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drawings/drawing1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9.xml" ContentType="application/vnd.openxmlformats-officedocument.drawing+xml"/>
  <Override PartName="/xl/charts/chart28.xml" ContentType="application/vnd.openxmlformats-officedocument.drawingml.chart+xml"/>
  <Override PartName="/xl/drawings/drawing20.xml" ContentType="application/vnd.openxmlformats-officedocument.drawing+xml"/>
  <Override PartName="/xl/charts/chart29.xml" ContentType="application/vnd.openxmlformats-officedocument.drawingml.chart+xml"/>
  <Override PartName="/xl/drawings/drawing2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22.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23.xml" ContentType="application/vnd.openxmlformats-officedocument.drawing+xml"/>
  <Override PartName="/xl/charts/chart36.xml" ContentType="application/vnd.openxmlformats-officedocument.drawingml.chart+xml"/>
  <Override PartName="/xl/drawings/drawing24.xml" ContentType="application/vnd.openxmlformats-officedocument.drawing+xml"/>
  <Override PartName="/xl/charts/chart37.xml" ContentType="application/vnd.openxmlformats-officedocument.drawingml.chart+xml"/>
  <Override PartName="/xl/drawings/drawing25.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1"/>
  <workbookPr codeName="ThisWorkbook" defaultThemeVersion="124226"/>
  <mc:AlternateContent xmlns:mc="http://schemas.openxmlformats.org/markup-compatibility/2006">
    <mc:Choice Requires="x15">
      <x15ac:absPath xmlns:x15ac="http://schemas.microsoft.com/office/spreadsheetml/2010/11/ac" url="\\192.168.255.102\分析作業用\■■分析係納品フォルダ\202211_大阪府後期高齢者医療広域連合_医療費分析\07_納品物(清書)\清書チェック依頼②_ver.1.0.4\"/>
    </mc:Choice>
  </mc:AlternateContent>
  <xr:revisionPtr revIDLastSave="0" documentId="13_ncr:1_{1D0E5E99-2326-4971-924D-B3C45718DD58}" xr6:coauthVersionLast="36" xr6:coauthVersionMax="36" xr10:uidLastSave="{00000000-0000-0000-0000-000000000000}"/>
  <bookViews>
    <workbookView xWindow="0" yWindow="0" windowWidth="19365" windowHeight="10785" tabRatio="868" xr2:uid="{00000000-000D-0000-FFFF-FFFF00000000}"/>
  </bookViews>
  <sheets>
    <sheet name="年齢別_健診受診率" sheetId="161" r:id="rId1"/>
    <sheet name="年齢別_健診受診率グラフ" sheetId="155" r:id="rId2"/>
    <sheet name="年齢階層別_自己負担割合別健診受診率グラフ" sheetId="130" r:id="rId3"/>
    <sheet name="男女別_健診受診率" sheetId="174" r:id="rId4"/>
    <sheet name="地区別_健診受診率" sheetId="162" r:id="rId5"/>
    <sheet name="地区別_健診受診率グラフ" sheetId="156" r:id="rId6"/>
    <sheet name="地区別_自己負担割合別健診受診率グラフ" sheetId="132" r:id="rId7"/>
    <sheet name="地区別_医科歯科MAP" sheetId="138" r:id="rId8"/>
    <sheet name="地区別_医科のみMAP" sheetId="133" r:id="rId9"/>
    <sheet name="地区別_歯科のみMAP" sheetId="137" r:id="rId10"/>
    <sheet name="市区町村別_健診受診率" sheetId="164" r:id="rId11"/>
    <sheet name="市町村別_健診受診率グラフ①" sheetId="158" r:id="rId12"/>
    <sheet name="市町村別_健診受診率グラフ②" sheetId="170" r:id="rId13"/>
    <sheet name="市町村別_自己負担割合別健診受診率グラフ①" sheetId="160" r:id="rId14"/>
    <sheet name="市町村別_自己負担割合別健診受診率グラフ②" sheetId="171" r:id="rId15"/>
    <sheet name="市区町村別_医科歯科MAP" sheetId="141" r:id="rId16"/>
    <sheet name="市区町村別_医科のみMAP" sheetId="139" r:id="rId17"/>
    <sheet name="市区町村別_歯科のみMAP" sheetId="140" r:id="rId18"/>
    <sheet name="医科健診医療機関受診状況" sheetId="142" r:id="rId19"/>
    <sheet name="地区別_医科健診医療機関受診状況" sheetId="143" r:id="rId20"/>
    <sheet name="地区別_医科健診医療機関受診状況グラフ" sheetId="144" r:id="rId21"/>
    <sheet name="市区町村別_医科健診医療機関受診状況" sheetId="145" r:id="rId22"/>
    <sheet name="市町村別_医科健診医療機関受診状況グラフ①" sheetId="146" r:id="rId23"/>
    <sheet name="市町村別_医科健診医療機関受診状況グラフ②" sheetId="172" r:id="rId24"/>
    <sheet name="歯科健診医療機関受診状況" sheetId="148" r:id="rId25"/>
    <sheet name="地区別_歯科健診医療機関受診状況" sheetId="149" r:id="rId26"/>
    <sheet name="地区別_歯科健診医療機関受診状況グラフ" sheetId="150" r:id="rId27"/>
    <sheet name="市区町村別_歯科健診医療機関受診状況" sheetId="154" r:id="rId28"/>
    <sheet name="市町村別_歯科健診医療機関受診状況グラフ①" sheetId="153" r:id="rId29"/>
    <sheet name="市町村別_歯科健診医療機関受診状況グラフ②" sheetId="173" r:id="rId30"/>
    <sheet name="府内府外別健診受診率" sheetId="165" r:id="rId31"/>
    <sheet name="地区別_府内府外別健診受診率" sheetId="166" r:id="rId32"/>
    <sheet name="地区別_府内府外別健診受診率グラフ" sheetId="167" r:id="rId33"/>
    <sheet name="市区町村別_府内府外別健診受診率" sheetId="168" r:id="rId34"/>
    <sheet name="市町村別_府内府外別健診受診率グラフ" sheetId="169" r:id="rId35"/>
  </sheets>
  <definedNames>
    <definedName name="_xlnm._FilterDatabase" localSheetId="16" hidden="1">市区町村別_医科のみMAP!$A$6:$P$6</definedName>
    <definedName name="_xlnm._FilterDatabase" localSheetId="21" hidden="1">市区町村別_医科健診医療機関受診状況!$B$1:$AR$230</definedName>
    <definedName name="_xlnm._FilterDatabase" localSheetId="15" hidden="1">市区町村別_医科歯科MAP!$A$6:$P$6</definedName>
    <definedName name="_xlnm._FilterDatabase" localSheetId="10" hidden="1">市区町村別_健診受診率!$B$1:$BH$306</definedName>
    <definedName name="_xlnm._FilterDatabase" localSheetId="17" hidden="1">市区町村別_歯科のみMAP!$A$6:$P$6</definedName>
    <definedName name="_xlnm._FilterDatabase" localSheetId="27" hidden="1">市区町村別_歯科健診医療機関受診状況!$B$1:$AR$230</definedName>
    <definedName name="_xlnm._FilterDatabase" localSheetId="33" hidden="1">市区町村別_府内府外別健診受診率!$B$1:$AB$230</definedName>
    <definedName name="_xlnm._FilterDatabase" localSheetId="3" hidden="1">男女別_健診受診率!$B$1:$J$17</definedName>
    <definedName name="_xlnm._FilterDatabase" localSheetId="4" hidden="1">地区別_健診受診率!$B$1:$BH$42</definedName>
    <definedName name="_xlnm._FilterDatabase" localSheetId="25" hidden="1">地区別_歯科健診医療機関受診状況!$B$1:$AX$32</definedName>
    <definedName name="_xlnm._FilterDatabase" localSheetId="31" hidden="1">地区別_府内府外別健診受診率!$B$1:$AF$32</definedName>
    <definedName name="_xlnm._FilterDatabase" localSheetId="0" hidden="1">年齢別_健診受診率!$L$2:$Q$213</definedName>
    <definedName name="_Order1" hidden="1">255</definedName>
    <definedName name="_xlnm.Print_Area" localSheetId="18">医科健診医療機関受診状況!$A$1:$I$50</definedName>
    <definedName name="_xlnm.Print_Area" localSheetId="16">市区町村別_医科のみMAP!$A$1:$O$84</definedName>
    <definedName name="_xlnm.Print_Area" localSheetId="21">市区町村別_医科健診医療機関受診状況!$A$1:$AR$230</definedName>
    <definedName name="_xlnm.Print_Area" localSheetId="15">市区町村別_医科歯科MAP!$A$1:$O$84</definedName>
    <definedName name="_xlnm.Print_Area" localSheetId="10">市区町村別_健診受診率!$A$1:$BH$306</definedName>
    <definedName name="_xlnm.Print_Area" localSheetId="17">市区町村別_歯科のみMAP!$A$1:$O$84</definedName>
    <definedName name="_xlnm.Print_Area" localSheetId="27">市区町村別_歯科健診医療機関受診状況!$A$1:$AR$230</definedName>
    <definedName name="_xlnm.Print_Area" localSheetId="33">市区町村別_府内府外別健診受診率!$A$1:$AB$230</definedName>
    <definedName name="_xlnm.Print_Area" localSheetId="22">市町村別_医科健診医療機関受診状況グラフ①!$A$1:$W$77</definedName>
    <definedName name="_xlnm.Print_Area" localSheetId="23">市町村別_医科健診医療機関受診状況グラフ②!$A$1:$W$156</definedName>
    <definedName name="_xlnm.Print_Area" localSheetId="11">市町村別_健診受診率グラフ①!$A$1:$J$77</definedName>
    <definedName name="_xlnm.Print_Area" localSheetId="12">市町村別_健診受診率グラフ②!$A$1:$J$310</definedName>
    <definedName name="_xlnm.Print_Area" localSheetId="28">市町村別_歯科健診医療機関受診状況グラフ①!$A$1:$W$77</definedName>
    <definedName name="_xlnm.Print_Area" localSheetId="29">市町村別_歯科健診医療機関受診状況グラフ②!$A$1:$W$156</definedName>
    <definedName name="_xlnm.Print_Area" localSheetId="13">市町村別_自己負担割合別健診受診率グラフ①!$A$1:$W$77</definedName>
    <definedName name="_xlnm.Print_Area" localSheetId="14">市町村別_自己負担割合別健診受診率グラフ②!$A$1:$W$314</definedName>
    <definedName name="_xlnm.Print_Area" localSheetId="34">市町村別_府内府外別健診受診率グラフ!$A$1:$W$156</definedName>
    <definedName name="_xlnm.Print_Area" localSheetId="24">歯科健診医療機関受診状況!$A$1:$I$47</definedName>
    <definedName name="_xlnm.Print_Area" localSheetId="3">男女別_健診受診率!$A$1:$J$17</definedName>
    <definedName name="_xlnm.Print_Area" localSheetId="8">地区別_医科のみMAP!$A$1:$O$84</definedName>
    <definedName name="_xlnm.Print_Area" localSheetId="19">地区別_医科健診医療機関受診状況!$A$1:$AR$32</definedName>
    <definedName name="_xlnm.Print_Area" localSheetId="20">地区別_医科健診医療機関受診状況グラフ!$A$1:$J$77</definedName>
    <definedName name="_xlnm.Print_Area" localSheetId="7">地区別_医科歯科MAP!$A$1:$O$84</definedName>
    <definedName name="_xlnm.Print_Area" localSheetId="4">地区別_健診受診率!$A$1:$BH$42</definedName>
    <definedName name="_xlnm.Print_Area" localSheetId="5">地区別_健診受診率グラフ!$A$1:$K$77</definedName>
    <definedName name="_xlnm.Print_Area" localSheetId="9">地区別_歯科のみMAP!$A$1:$O$84</definedName>
    <definedName name="_xlnm.Print_Area" localSheetId="25">地区別_歯科健診医療機関受診状況!$A$1:$AR$32</definedName>
    <definedName name="_xlnm.Print_Area" localSheetId="26">地区別_歯科健診医療機関受診状況グラフ!$A$1:$J$77</definedName>
    <definedName name="_xlnm.Print_Area" localSheetId="6">地区別_自己負担割合別健診受診率グラフ!$A$1:$J$77</definedName>
    <definedName name="_xlnm.Print_Area" localSheetId="31">地区別_府内府外別健診受診率!$A$1:$AB$32</definedName>
    <definedName name="_xlnm.Print_Area" localSheetId="32">地区別_府内府外別健診受診率グラフ!$A$1:$J$77</definedName>
    <definedName name="_xlnm.Print_Area" localSheetId="2">年齢階層別_自己負担割合別健診受診率グラフ!$A$1:$J$77</definedName>
    <definedName name="_xlnm.Print_Area" localSheetId="0">年齢別_健診受診率!$A$1:$J$102</definedName>
    <definedName name="_xlnm.Print_Area" localSheetId="1">年齢別_健診受診率グラフ!$A$1:$J$77</definedName>
    <definedName name="_xlnm.Print_Area" localSheetId="30">府内府外別健診受診率!$A$1:$H$50</definedName>
    <definedName name="_xlnm.Print_Titles" localSheetId="21">市区町村別_医科健診医療機関受診状況!$A:$D,市区町村別_医科健診医療機関受診状況!$1:$5</definedName>
    <definedName name="_xlnm.Print_Titles" localSheetId="10">市区町村別_健診受診率!$A:$D,市区町村別_健診受診率!$1:$6</definedName>
    <definedName name="_xlnm.Print_Titles" localSheetId="27">市区町村別_歯科健診医療機関受診状況!$A:$D,市区町村別_歯科健診医療機関受診状況!$1:$5</definedName>
    <definedName name="_xlnm.Print_Titles" localSheetId="33">市区町村別_府内府外別健診受診率!$A:$D,市区町村別_府内府外別健診受診率!$1:$5</definedName>
    <definedName name="_xlnm.Print_Titles" localSheetId="3">男女別_健診受診率!$A:$B,男女別_健診受診率!$1:$5</definedName>
    <definedName name="_xlnm.Print_Titles" localSheetId="19">地区別_医科健診医療機関受診状況!$A:$D,地区別_医科健診医療機関受診状況!$1:$5</definedName>
    <definedName name="_xlnm.Print_Titles" localSheetId="4">地区別_健診受診率!$A:$D,地区別_健診受診率!$1:$6</definedName>
    <definedName name="_xlnm.Print_Titles" localSheetId="25">地区別_歯科健診医療機関受診状況!$A:$D,地区別_歯科健診医療機関受診状況!$1:$5</definedName>
    <definedName name="_xlnm.Print_Titles" localSheetId="31">地区別_府内府外別健診受診率!$A:$D,地区別_府内府外別健診受診率!$1:$5</definedName>
    <definedName name="_xlnm.Print_Titles" localSheetId="0">年齢別_健診受診率!$A:$B,年齢別_健診受診率!$1:$5</definedName>
  </definedNames>
  <calcPr calcId="191029"/>
</workbook>
</file>

<file path=xl/calcChain.xml><?xml version="1.0" encoding="utf-8"?>
<calcChain xmlns="http://schemas.openxmlformats.org/spreadsheetml/2006/main">
  <c r="BC48" i="168" l="1"/>
  <c r="BC47" i="168"/>
  <c r="BC46" i="168"/>
  <c r="BC45" i="168"/>
  <c r="BC44" i="168"/>
  <c r="BC43" i="168"/>
  <c r="BC42" i="168"/>
  <c r="BC41" i="168"/>
  <c r="BC40" i="168"/>
  <c r="BC39" i="168"/>
  <c r="BC38" i="168"/>
  <c r="BC37" i="168"/>
  <c r="BC36" i="168"/>
  <c r="BC35" i="168"/>
  <c r="BC34" i="168"/>
  <c r="BC33" i="168"/>
  <c r="BC32" i="168"/>
  <c r="BC31" i="168"/>
  <c r="BC30" i="168"/>
  <c r="BC29" i="168"/>
  <c r="BC28" i="168"/>
  <c r="BC27" i="168"/>
  <c r="BC26" i="168"/>
  <c r="BC25" i="168"/>
  <c r="BC24" i="168"/>
  <c r="BC23" i="168"/>
  <c r="BC22" i="168"/>
  <c r="BC21" i="168"/>
  <c r="BC20" i="168"/>
  <c r="BC19" i="168"/>
  <c r="BC18" i="168"/>
  <c r="BC17" i="168"/>
  <c r="BC16" i="168"/>
  <c r="BC15" i="168"/>
  <c r="BC14" i="168"/>
  <c r="BC13" i="168"/>
  <c r="BC12" i="168"/>
  <c r="BC11" i="168"/>
  <c r="BC10" i="168"/>
  <c r="BC9" i="168"/>
  <c r="BC8" i="168"/>
  <c r="BC7" i="168"/>
  <c r="BC6" i="168"/>
  <c r="AZ48" i="168"/>
  <c r="AZ47" i="168"/>
  <c r="AZ46" i="168"/>
  <c r="AZ45" i="168"/>
  <c r="AZ44" i="168"/>
  <c r="AZ43" i="168"/>
  <c r="AZ42" i="168"/>
  <c r="AZ41" i="168"/>
  <c r="AZ40" i="168"/>
  <c r="AZ39" i="168"/>
  <c r="AZ38" i="168"/>
  <c r="AZ37" i="168"/>
  <c r="AZ36" i="168"/>
  <c r="AZ35" i="168"/>
  <c r="AZ34" i="168"/>
  <c r="AZ33" i="168"/>
  <c r="AZ32" i="168"/>
  <c r="AZ31" i="168"/>
  <c r="AZ30" i="168"/>
  <c r="AZ29" i="168"/>
  <c r="AZ28" i="168"/>
  <c r="AZ27" i="168"/>
  <c r="AZ26" i="168"/>
  <c r="AZ25" i="168"/>
  <c r="AZ24" i="168"/>
  <c r="AZ23" i="168"/>
  <c r="AZ22" i="168"/>
  <c r="AZ21" i="168"/>
  <c r="AZ20" i="168"/>
  <c r="AZ19" i="168"/>
  <c r="AZ18" i="168"/>
  <c r="AZ17" i="168"/>
  <c r="AZ16" i="168"/>
  <c r="AZ15" i="168"/>
  <c r="AZ14" i="168"/>
  <c r="AZ13" i="168"/>
  <c r="AZ12" i="168"/>
  <c r="AZ11" i="168"/>
  <c r="AZ10" i="168"/>
  <c r="AZ9" i="168"/>
  <c r="AZ8" i="168"/>
  <c r="AZ7" i="168"/>
  <c r="AZ6" i="168"/>
  <c r="AW48" i="168"/>
  <c r="AW47" i="168"/>
  <c r="AW46" i="168"/>
  <c r="AW45" i="168"/>
  <c r="AW44" i="168"/>
  <c r="AW43" i="168"/>
  <c r="AW42" i="168"/>
  <c r="AW41" i="168"/>
  <c r="AW40" i="168"/>
  <c r="AW39" i="168"/>
  <c r="AW38" i="168"/>
  <c r="AW37" i="168"/>
  <c r="AW36" i="168"/>
  <c r="AW35" i="168"/>
  <c r="AW34" i="168"/>
  <c r="AW33" i="168"/>
  <c r="AW32" i="168"/>
  <c r="AW31" i="168"/>
  <c r="AW30" i="168"/>
  <c r="AW29" i="168"/>
  <c r="AW28" i="168"/>
  <c r="AW27" i="168"/>
  <c r="AW26" i="168"/>
  <c r="AW25" i="168"/>
  <c r="AW24" i="168"/>
  <c r="AW23" i="168"/>
  <c r="AW22" i="168"/>
  <c r="AW21" i="168"/>
  <c r="AW20" i="168"/>
  <c r="AW19" i="168"/>
  <c r="AW18" i="168"/>
  <c r="AW17" i="168"/>
  <c r="AW16" i="168"/>
  <c r="AW15" i="168"/>
  <c r="AW14" i="168"/>
  <c r="AW13" i="168"/>
  <c r="AW12" i="168"/>
  <c r="AW11" i="168"/>
  <c r="AW10" i="168"/>
  <c r="AW9" i="168"/>
  <c r="AW8" i="168"/>
  <c r="AW7" i="168"/>
  <c r="AW6" i="168"/>
  <c r="AT7" i="168"/>
  <c r="AT8" i="168"/>
  <c r="AT9" i="168"/>
  <c r="AT10" i="168"/>
  <c r="AT11" i="168"/>
  <c r="AT12" i="168"/>
  <c r="AT13" i="168"/>
  <c r="AT14" i="168"/>
  <c r="AT15" i="168"/>
  <c r="AT16" i="168"/>
  <c r="AT17" i="168"/>
  <c r="AT18" i="168"/>
  <c r="AT19" i="168"/>
  <c r="AT20" i="168"/>
  <c r="AT21" i="168"/>
  <c r="AT22" i="168"/>
  <c r="AT23" i="168"/>
  <c r="AT24" i="168"/>
  <c r="AT25" i="168"/>
  <c r="AT26" i="168"/>
  <c r="AT27" i="168"/>
  <c r="AT28" i="168"/>
  <c r="AT29" i="168"/>
  <c r="AT30" i="168"/>
  <c r="AT31" i="168"/>
  <c r="AT32" i="168"/>
  <c r="AT33" i="168"/>
  <c r="AT34" i="168"/>
  <c r="AT35" i="168"/>
  <c r="AT36" i="168"/>
  <c r="AT37" i="168"/>
  <c r="AT38" i="168"/>
  <c r="AT39" i="168"/>
  <c r="AT40" i="168"/>
  <c r="AT41" i="168"/>
  <c r="AT42" i="168"/>
  <c r="AT43" i="168"/>
  <c r="AT44" i="168"/>
  <c r="AT45" i="168"/>
  <c r="AT46" i="168"/>
  <c r="AT47" i="168"/>
  <c r="AT48" i="168"/>
  <c r="AT6" i="168"/>
  <c r="CM48" i="154"/>
  <c r="CM47" i="154"/>
  <c r="CM46" i="154"/>
  <c r="CM45" i="154"/>
  <c r="CM44" i="154"/>
  <c r="CM43" i="154"/>
  <c r="CM42" i="154"/>
  <c r="CM41" i="154"/>
  <c r="CM40" i="154"/>
  <c r="CM39" i="154"/>
  <c r="CM38" i="154"/>
  <c r="CM37" i="154"/>
  <c r="CM36" i="154"/>
  <c r="CM35" i="154"/>
  <c r="CM34" i="154"/>
  <c r="CM33" i="154"/>
  <c r="CM32" i="154"/>
  <c r="CM31" i="154"/>
  <c r="CM30" i="154"/>
  <c r="CM29" i="154"/>
  <c r="CM28" i="154"/>
  <c r="CM27" i="154"/>
  <c r="CM26" i="154"/>
  <c r="CM25" i="154"/>
  <c r="CM24" i="154"/>
  <c r="CM23" i="154"/>
  <c r="CM22" i="154"/>
  <c r="CM21" i="154"/>
  <c r="CM20" i="154"/>
  <c r="CM19" i="154"/>
  <c r="CM18" i="154"/>
  <c r="CM17" i="154"/>
  <c r="CM16" i="154"/>
  <c r="CM15" i="154"/>
  <c r="CM14" i="154"/>
  <c r="CM13" i="154"/>
  <c r="CM12" i="154"/>
  <c r="CM11" i="154"/>
  <c r="CM10" i="154"/>
  <c r="CM9" i="154"/>
  <c r="CM8" i="154"/>
  <c r="CM7" i="154"/>
  <c r="CM6" i="154"/>
  <c r="CJ48" i="154"/>
  <c r="CJ47" i="154"/>
  <c r="CJ46" i="154"/>
  <c r="CJ45" i="154"/>
  <c r="CJ44" i="154"/>
  <c r="CJ43" i="154"/>
  <c r="CJ42" i="154"/>
  <c r="CJ41" i="154"/>
  <c r="CJ40" i="154"/>
  <c r="CJ39" i="154"/>
  <c r="CJ38" i="154"/>
  <c r="CJ37" i="154"/>
  <c r="CJ36" i="154"/>
  <c r="CJ35" i="154"/>
  <c r="CJ34" i="154"/>
  <c r="CJ33" i="154"/>
  <c r="CJ32" i="154"/>
  <c r="CJ31" i="154"/>
  <c r="CJ30" i="154"/>
  <c r="CJ29" i="154"/>
  <c r="CJ28" i="154"/>
  <c r="CJ27" i="154"/>
  <c r="CJ26" i="154"/>
  <c r="CJ25" i="154"/>
  <c r="CJ24" i="154"/>
  <c r="CJ23" i="154"/>
  <c r="CJ22" i="154"/>
  <c r="CJ21" i="154"/>
  <c r="CJ20" i="154"/>
  <c r="CJ19" i="154"/>
  <c r="CJ18" i="154"/>
  <c r="CJ17" i="154"/>
  <c r="CJ16" i="154"/>
  <c r="CJ15" i="154"/>
  <c r="CJ14" i="154"/>
  <c r="CJ13" i="154"/>
  <c r="CJ12" i="154"/>
  <c r="CJ11" i="154"/>
  <c r="CJ10" i="154"/>
  <c r="CJ9" i="154"/>
  <c r="CJ8" i="154"/>
  <c r="CJ7" i="154"/>
  <c r="CJ6" i="154"/>
  <c r="CG48" i="154"/>
  <c r="CG47" i="154"/>
  <c r="CG46" i="154"/>
  <c r="CG45" i="154"/>
  <c r="CG44" i="154"/>
  <c r="CG43" i="154"/>
  <c r="CG42" i="154"/>
  <c r="CG41" i="154"/>
  <c r="CG40" i="154"/>
  <c r="CG39" i="154"/>
  <c r="CG38" i="154"/>
  <c r="CG37" i="154"/>
  <c r="CG36" i="154"/>
  <c r="CG35" i="154"/>
  <c r="CG34" i="154"/>
  <c r="CG33" i="154"/>
  <c r="CG32" i="154"/>
  <c r="CG31" i="154"/>
  <c r="CG30" i="154"/>
  <c r="CG29" i="154"/>
  <c r="CG28" i="154"/>
  <c r="CG27" i="154"/>
  <c r="CG26" i="154"/>
  <c r="CG25" i="154"/>
  <c r="CG24" i="154"/>
  <c r="CG23" i="154"/>
  <c r="CG22" i="154"/>
  <c r="CG21" i="154"/>
  <c r="CG20" i="154"/>
  <c r="CG19" i="154"/>
  <c r="CG18" i="154"/>
  <c r="CG17" i="154"/>
  <c r="CG16" i="154"/>
  <c r="CG15" i="154"/>
  <c r="CG14" i="154"/>
  <c r="CG13" i="154"/>
  <c r="CG12" i="154"/>
  <c r="CG11" i="154"/>
  <c r="CG10" i="154"/>
  <c r="CG9" i="154"/>
  <c r="CG8" i="154"/>
  <c r="CG7" i="154"/>
  <c r="CG6" i="154"/>
  <c r="CD7" i="154"/>
  <c r="CD8" i="154"/>
  <c r="CD9" i="154"/>
  <c r="CD10" i="154"/>
  <c r="CD11" i="154"/>
  <c r="CD12" i="154"/>
  <c r="CD13" i="154"/>
  <c r="CD14" i="154"/>
  <c r="CD15" i="154"/>
  <c r="CD16" i="154"/>
  <c r="CD17" i="154"/>
  <c r="CD18" i="154"/>
  <c r="CD19" i="154"/>
  <c r="CD20" i="154"/>
  <c r="CD21" i="154"/>
  <c r="CD22" i="154"/>
  <c r="CD23" i="154"/>
  <c r="CD24" i="154"/>
  <c r="CD25" i="154"/>
  <c r="CD26" i="154"/>
  <c r="CD27" i="154"/>
  <c r="CD28" i="154"/>
  <c r="CD29" i="154"/>
  <c r="CD30" i="154"/>
  <c r="CD31" i="154"/>
  <c r="CD32" i="154"/>
  <c r="CD33" i="154"/>
  <c r="CD34" i="154"/>
  <c r="CD35" i="154"/>
  <c r="CD36" i="154"/>
  <c r="CD37" i="154"/>
  <c r="CD38" i="154"/>
  <c r="CD39" i="154"/>
  <c r="CD40" i="154"/>
  <c r="CD41" i="154"/>
  <c r="CD42" i="154"/>
  <c r="CD43" i="154"/>
  <c r="CD44" i="154"/>
  <c r="CD45" i="154"/>
  <c r="CD46" i="154"/>
  <c r="CD47" i="154"/>
  <c r="CD48" i="154"/>
  <c r="CD6" i="154"/>
  <c r="BY49" i="154"/>
  <c r="BY48" i="154"/>
  <c r="BY47" i="154"/>
  <c r="BY46" i="154"/>
  <c r="BY45" i="154"/>
  <c r="BY44" i="154"/>
  <c r="BY43" i="154"/>
  <c r="BY42" i="154"/>
  <c r="BY41" i="154"/>
  <c r="BY40" i="154"/>
  <c r="BY39" i="154"/>
  <c r="BY38" i="154"/>
  <c r="BY37" i="154"/>
  <c r="BY36" i="154"/>
  <c r="BY35" i="154"/>
  <c r="BY34" i="154"/>
  <c r="BY33" i="154"/>
  <c r="BY32" i="154"/>
  <c r="BY31" i="154"/>
  <c r="BY30" i="154"/>
  <c r="BY29" i="154"/>
  <c r="BY28" i="154"/>
  <c r="BY27" i="154"/>
  <c r="BY26" i="154"/>
  <c r="BY25" i="154"/>
  <c r="BY24" i="154"/>
  <c r="BY23" i="154"/>
  <c r="BY22" i="154"/>
  <c r="BY21" i="154"/>
  <c r="BY20" i="154"/>
  <c r="BY19" i="154"/>
  <c r="BY18" i="154"/>
  <c r="BY17" i="154"/>
  <c r="BY16" i="154"/>
  <c r="BY15" i="154"/>
  <c r="BY14" i="154"/>
  <c r="BY13" i="154"/>
  <c r="BY12" i="154"/>
  <c r="BY11" i="154"/>
  <c r="BY10" i="154"/>
  <c r="BY9" i="154"/>
  <c r="BY8" i="154"/>
  <c r="BY7" i="154"/>
  <c r="BY6" i="154"/>
  <c r="BV49" i="154"/>
  <c r="BV48" i="154"/>
  <c r="BV47" i="154"/>
  <c r="BV46" i="154"/>
  <c r="BV45" i="154"/>
  <c r="BV44" i="154"/>
  <c r="BV43" i="154"/>
  <c r="BV42" i="154"/>
  <c r="BV41" i="154"/>
  <c r="BV40" i="154"/>
  <c r="BV39" i="154"/>
  <c r="BV38" i="154"/>
  <c r="BV37" i="154"/>
  <c r="BV36" i="154"/>
  <c r="BV35" i="154"/>
  <c r="BV34" i="154"/>
  <c r="BV33" i="154"/>
  <c r="BV32" i="154"/>
  <c r="BV31" i="154"/>
  <c r="BV30" i="154"/>
  <c r="BV29" i="154"/>
  <c r="BV28" i="154"/>
  <c r="BV27" i="154"/>
  <c r="BV26" i="154"/>
  <c r="BV25" i="154"/>
  <c r="BV24" i="154"/>
  <c r="BV23" i="154"/>
  <c r="BV22" i="154"/>
  <c r="BV21" i="154"/>
  <c r="BV20" i="154"/>
  <c r="BV19" i="154"/>
  <c r="BV18" i="154"/>
  <c r="BV17" i="154"/>
  <c r="BV16" i="154"/>
  <c r="BV15" i="154"/>
  <c r="BV14" i="154"/>
  <c r="BV13" i="154"/>
  <c r="BV12" i="154"/>
  <c r="BV11" i="154"/>
  <c r="BV10" i="154"/>
  <c r="BV9" i="154"/>
  <c r="BV8" i="154"/>
  <c r="BV7" i="154"/>
  <c r="BV6" i="154"/>
  <c r="BS49" i="154"/>
  <c r="BS48" i="154"/>
  <c r="BS47" i="154"/>
  <c r="BS46" i="154"/>
  <c r="BS45" i="154"/>
  <c r="BS44" i="154"/>
  <c r="BS43" i="154"/>
  <c r="BS42" i="154"/>
  <c r="BS41" i="154"/>
  <c r="BS40" i="154"/>
  <c r="BS39" i="154"/>
  <c r="BS38" i="154"/>
  <c r="BS37" i="154"/>
  <c r="BS36" i="154"/>
  <c r="BS35" i="154"/>
  <c r="BS34" i="154"/>
  <c r="BS33" i="154"/>
  <c r="BS32" i="154"/>
  <c r="BS31" i="154"/>
  <c r="BS30" i="154"/>
  <c r="BS29" i="154"/>
  <c r="BS28" i="154"/>
  <c r="BS27" i="154"/>
  <c r="BS26" i="154"/>
  <c r="BS25" i="154"/>
  <c r="BS24" i="154"/>
  <c r="BS23" i="154"/>
  <c r="BS22" i="154"/>
  <c r="BS21" i="154"/>
  <c r="BS20" i="154"/>
  <c r="BS19" i="154"/>
  <c r="BS18" i="154"/>
  <c r="BS17" i="154"/>
  <c r="BS16" i="154"/>
  <c r="BS15" i="154"/>
  <c r="BS14" i="154"/>
  <c r="BS13" i="154"/>
  <c r="BS12" i="154"/>
  <c r="BS11" i="154"/>
  <c r="BS10" i="154"/>
  <c r="BS9" i="154"/>
  <c r="BS8" i="154"/>
  <c r="BS7" i="154"/>
  <c r="BS6" i="154"/>
  <c r="BP7" i="154"/>
  <c r="BP8" i="154"/>
  <c r="BP9" i="154"/>
  <c r="BP10" i="154"/>
  <c r="BP11" i="154"/>
  <c r="BP12" i="154"/>
  <c r="BP13" i="154"/>
  <c r="BP14" i="154"/>
  <c r="BP15" i="154"/>
  <c r="BP16" i="154"/>
  <c r="BP17" i="154"/>
  <c r="BP18" i="154"/>
  <c r="BP19" i="154"/>
  <c r="BP20" i="154"/>
  <c r="BP21" i="154"/>
  <c r="BP22" i="154"/>
  <c r="BP23" i="154"/>
  <c r="BP24" i="154"/>
  <c r="BP25" i="154"/>
  <c r="BP26" i="154"/>
  <c r="BP27" i="154"/>
  <c r="BP28" i="154"/>
  <c r="BP29" i="154"/>
  <c r="BP30" i="154"/>
  <c r="BP31" i="154"/>
  <c r="BP32" i="154"/>
  <c r="BP33" i="154"/>
  <c r="BP34" i="154"/>
  <c r="BP35" i="154"/>
  <c r="BP36" i="154"/>
  <c r="BP37" i="154"/>
  <c r="BP38" i="154"/>
  <c r="BP39" i="154"/>
  <c r="BP40" i="154"/>
  <c r="BP41" i="154"/>
  <c r="BP42" i="154"/>
  <c r="BP43" i="154"/>
  <c r="BP44" i="154"/>
  <c r="BP45" i="154"/>
  <c r="BP46" i="154"/>
  <c r="BP47" i="154"/>
  <c r="BP48" i="154"/>
  <c r="BP49" i="154"/>
  <c r="BP6" i="154"/>
  <c r="CN48" i="145"/>
  <c r="CN47" i="145"/>
  <c r="CN46" i="145"/>
  <c r="CN45" i="145"/>
  <c r="CN44" i="145"/>
  <c r="CN43" i="145"/>
  <c r="CN42" i="145"/>
  <c r="CN41" i="145"/>
  <c r="CN40" i="145"/>
  <c r="CN39" i="145"/>
  <c r="CN38" i="145"/>
  <c r="CN37" i="145"/>
  <c r="CN36" i="145"/>
  <c r="CN35" i="145"/>
  <c r="CN34" i="145"/>
  <c r="CN33" i="145"/>
  <c r="CN32" i="145"/>
  <c r="CN31" i="145"/>
  <c r="CN30" i="145"/>
  <c r="CN29" i="145"/>
  <c r="CN28" i="145"/>
  <c r="CN27" i="145"/>
  <c r="CN26" i="145"/>
  <c r="CN25" i="145"/>
  <c r="CN24" i="145"/>
  <c r="CN23" i="145"/>
  <c r="CN22" i="145"/>
  <c r="CN21" i="145"/>
  <c r="CN20" i="145"/>
  <c r="CN19" i="145"/>
  <c r="CN18" i="145"/>
  <c r="CN17" i="145"/>
  <c r="CN16" i="145"/>
  <c r="CN15" i="145"/>
  <c r="CN14" i="145"/>
  <c r="CN13" i="145"/>
  <c r="CN12" i="145"/>
  <c r="CN11" i="145"/>
  <c r="CN10" i="145"/>
  <c r="CN9" i="145"/>
  <c r="CN8" i="145"/>
  <c r="CN7" i="145"/>
  <c r="CN6" i="145"/>
  <c r="CK48" i="145"/>
  <c r="CK47" i="145"/>
  <c r="CK46" i="145"/>
  <c r="CK45" i="145"/>
  <c r="CK44" i="145"/>
  <c r="CK43" i="145"/>
  <c r="CK42" i="145"/>
  <c r="CK41" i="145"/>
  <c r="CK40" i="145"/>
  <c r="CK39" i="145"/>
  <c r="CK38" i="145"/>
  <c r="CK37" i="145"/>
  <c r="CK36" i="145"/>
  <c r="CK35" i="145"/>
  <c r="CK34" i="145"/>
  <c r="CK33" i="145"/>
  <c r="CK32" i="145"/>
  <c r="CK31" i="145"/>
  <c r="CK30" i="145"/>
  <c r="CK29" i="145"/>
  <c r="CK28" i="145"/>
  <c r="CK27" i="145"/>
  <c r="CK26" i="145"/>
  <c r="CK25" i="145"/>
  <c r="CK24" i="145"/>
  <c r="CK23" i="145"/>
  <c r="CK22" i="145"/>
  <c r="CK21" i="145"/>
  <c r="CK20" i="145"/>
  <c r="CK19" i="145"/>
  <c r="CK18" i="145"/>
  <c r="CK17" i="145"/>
  <c r="CK16" i="145"/>
  <c r="CK15" i="145"/>
  <c r="CK14" i="145"/>
  <c r="CK13" i="145"/>
  <c r="CK12" i="145"/>
  <c r="CK11" i="145"/>
  <c r="CK10" i="145"/>
  <c r="CK9" i="145"/>
  <c r="CK8" i="145"/>
  <c r="CK7" i="145"/>
  <c r="CK6" i="145"/>
  <c r="CH48" i="145"/>
  <c r="CH47" i="145"/>
  <c r="CH46" i="145"/>
  <c r="CH45" i="145"/>
  <c r="CH44" i="145"/>
  <c r="CH43" i="145"/>
  <c r="CH42" i="145"/>
  <c r="CH41" i="145"/>
  <c r="CH40" i="145"/>
  <c r="CH39" i="145"/>
  <c r="CH38" i="145"/>
  <c r="CH37" i="145"/>
  <c r="CH36" i="145"/>
  <c r="CH35" i="145"/>
  <c r="CH34" i="145"/>
  <c r="CH33" i="145"/>
  <c r="CH32" i="145"/>
  <c r="CH31" i="145"/>
  <c r="CH30" i="145"/>
  <c r="CH29" i="145"/>
  <c r="CH28" i="145"/>
  <c r="CH27" i="145"/>
  <c r="CH26" i="145"/>
  <c r="CH25" i="145"/>
  <c r="CH24" i="145"/>
  <c r="CH23" i="145"/>
  <c r="CH22" i="145"/>
  <c r="CH21" i="145"/>
  <c r="CH20" i="145"/>
  <c r="CH19" i="145"/>
  <c r="CH18" i="145"/>
  <c r="CH17" i="145"/>
  <c r="CH16" i="145"/>
  <c r="CH15" i="145"/>
  <c r="CH14" i="145"/>
  <c r="CH13" i="145"/>
  <c r="CH12" i="145"/>
  <c r="CH11" i="145"/>
  <c r="CH10" i="145"/>
  <c r="CH9" i="145"/>
  <c r="CH8" i="145"/>
  <c r="CH7" i="145"/>
  <c r="CH6" i="145"/>
  <c r="CE7" i="145"/>
  <c r="CE8" i="145"/>
  <c r="CE9" i="145"/>
  <c r="CE10" i="145"/>
  <c r="CE11" i="145"/>
  <c r="CE12" i="145"/>
  <c r="CE13" i="145"/>
  <c r="CE14" i="145"/>
  <c r="CE15" i="145"/>
  <c r="CE16" i="145"/>
  <c r="CE17" i="145"/>
  <c r="CE18" i="145"/>
  <c r="CE19" i="145"/>
  <c r="CE20" i="145"/>
  <c r="CE21" i="145"/>
  <c r="CE22" i="145"/>
  <c r="CE23" i="145"/>
  <c r="CE24" i="145"/>
  <c r="CE25" i="145"/>
  <c r="CE26" i="145"/>
  <c r="CE27" i="145"/>
  <c r="CE28" i="145"/>
  <c r="CE29" i="145"/>
  <c r="CE30" i="145"/>
  <c r="CE31" i="145"/>
  <c r="CE32" i="145"/>
  <c r="CE33" i="145"/>
  <c r="CE34" i="145"/>
  <c r="CE35" i="145"/>
  <c r="CE36" i="145"/>
  <c r="CE37" i="145"/>
  <c r="CE38" i="145"/>
  <c r="CE39" i="145"/>
  <c r="CE40" i="145"/>
  <c r="CE41" i="145"/>
  <c r="CE42" i="145"/>
  <c r="CE43" i="145"/>
  <c r="CE44" i="145"/>
  <c r="CE45" i="145"/>
  <c r="CE46" i="145"/>
  <c r="CE47" i="145"/>
  <c r="CE48" i="145"/>
  <c r="CE6" i="145"/>
  <c r="BZ49" i="145"/>
  <c r="BZ48" i="145"/>
  <c r="BZ47" i="145"/>
  <c r="BZ46" i="145"/>
  <c r="BZ45" i="145"/>
  <c r="BZ44" i="145"/>
  <c r="BZ43" i="145"/>
  <c r="BZ42" i="145"/>
  <c r="BZ41" i="145"/>
  <c r="BZ40" i="145"/>
  <c r="BZ39" i="145"/>
  <c r="BZ38" i="145"/>
  <c r="BZ37" i="145"/>
  <c r="BZ36" i="145"/>
  <c r="BZ35" i="145"/>
  <c r="BZ34" i="145"/>
  <c r="BZ33" i="145"/>
  <c r="BZ32" i="145"/>
  <c r="BZ31" i="145"/>
  <c r="BZ30" i="145"/>
  <c r="BZ29" i="145"/>
  <c r="BZ28" i="145"/>
  <c r="BZ27" i="145"/>
  <c r="BZ26" i="145"/>
  <c r="BZ25" i="145"/>
  <c r="BZ24" i="145"/>
  <c r="BZ23" i="145"/>
  <c r="BZ22" i="145"/>
  <c r="BZ21" i="145"/>
  <c r="BZ20" i="145"/>
  <c r="BZ19" i="145"/>
  <c r="BZ18" i="145"/>
  <c r="BZ17" i="145"/>
  <c r="BZ16" i="145"/>
  <c r="BZ15" i="145"/>
  <c r="BZ14" i="145"/>
  <c r="BZ13" i="145"/>
  <c r="BZ12" i="145"/>
  <c r="BZ11" i="145"/>
  <c r="BZ10" i="145"/>
  <c r="BZ9" i="145"/>
  <c r="BZ8" i="145"/>
  <c r="BZ7" i="145"/>
  <c r="BZ6" i="145"/>
  <c r="BW49" i="145"/>
  <c r="BW48" i="145"/>
  <c r="BW47" i="145"/>
  <c r="BW46" i="145"/>
  <c r="BW45" i="145"/>
  <c r="BW44" i="145"/>
  <c r="BW43" i="145"/>
  <c r="BW42" i="145"/>
  <c r="BW41" i="145"/>
  <c r="BW40" i="145"/>
  <c r="BW39" i="145"/>
  <c r="BW38" i="145"/>
  <c r="BW37" i="145"/>
  <c r="BW36" i="145"/>
  <c r="BW35" i="145"/>
  <c r="BW34" i="145"/>
  <c r="BW33" i="145"/>
  <c r="BW32" i="145"/>
  <c r="BW31" i="145"/>
  <c r="BW30" i="145"/>
  <c r="BW29" i="145"/>
  <c r="BW28" i="145"/>
  <c r="BW27" i="145"/>
  <c r="BW26" i="145"/>
  <c r="BW25" i="145"/>
  <c r="BW24" i="145"/>
  <c r="BW23" i="145"/>
  <c r="BW22" i="145"/>
  <c r="BW21" i="145"/>
  <c r="BW20" i="145"/>
  <c r="BW19" i="145"/>
  <c r="BW18" i="145"/>
  <c r="BW17" i="145"/>
  <c r="BW16" i="145"/>
  <c r="BW15" i="145"/>
  <c r="BW14" i="145"/>
  <c r="BW13" i="145"/>
  <c r="BW12" i="145"/>
  <c r="BW11" i="145"/>
  <c r="BW10" i="145"/>
  <c r="BW9" i="145"/>
  <c r="BW8" i="145"/>
  <c r="BW7" i="145"/>
  <c r="BW6" i="145"/>
  <c r="BT49" i="145"/>
  <c r="BT48" i="145"/>
  <c r="BT47" i="145"/>
  <c r="BT46" i="145"/>
  <c r="BT45" i="145"/>
  <c r="BT44" i="145"/>
  <c r="BT43" i="145"/>
  <c r="BT42" i="145"/>
  <c r="BT41" i="145"/>
  <c r="BT40" i="145"/>
  <c r="BT39" i="145"/>
  <c r="BT38" i="145"/>
  <c r="BT37" i="145"/>
  <c r="BT36" i="145"/>
  <c r="BT35" i="145"/>
  <c r="BT34" i="145"/>
  <c r="BT33" i="145"/>
  <c r="BT32" i="145"/>
  <c r="BT31" i="145"/>
  <c r="BT30" i="145"/>
  <c r="BT29" i="145"/>
  <c r="BT28" i="145"/>
  <c r="BT27" i="145"/>
  <c r="BT26" i="145"/>
  <c r="BT25" i="145"/>
  <c r="BT24" i="145"/>
  <c r="BT23" i="145"/>
  <c r="BT22" i="145"/>
  <c r="BT21" i="145"/>
  <c r="BT20" i="145"/>
  <c r="BT19" i="145"/>
  <c r="BT18" i="145"/>
  <c r="BT17" i="145"/>
  <c r="BT16" i="145"/>
  <c r="BT15" i="145"/>
  <c r="BT14" i="145"/>
  <c r="BT13" i="145"/>
  <c r="BT12" i="145"/>
  <c r="BT11" i="145"/>
  <c r="BT10" i="145"/>
  <c r="BT9" i="145"/>
  <c r="BT8" i="145"/>
  <c r="BT7" i="145"/>
  <c r="BT6" i="145"/>
  <c r="BQ7" i="145"/>
  <c r="BQ8" i="145"/>
  <c r="BQ9" i="145"/>
  <c r="BQ10" i="145"/>
  <c r="BQ11" i="145"/>
  <c r="BQ12" i="145"/>
  <c r="BQ13" i="145"/>
  <c r="BQ14" i="145"/>
  <c r="BQ15" i="145"/>
  <c r="BQ16" i="145"/>
  <c r="BQ17" i="145"/>
  <c r="BQ18" i="145"/>
  <c r="BQ19" i="145"/>
  <c r="BQ20" i="145"/>
  <c r="BQ21" i="145"/>
  <c r="BQ22" i="145"/>
  <c r="BQ23" i="145"/>
  <c r="BQ24" i="145"/>
  <c r="BQ25" i="145"/>
  <c r="BQ26" i="145"/>
  <c r="BQ27" i="145"/>
  <c r="BQ28" i="145"/>
  <c r="BQ29" i="145"/>
  <c r="BQ30" i="145"/>
  <c r="BQ31" i="145"/>
  <c r="BQ32" i="145"/>
  <c r="BQ33" i="145"/>
  <c r="BQ34" i="145"/>
  <c r="BQ35" i="145"/>
  <c r="BQ36" i="145"/>
  <c r="BQ37" i="145"/>
  <c r="BQ38" i="145"/>
  <c r="BQ39" i="145"/>
  <c r="BQ40" i="145"/>
  <c r="BQ41" i="145"/>
  <c r="BQ42" i="145"/>
  <c r="BQ43" i="145"/>
  <c r="BQ44" i="145"/>
  <c r="BQ45" i="145"/>
  <c r="BQ46" i="145"/>
  <c r="BQ47" i="145"/>
  <c r="BQ48" i="145"/>
  <c r="BQ49" i="145"/>
  <c r="BQ6" i="145"/>
  <c r="FU49" i="164"/>
  <c r="FU48" i="164"/>
  <c r="FU47" i="164"/>
  <c r="FU46" i="164"/>
  <c r="FU45" i="164"/>
  <c r="FU44" i="164"/>
  <c r="FU43" i="164"/>
  <c r="FU42" i="164"/>
  <c r="FU41" i="164"/>
  <c r="FU40" i="164"/>
  <c r="FU39" i="164"/>
  <c r="FU38" i="164"/>
  <c r="FU37" i="164"/>
  <c r="FU36" i="164"/>
  <c r="FU35" i="164"/>
  <c r="FU34" i="164"/>
  <c r="FU33" i="164"/>
  <c r="FU32" i="164"/>
  <c r="FU31" i="164"/>
  <c r="FU30" i="164"/>
  <c r="FU29" i="164"/>
  <c r="FU28" i="164"/>
  <c r="FU27" i="164"/>
  <c r="FU26" i="164"/>
  <c r="FU25" i="164"/>
  <c r="FU24" i="164"/>
  <c r="FU23" i="164"/>
  <c r="FU22" i="164"/>
  <c r="FU21" i="164"/>
  <c r="FU20" i="164"/>
  <c r="FU19" i="164"/>
  <c r="FU18" i="164"/>
  <c r="FU17" i="164"/>
  <c r="FU16" i="164"/>
  <c r="FU15" i="164"/>
  <c r="FU14" i="164"/>
  <c r="FU13" i="164"/>
  <c r="FU12" i="164"/>
  <c r="FU11" i="164"/>
  <c r="FU10" i="164"/>
  <c r="FU9" i="164"/>
  <c r="FU8" i="164"/>
  <c r="FU7" i="164"/>
  <c r="FR49" i="164"/>
  <c r="FR48" i="164"/>
  <c r="FR47" i="164"/>
  <c r="FR46" i="164"/>
  <c r="FR45" i="164"/>
  <c r="FR44" i="164"/>
  <c r="FR43" i="164"/>
  <c r="FR42" i="164"/>
  <c r="FR41" i="164"/>
  <c r="FR40" i="164"/>
  <c r="FR39" i="164"/>
  <c r="FR38" i="164"/>
  <c r="FR37" i="164"/>
  <c r="FR36" i="164"/>
  <c r="FR35" i="164"/>
  <c r="FR34" i="164"/>
  <c r="FR33" i="164"/>
  <c r="FR32" i="164"/>
  <c r="FR31" i="164"/>
  <c r="FR30" i="164"/>
  <c r="FR29" i="164"/>
  <c r="FR28" i="164"/>
  <c r="FR27" i="164"/>
  <c r="FR26" i="164"/>
  <c r="FR25" i="164"/>
  <c r="FR24" i="164"/>
  <c r="FR23" i="164"/>
  <c r="FR22" i="164"/>
  <c r="FR21" i="164"/>
  <c r="FR20" i="164"/>
  <c r="FR19" i="164"/>
  <c r="FR18" i="164"/>
  <c r="FR17" i="164"/>
  <c r="FR16" i="164"/>
  <c r="FR15" i="164"/>
  <c r="FR14" i="164"/>
  <c r="FR13" i="164"/>
  <c r="FR12" i="164"/>
  <c r="FR11" i="164"/>
  <c r="FR10" i="164"/>
  <c r="FR9" i="164"/>
  <c r="FR8" i="164"/>
  <c r="FR7" i="164"/>
  <c r="FO49" i="164"/>
  <c r="FO48" i="164"/>
  <c r="FO47" i="164"/>
  <c r="FO46" i="164"/>
  <c r="FO45" i="164"/>
  <c r="FO44" i="164"/>
  <c r="FO43" i="164"/>
  <c r="FO42" i="164"/>
  <c r="FO41" i="164"/>
  <c r="FO40" i="164"/>
  <c r="FO39" i="164"/>
  <c r="FO38" i="164"/>
  <c r="FO37" i="164"/>
  <c r="FO36" i="164"/>
  <c r="FO35" i="164"/>
  <c r="FO34" i="164"/>
  <c r="FO33" i="164"/>
  <c r="FO32" i="164"/>
  <c r="FO31" i="164"/>
  <c r="FO30" i="164"/>
  <c r="FO29" i="164"/>
  <c r="FO28" i="164"/>
  <c r="FO27" i="164"/>
  <c r="FO26" i="164"/>
  <c r="FO25" i="164"/>
  <c r="FO24" i="164"/>
  <c r="FO23" i="164"/>
  <c r="FO22" i="164"/>
  <c r="FO21" i="164"/>
  <c r="FO20" i="164"/>
  <c r="FO19" i="164"/>
  <c r="FO18" i="164"/>
  <c r="FO17" i="164"/>
  <c r="FO16" i="164"/>
  <c r="FO15" i="164"/>
  <c r="FO14" i="164"/>
  <c r="FO13" i="164"/>
  <c r="FO12" i="164"/>
  <c r="FO11" i="164"/>
  <c r="FO10" i="164"/>
  <c r="FO9" i="164"/>
  <c r="FO8" i="164"/>
  <c r="FO7" i="164"/>
  <c r="FL49" i="164"/>
  <c r="FL48" i="164"/>
  <c r="FL47" i="164"/>
  <c r="FL46" i="164"/>
  <c r="FL45" i="164"/>
  <c r="FL44" i="164"/>
  <c r="FL43" i="164"/>
  <c r="FL42" i="164"/>
  <c r="FL41" i="164"/>
  <c r="FL40" i="164"/>
  <c r="FL39" i="164"/>
  <c r="FL38" i="164"/>
  <c r="FL37" i="164"/>
  <c r="FL36" i="164"/>
  <c r="FL35" i="164"/>
  <c r="FL34" i="164"/>
  <c r="FL33" i="164"/>
  <c r="FL32" i="164"/>
  <c r="FL31" i="164"/>
  <c r="FL30" i="164"/>
  <c r="FL29" i="164"/>
  <c r="FL28" i="164"/>
  <c r="FL27" i="164"/>
  <c r="FL26" i="164"/>
  <c r="FL25" i="164"/>
  <c r="FL24" i="164"/>
  <c r="FL23" i="164"/>
  <c r="FL22" i="164"/>
  <c r="FL21" i="164"/>
  <c r="FL20" i="164"/>
  <c r="FL19" i="164"/>
  <c r="FL18" i="164"/>
  <c r="FL17" i="164"/>
  <c r="FL16" i="164"/>
  <c r="FL15" i="164"/>
  <c r="FL14" i="164"/>
  <c r="FL13" i="164"/>
  <c r="FL12" i="164"/>
  <c r="FL11" i="164"/>
  <c r="FL10" i="164"/>
  <c r="FL9" i="164"/>
  <c r="FL8" i="164"/>
  <c r="FL7" i="164"/>
  <c r="FI49" i="164"/>
  <c r="FI48" i="164"/>
  <c r="FI47" i="164"/>
  <c r="FI46" i="164"/>
  <c r="FI45" i="164"/>
  <c r="FI44" i="164"/>
  <c r="FI43" i="164"/>
  <c r="FI42" i="164"/>
  <c r="FI41" i="164"/>
  <c r="FI40" i="164"/>
  <c r="FI39" i="164"/>
  <c r="FI38" i="164"/>
  <c r="FI37" i="164"/>
  <c r="FI36" i="164"/>
  <c r="FI35" i="164"/>
  <c r="FI34" i="164"/>
  <c r="FI33" i="164"/>
  <c r="FI32" i="164"/>
  <c r="FI31" i="164"/>
  <c r="FI30" i="164"/>
  <c r="FI29" i="164"/>
  <c r="FI28" i="164"/>
  <c r="FI27" i="164"/>
  <c r="FI26" i="164"/>
  <c r="FI25" i="164"/>
  <c r="FI24" i="164"/>
  <c r="FI23" i="164"/>
  <c r="FI22" i="164"/>
  <c r="FI21" i="164"/>
  <c r="FI20" i="164"/>
  <c r="FI19" i="164"/>
  <c r="FI18" i="164"/>
  <c r="FI17" i="164"/>
  <c r="FI16" i="164"/>
  <c r="FI15" i="164"/>
  <c r="FI14" i="164"/>
  <c r="FI13" i="164"/>
  <c r="FI12" i="164"/>
  <c r="FI11" i="164"/>
  <c r="FI10" i="164"/>
  <c r="FI9" i="164"/>
  <c r="FI8" i="164"/>
  <c r="FI7" i="164"/>
  <c r="FF49" i="164"/>
  <c r="FF48" i="164"/>
  <c r="FF47" i="164"/>
  <c r="FF46" i="164"/>
  <c r="FF45" i="164"/>
  <c r="FF44" i="164"/>
  <c r="FF43" i="164"/>
  <c r="FF42" i="164"/>
  <c r="FF41" i="164"/>
  <c r="FF40" i="164"/>
  <c r="FF39" i="164"/>
  <c r="FF38" i="164"/>
  <c r="FF37" i="164"/>
  <c r="FF36" i="164"/>
  <c r="FF35" i="164"/>
  <c r="FF34" i="164"/>
  <c r="FF33" i="164"/>
  <c r="FF32" i="164"/>
  <c r="FF31" i="164"/>
  <c r="FF30" i="164"/>
  <c r="FF29" i="164"/>
  <c r="FF28" i="164"/>
  <c r="FF27" i="164"/>
  <c r="FF26" i="164"/>
  <c r="FF25" i="164"/>
  <c r="FF24" i="164"/>
  <c r="FF23" i="164"/>
  <c r="FF22" i="164"/>
  <c r="FF21" i="164"/>
  <c r="FF20" i="164"/>
  <c r="FF19" i="164"/>
  <c r="FF18" i="164"/>
  <c r="FF17" i="164"/>
  <c r="FF16" i="164"/>
  <c r="FF15" i="164"/>
  <c r="FF14" i="164"/>
  <c r="FF13" i="164"/>
  <c r="FF12" i="164"/>
  <c r="FF11" i="164"/>
  <c r="FF10" i="164"/>
  <c r="FF9" i="164"/>
  <c r="FF8" i="164"/>
  <c r="FF7" i="164"/>
  <c r="FC49" i="164"/>
  <c r="FC48" i="164"/>
  <c r="FC47" i="164"/>
  <c r="FC46" i="164"/>
  <c r="FC45" i="164"/>
  <c r="FC44" i="164"/>
  <c r="FC43" i="164"/>
  <c r="FC42" i="164"/>
  <c r="FC41" i="164"/>
  <c r="FC40" i="164"/>
  <c r="FC39" i="164"/>
  <c r="FC38" i="164"/>
  <c r="FC37" i="164"/>
  <c r="FC36" i="164"/>
  <c r="FC35" i="164"/>
  <c r="FC34" i="164"/>
  <c r="FC33" i="164"/>
  <c r="FC32" i="164"/>
  <c r="FC31" i="164"/>
  <c r="FC30" i="164"/>
  <c r="FC29" i="164"/>
  <c r="FC28" i="164"/>
  <c r="FC27" i="164"/>
  <c r="FC26" i="164"/>
  <c r="FC25" i="164"/>
  <c r="FC24" i="164"/>
  <c r="FC23" i="164"/>
  <c r="FC22" i="164"/>
  <c r="FC21" i="164"/>
  <c r="FC20" i="164"/>
  <c r="FC19" i="164"/>
  <c r="FC18" i="164"/>
  <c r="FC17" i="164"/>
  <c r="FC16" i="164"/>
  <c r="FC15" i="164"/>
  <c r="FC14" i="164"/>
  <c r="FC13" i="164"/>
  <c r="FC12" i="164"/>
  <c r="FC11" i="164"/>
  <c r="FC10" i="164"/>
  <c r="FC9" i="164"/>
  <c r="FC8" i="164"/>
  <c r="FC7" i="164"/>
  <c r="EZ49" i="164"/>
  <c r="EZ48" i="164"/>
  <c r="EZ47" i="164"/>
  <c r="EZ46" i="164"/>
  <c r="EZ45" i="164"/>
  <c r="EZ44" i="164"/>
  <c r="EZ43" i="164"/>
  <c r="EZ42" i="164"/>
  <c r="EZ41" i="164"/>
  <c r="EZ40" i="164"/>
  <c r="EZ39" i="164"/>
  <c r="EZ38" i="164"/>
  <c r="EZ37" i="164"/>
  <c r="EZ36" i="164"/>
  <c r="EZ35" i="164"/>
  <c r="EZ34" i="164"/>
  <c r="EZ33" i="164"/>
  <c r="EZ32" i="164"/>
  <c r="EZ31" i="164"/>
  <c r="EZ30" i="164"/>
  <c r="EZ29" i="164"/>
  <c r="EZ28" i="164"/>
  <c r="EZ27" i="164"/>
  <c r="EZ26" i="164"/>
  <c r="EZ25" i="164"/>
  <c r="EZ24" i="164"/>
  <c r="EZ23" i="164"/>
  <c r="EZ22" i="164"/>
  <c r="EZ21" i="164"/>
  <c r="EZ20" i="164"/>
  <c r="EZ19" i="164"/>
  <c r="EZ18" i="164"/>
  <c r="EZ17" i="164"/>
  <c r="EZ16" i="164"/>
  <c r="EZ15" i="164"/>
  <c r="EZ14" i="164"/>
  <c r="EZ13" i="164"/>
  <c r="EZ12" i="164"/>
  <c r="EZ11" i="164"/>
  <c r="EZ10" i="164"/>
  <c r="EZ9" i="164"/>
  <c r="EZ8" i="164"/>
  <c r="EZ7" i="164"/>
  <c r="EW49" i="164"/>
  <c r="EW48" i="164"/>
  <c r="EW47" i="164"/>
  <c r="EW46" i="164"/>
  <c r="EW45" i="164"/>
  <c r="EW44" i="164"/>
  <c r="EW43" i="164"/>
  <c r="EW42" i="164"/>
  <c r="EW41" i="164"/>
  <c r="EW40" i="164"/>
  <c r="EW39" i="164"/>
  <c r="EW38" i="164"/>
  <c r="EW37" i="164"/>
  <c r="EW36" i="164"/>
  <c r="EW35" i="164"/>
  <c r="EW34" i="164"/>
  <c r="EW33" i="164"/>
  <c r="EW32" i="164"/>
  <c r="EW31" i="164"/>
  <c r="EW30" i="164"/>
  <c r="EW29" i="164"/>
  <c r="EW28" i="164"/>
  <c r="EW27" i="164"/>
  <c r="EW26" i="164"/>
  <c r="EW25" i="164"/>
  <c r="EW24" i="164"/>
  <c r="EW23" i="164"/>
  <c r="EW22" i="164"/>
  <c r="EW21" i="164"/>
  <c r="EW20" i="164"/>
  <c r="EW19" i="164"/>
  <c r="EW18" i="164"/>
  <c r="EW17" i="164"/>
  <c r="EW16" i="164"/>
  <c r="EW15" i="164"/>
  <c r="EW14" i="164"/>
  <c r="EW13" i="164"/>
  <c r="EW12" i="164"/>
  <c r="EW11" i="164"/>
  <c r="EW10" i="164"/>
  <c r="EW9" i="164"/>
  <c r="EW8" i="164"/>
  <c r="EW7" i="164"/>
  <c r="ET49" i="164"/>
  <c r="ET48" i="164"/>
  <c r="ET47" i="164"/>
  <c r="ET46" i="164"/>
  <c r="ET45" i="164"/>
  <c r="ET44" i="164"/>
  <c r="ET43" i="164"/>
  <c r="ET42" i="164"/>
  <c r="ET41" i="164"/>
  <c r="ET40" i="164"/>
  <c r="ET39" i="164"/>
  <c r="ET38" i="164"/>
  <c r="ET37" i="164"/>
  <c r="ET36" i="164"/>
  <c r="ET35" i="164"/>
  <c r="ET34" i="164"/>
  <c r="ET33" i="164"/>
  <c r="ET32" i="164"/>
  <c r="ET31" i="164"/>
  <c r="ET30" i="164"/>
  <c r="ET29" i="164"/>
  <c r="ET28" i="164"/>
  <c r="ET27" i="164"/>
  <c r="ET26" i="164"/>
  <c r="ET25" i="164"/>
  <c r="ET24" i="164"/>
  <c r="ET23" i="164"/>
  <c r="ET22" i="164"/>
  <c r="ET21" i="164"/>
  <c r="ET20" i="164"/>
  <c r="ET19" i="164"/>
  <c r="ET18" i="164"/>
  <c r="ET17" i="164"/>
  <c r="ET16" i="164"/>
  <c r="ET15" i="164"/>
  <c r="ET14" i="164"/>
  <c r="ET13" i="164"/>
  <c r="ET12" i="164"/>
  <c r="ET11" i="164"/>
  <c r="ET10" i="164"/>
  <c r="ET9" i="164"/>
  <c r="ET8" i="164"/>
  <c r="ET7" i="164"/>
  <c r="EQ49" i="164"/>
  <c r="EQ48" i="164"/>
  <c r="EQ47" i="164"/>
  <c r="EQ46" i="164"/>
  <c r="EQ45" i="164"/>
  <c r="EQ44" i="164"/>
  <c r="EQ43" i="164"/>
  <c r="EQ42" i="164"/>
  <c r="EQ41" i="164"/>
  <c r="EQ40" i="164"/>
  <c r="EQ39" i="164"/>
  <c r="EQ38" i="164"/>
  <c r="EQ37" i="164"/>
  <c r="EQ36" i="164"/>
  <c r="EQ35" i="164"/>
  <c r="EQ34" i="164"/>
  <c r="EQ33" i="164"/>
  <c r="EQ32" i="164"/>
  <c r="EQ31" i="164"/>
  <c r="EQ30" i="164"/>
  <c r="EQ29" i="164"/>
  <c r="EQ28" i="164"/>
  <c r="EQ27" i="164"/>
  <c r="EQ26" i="164"/>
  <c r="EQ25" i="164"/>
  <c r="EQ24" i="164"/>
  <c r="EQ23" i="164"/>
  <c r="EQ22" i="164"/>
  <c r="EQ21" i="164"/>
  <c r="EQ20" i="164"/>
  <c r="EQ19" i="164"/>
  <c r="EQ18" i="164"/>
  <c r="EQ17" i="164"/>
  <c r="EQ16" i="164"/>
  <c r="EQ15" i="164"/>
  <c r="EQ14" i="164"/>
  <c r="EQ13" i="164"/>
  <c r="EQ12" i="164"/>
  <c r="EQ11" i="164"/>
  <c r="EQ10" i="164"/>
  <c r="EQ9" i="164"/>
  <c r="EQ8" i="164"/>
  <c r="EQ7" i="164"/>
  <c r="EN8" i="164"/>
  <c r="EN9" i="164"/>
  <c r="EN10" i="164"/>
  <c r="EN11" i="164"/>
  <c r="EN12" i="164"/>
  <c r="EN13" i="164"/>
  <c r="EN14" i="164"/>
  <c r="EN15" i="164"/>
  <c r="EN16" i="164"/>
  <c r="EN17" i="164"/>
  <c r="EN18" i="164"/>
  <c r="EN19" i="164"/>
  <c r="EN20" i="164"/>
  <c r="EN21" i="164"/>
  <c r="EN22" i="164"/>
  <c r="EN23" i="164"/>
  <c r="EN24" i="164"/>
  <c r="EN25" i="164"/>
  <c r="EN26" i="164"/>
  <c r="EN27" i="164"/>
  <c r="EN28" i="164"/>
  <c r="EN29" i="164"/>
  <c r="EN30" i="164"/>
  <c r="EN31" i="164"/>
  <c r="EN32" i="164"/>
  <c r="EN33" i="164"/>
  <c r="EN34" i="164"/>
  <c r="EN35" i="164"/>
  <c r="EN36" i="164"/>
  <c r="EN37" i="164"/>
  <c r="EN38" i="164"/>
  <c r="EN39" i="164"/>
  <c r="EN40" i="164"/>
  <c r="EN41" i="164"/>
  <c r="EN42" i="164"/>
  <c r="EN43" i="164"/>
  <c r="EN44" i="164"/>
  <c r="EN45" i="164"/>
  <c r="EN46" i="164"/>
  <c r="EN47" i="164"/>
  <c r="EN48" i="164"/>
  <c r="EN49" i="164"/>
  <c r="EN7" i="164"/>
  <c r="EJ50" i="164"/>
  <c r="EJ49" i="164"/>
  <c r="EJ48" i="164"/>
  <c r="EJ47" i="164"/>
  <c r="EJ46" i="164"/>
  <c r="EJ45" i="164"/>
  <c r="EJ44" i="164"/>
  <c r="EJ43" i="164"/>
  <c r="EJ42" i="164"/>
  <c r="EJ41" i="164"/>
  <c r="EJ40" i="164"/>
  <c r="EJ39" i="164"/>
  <c r="EJ38" i="164"/>
  <c r="EJ37" i="164"/>
  <c r="EJ36" i="164"/>
  <c r="EJ35" i="164"/>
  <c r="EJ34" i="164"/>
  <c r="EJ33" i="164"/>
  <c r="EJ32" i="164"/>
  <c r="EJ31" i="164"/>
  <c r="EJ30" i="164"/>
  <c r="EJ29" i="164"/>
  <c r="EJ28" i="164"/>
  <c r="EJ27" i="164"/>
  <c r="EJ26" i="164"/>
  <c r="EJ25" i="164"/>
  <c r="EJ24" i="164"/>
  <c r="EJ23" i="164"/>
  <c r="EJ22" i="164"/>
  <c r="EJ21" i="164"/>
  <c r="EJ20" i="164"/>
  <c r="EJ19" i="164"/>
  <c r="EJ18" i="164"/>
  <c r="EJ17" i="164"/>
  <c r="EJ16" i="164"/>
  <c r="EJ15" i="164"/>
  <c r="EJ14" i="164"/>
  <c r="EJ13" i="164"/>
  <c r="EJ12" i="164"/>
  <c r="EJ11" i="164"/>
  <c r="EJ10" i="164"/>
  <c r="EJ9" i="164"/>
  <c r="EJ8" i="164"/>
  <c r="EJ7" i="164"/>
  <c r="EG50" i="164"/>
  <c r="EG49" i="164"/>
  <c r="EG48" i="164"/>
  <c r="EG47" i="164"/>
  <c r="EG46" i="164"/>
  <c r="EG45" i="164"/>
  <c r="EG44" i="164"/>
  <c r="EG43" i="164"/>
  <c r="EG42" i="164"/>
  <c r="EG41" i="164"/>
  <c r="EG40" i="164"/>
  <c r="EG39" i="164"/>
  <c r="EG38" i="164"/>
  <c r="EG37" i="164"/>
  <c r="EG36" i="164"/>
  <c r="EG35" i="164"/>
  <c r="EG34" i="164"/>
  <c r="EG33" i="164"/>
  <c r="EG32" i="164"/>
  <c r="EG31" i="164"/>
  <c r="EG30" i="164"/>
  <c r="EG29" i="164"/>
  <c r="EG28" i="164"/>
  <c r="EG27" i="164"/>
  <c r="EG26" i="164"/>
  <c r="EG25" i="164"/>
  <c r="EG24" i="164"/>
  <c r="EG23" i="164"/>
  <c r="EG22" i="164"/>
  <c r="EG21" i="164"/>
  <c r="EG20" i="164"/>
  <c r="EG19" i="164"/>
  <c r="EG18" i="164"/>
  <c r="EG17" i="164"/>
  <c r="EG16" i="164"/>
  <c r="EG15" i="164"/>
  <c r="EG14" i="164"/>
  <c r="EG13" i="164"/>
  <c r="EG12" i="164"/>
  <c r="EG11" i="164"/>
  <c r="EG10" i="164"/>
  <c r="EG9" i="164"/>
  <c r="EG8" i="164"/>
  <c r="EG7" i="164"/>
  <c r="ED50" i="164"/>
  <c r="ED49" i="164"/>
  <c r="ED48" i="164"/>
  <c r="ED47" i="164"/>
  <c r="ED46" i="164"/>
  <c r="ED45" i="164"/>
  <c r="ED44" i="164"/>
  <c r="ED43" i="164"/>
  <c r="ED42" i="164"/>
  <c r="ED41" i="164"/>
  <c r="ED40" i="164"/>
  <c r="ED39" i="164"/>
  <c r="ED38" i="164"/>
  <c r="ED37" i="164"/>
  <c r="ED36" i="164"/>
  <c r="ED35" i="164"/>
  <c r="ED34" i="164"/>
  <c r="ED33" i="164"/>
  <c r="ED32" i="164"/>
  <c r="ED31" i="164"/>
  <c r="ED30" i="164"/>
  <c r="ED29" i="164"/>
  <c r="ED28" i="164"/>
  <c r="ED27" i="164"/>
  <c r="ED26" i="164"/>
  <c r="ED25" i="164"/>
  <c r="ED24" i="164"/>
  <c r="ED23" i="164"/>
  <c r="ED22" i="164"/>
  <c r="ED21" i="164"/>
  <c r="ED20" i="164"/>
  <c r="ED19" i="164"/>
  <c r="ED18" i="164"/>
  <c r="ED17" i="164"/>
  <c r="ED16" i="164"/>
  <c r="ED15" i="164"/>
  <c r="ED14" i="164"/>
  <c r="ED13" i="164"/>
  <c r="ED12" i="164"/>
  <c r="ED11" i="164"/>
  <c r="ED10" i="164"/>
  <c r="ED9" i="164"/>
  <c r="ED8" i="164"/>
  <c r="ED7" i="164"/>
  <c r="EA50" i="164"/>
  <c r="EA49" i="164"/>
  <c r="EA48" i="164"/>
  <c r="EA47" i="164"/>
  <c r="EA46" i="164"/>
  <c r="EA45" i="164"/>
  <c r="EA44" i="164"/>
  <c r="EA43" i="164"/>
  <c r="EA42" i="164"/>
  <c r="EA41" i="164"/>
  <c r="EA40" i="164"/>
  <c r="EA39" i="164"/>
  <c r="EA38" i="164"/>
  <c r="EA37" i="164"/>
  <c r="EA36" i="164"/>
  <c r="EA35" i="164"/>
  <c r="EA34" i="164"/>
  <c r="EA33" i="164"/>
  <c r="EA32" i="164"/>
  <c r="EA31" i="164"/>
  <c r="EA30" i="164"/>
  <c r="EA29" i="164"/>
  <c r="EA28" i="164"/>
  <c r="EA27" i="164"/>
  <c r="EA26" i="164"/>
  <c r="EA25" i="164"/>
  <c r="EA24" i="164"/>
  <c r="EA23" i="164"/>
  <c r="EA22" i="164"/>
  <c r="EA21" i="164"/>
  <c r="EA20" i="164"/>
  <c r="EA19" i="164"/>
  <c r="EA18" i="164"/>
  <c r="EA17" i="164"/>
  <c r="EA16" i="164"/>
  <c r="EA15" i="164"/>
  <c r="EA14" i="164"/>
  <c r="EA13" i="164"/>
  <c r="EA12" i="164"/>
  <c r="EA11" i="164"/>
  <c r="EA10" i="164"/>
  <c r="EA9" i="164"/>
  <c r="EA8" i="164"/>
  <c r="EA7" i="164"/>
  <c r="DX50" i="164"/>
  <c r="DX49" i="164"/>
  <c r="DX48" i="164"/>
  <c r="DX47" i="164"/>
  <c r="DX46" i="164"/>
  <c r="DX45" i="164"/>
  <c r="DX44" i="164"/>
  <c r="DX43" i="164"/>
  <c r="DX42" i="164"/>
  <c r="DX41" i="164"/>
  <c r="DX40" i="164"/>
  <c r="DX39" i="164"/>
  <c r="DX38" i="164"/>
  <c r="DX37" i="164"/>
  <c r="DX36" i="164"/>
  <c r="DX35" i="164"/>
  <c r="DX34" i="164"/>
  <c r="DX33" i="164"/>
  <c r="DX32" i="164"/>
  <c r="DX31" i="164"/>
  <c r="DX30" i="164"/>
  <c r="DX29" i="164"/>
  <c r="DX28" i="164"/>
  <c r="DX27" i="164"/>
  <c r="DX26" i="164"/>
  <c r="DX25" i="164"/>
  <c r="DX24" i="164"/>
  <c r="DX23" i="164"/>
  <c r="DX22" i="164"/>
  <c r="DX21" i="164"/>
  <c r="DX20" i="164"/>
  <c r="DX19" i="164"/>
  <c r="DX18" i="164"/>
  <c r="DX17" i="164"/>
  <c r="DX16" i="164"/>
  <c r="DX15" i="164"/>
  <c r="DX14" i="164"/>
  <c r="DX13" i="164"/>
  <c r="DX12" i="164"/>
  <c r="DX11" i="164"/>
  <c r="DX10" i="164"/>
  <c r="DX9" i="164"/>
  <c r="DX8" i="164"/>
  <c r="DX7" i="164"/>
  <c r="DU50" i="164"/>
  <c r="DU49" i="164"/>
  <c r="DU48" i="164"/>
  <c r="DU47" i="164"/>
  <c r="DU46" i="164"/>
  <c r="DU45" i="164"/>
  <c r="DU44" i="164"/>
  <c r="DU43" i="164"/>
  <c r="DU42" i="164"/>
  <c r="DU41" i="164"/>
  <c r="DU40" i="164"/>
  <c r="DU39" i="164"/>
  <c r="DU38" i="164"/>
  <c r="DU37" i="164"/>
  <c r="DU36" i="164"/>
  <c r="DU35" i="164"/>
  <c r="DU34" i="164"/>
  <c r="DU33" i="164"/>
  <c r="DU32" i="164"/>
  <c r="DU31" i="164"/>
  <c r="DU30" i="164"/>
  <c r="DU29" i="164"/>
  <c r="DU28" i="164"/>
  <c r="DU27" i="164"/>
  <c r="DU26" i="164"/>
  <c r="DU25" i="164"/>
  <c r="DU24" i="164"/>
  <c r="DU23" i="164"/>
  <c r="DU22" i="164"/>
  <c r="DU21" i="164"/>
  <c r="DU20" i="164"/>
  <c r="DU19" i="164"/>
  <c r="DU18" i="164"/>
  <c r="DU17" i="164"/>
  <c r="DU16" i="164"/>
  <c r="DU15" i="164"/>
  <c r="DU14" i="164"/>
  <c r="DU13" i="164"/>
  <c r="DU12" i="164"/>
  <c r="DU11" i="164"/>
  <c r="DU10" i="164"/>
  <c r="DU9" i="164"/>
  <c r="DU8" i="164"/>
  <c r="DU7" i="164"/>
  <c r="DR50" i="164"/>
  <c r="DR49" i="164"/>
  <c r="DR48" i="164"/>
  <c r="DR47" i="164"/>
  <c r="DR46" i="164"/>
  <c r="DR45" i="164"/>
  <c r="DR44" i="164"/>
  <c r="DR43" i="164"/>
  <c r="DR42" i="164"/>
  <c r="DR41" i="164"/>
  <c r="DR40" i="164"/>
  <c r="DR39" i="164"/>
  <c r="DR38" i="164"/>
  <c r="DR37" i="164"/>
  <c r="DR36" i="164"/>
  <c r="DR35" i="164"/>
  <c r="DR34" i="164"/>
  <c r="DR33" i="164"/>
  <c r="DR32" i="164"/>
  <c r="DR31" i="164"/>
  <c r="DR30" i="164"/>
  <c r="DR29" i="164"/>
  <c r="DR28" i="164"/>
  <c r="DR27" i="164"/>
  <c r="DR26" i="164"/>
  <c r="DR25" i="164"/>
  <c r="DR24" i="164"/>
  <c r="DR23" i="164"/>
  <c r="DR22" i="164"/>
  <c r="DR21" i="164"/>
  <c r="DR20" i="164"/>
  <c r="DR19" i="164"/>
  <c r="DR18" i="164"/>
  <c r="DR17" i="164"/>
  <c r="DR16" i="164"/>
  <c r="DR15" i="164"/>
  <c r="DR14" i="164"/>
  <c r="DR13" i="164"/>
  <c r="DR12" i="164"/>
  <c r="DR11" i="164"/>
  <c r="DR10" i="164"/>
  <c r="DR9" i="164"/>
  <c r="DR8" i="164"/>
  <c r="DR7" i="164"/>
  <c r="DO50" i="164"/>
  <c r="DO49" i="164"/>
  <c r="DO48" i="164"/>
  <c r="DO47" i="164"/>
  <c r="DO46" i="164"/>
  <c r="DO45" i="164"/>
  <c r="DO44" i="164"/>
  <c r="DO43" i="164"/>
  <c r="DO42" i="164"/>
  <c r="DO41" i="164"/>
  <c r="DO40" i="164"/>
  <c r="DO39" i="164"/>
  <c r="DO38" i="164"/>
  <c r="DO37" i="164"/>
  <c r="DO36" i="164"/>
  <c r="DO35" i="164"/>
  <c r="DO34" i="164"/>
  <c r="DO33" i="164"/>
  <c r="DO32" i="164"/>
  <c r="DO31" i="164"/>
  <c r="DO30" i="164"/>
  <c r="DO29" i="164"/>
  <c r="DO28" i="164"/>
  <c r="DO27" i="164"/>
  <c r="DO26" i="164"/>
  <c r="DO25" i="164"/>
  <c r="DO24" i="164"/>
  <c r="DO23" i="164"/>
  <c r="DO22" i="164"/>
  <c r="DO21" i="164"/>
  <c r="DO20" i="164"/>
  <c r="DO19" i="164"/>
  <c r="DO18" i="164"/>
  <c r="DO17" i="164"/>
  <c r="DO16" i="164"/>
  <c r="DO15" i="164"/>
  <c r="DO14" i="164"/>
  <c r="DO13" i="164"/>
  <c r="DO12" i="164"/>
  <c r="DO11" i="164"/>
  <c r="DO10" i="164"/>
  <c r="DO9" i="164"/>
  <c r="DO8" i="164"/>
  <c r="DO7" i="164"/>
  <c r="DL50" i="164"/>
  <c r="DL49" i="164"/>
  <c r="DL48" i="164"/>
  <c r="DL47" i="164"/>
  <c r="DL46" i="164"/>
  <c r="DL45" i="164"/>
  <c r="DL44" i="164"/>
  <c r="DL43" i="164"/>
  <c r="DL42" i="164"/>
  <c r="DL41" i="164"/>
  <c r="DL40" i="164"/>
  <c r="DL39" i="164"/>
  <c r="DL38" i="164"/>
  <c r="DL37" i="164"/>
  <c r="DL36" i="164"/>
  <c r="DL35" i="164"/>
  <c r="DL34" i="164"/>
  <c r="DL33" i="164"/>
  <c r="DL32" i="164"/>
  <c r="DL31" i="164"/>
  <c r="DL30" i="164"/>
  <c r="DL29" i="164"/>
  <c r="DL28" i="164"/>
  <c r="DL27" i="164"/>
  <c r="DL26" i="164"/>
  <c r="DL25" i="164"/>
  <c r="DL24" i="164"/>
  <c r="DL23" i="164"/>
  <c r="DL22" i="164"/>
  <c r="DL21" i="164"/>
  <c r="DL20" i="164"/>
  <c r="DL19" i="164"/>
  <c r="DL18" i="164"/>
  <c r="DL17" i="164"/>
  <c r="DL16" i="164"/>
  <c r="DL15" i="164"/>
  <c r="DL14" i="164"/>
  <c r="DL13" i="164"/>
  <c r="DL12" i="164"/>
  <c r="DL11" i="164"/>
  <c r="DL10" i="164"/>
  <c r="DL9" i="164"/>
  <c r="DL8" i="164"/>
  <c r="DL7" i="164"/>
  <c r="DI50" i="164"/>
  <c r="DI49" i="164"/>
  <c r="DI48" i="164"/>
  <c r="DI47" i="164"/>
  <c r="DI46" i="164"/>
  <c r="DI45" i="164"/>
  <c r="DI44" i="164"/>
  <c r="DI43" i="164"/>
  <c r="DI42" i="164"/>
  <c r="DI41" i="164"/>
  <c r="DI40" i="164"/>
  <c r="DI39" i="164"/>
  <c r="DI38" i="164"/>
  <c r="DI37" i="164"/>
  <c r="DI36" i="164"/>
  <c r="DI35" i="164"/>
  <c r="DI34" i="164"/>
  <c r="DI33" i="164"/>
  <c r="DI32" i="164"/>
  <c r="DI31" i="164"/>
  <c r="DI30" i="164"/>
  <c r="DI29" i="164"/>
  <c r="DI28" i="164"/>
  <c r="DI27" i="164"/>
  <c r="DI26" i="164"/>
  <c r="DI25" i="164"/>
  <c r="DI24" i="164"/>
  <c r="DI23" i="164"/>
  <c r="DI22" i="164"/>
  <c r="DI21" i="164"/>
  <c r="DI20" i="164"/>
  <c r="DI19" i="164"/>
  <c r="DI18" i="164"/>
  <c r="DI17" i="164"/>
  <c r="DI16" i="164"/>
  <c r="DI15" i="164"/>
  <c r="DI14" i="164"/>
  <c r="DI13" i="164"/>
  <c r="DI12" i="164"/>
  <c r="DI11" i="164"/>
  <c r="DI10" i="164"/>
  <c r="DI9" i="164"/>
  <c r="DI8" i="164"/>
  <c r="DI7" i="164"/>
  <c r="DF50" i="164"/>
  <c r="DF49" i="164"/>
  <c r="DF48" i="164"/>
  <c r="DF47" i="164"/>
  <c r="DF46" i="164"/>
  <c r="DF45" i="164"/>
  <c r="DF44" i="164"/>
  <c r="DF43" i="164"/>
  <c r="DF42" i="164"/>
  <c r="DF41" i="164"/>
  <c r="DF40" i="164"/>
  <c r="DF39" i="164"/>
  <c r="DF38" i="164"/>
  <c r="DF37" i="164"/>
  <c r="DF36" i="164"/>
  <c r="DF35" i="164"/>
  <c r="DF34" i="164"/>
  <c r="DF33" i="164"/>
  <c r="DF32" i="164"/>
  <c r="DF31" i="164"/>
  <c r="DF30" i="164"/>
  <c r="DF29" i="164"/>
  <c r="DF28" i="164"/>
  <c r="DF27" i="164"/>
  <c r="DF26" i="164"/>
  <c r="DF25" i="164"/>
  <c r="DF24" i="164"/>
  <c r="DF23" i="164"/>
  <c r="DF22" i="164"/>
  <c r="DF21" i="164"/>
  <c r="DF20" i="164"/>
  <c r="DF19" i="164"/>
  <c r="DF18" i="164"/>
  <c r="DF17" i="164"/>
  <c r="DF16" i="164"/>
  <c r="DF15" i="164"/>
  <c r="DF14" i="164"/>
  <c r="DF13" i="164"/>
  <c r="DF12" i="164"/>
  <c r="DF11" i="164"/>
  <c r="DF10" i="164"/>
  <c r="DF9" i="164"/>
  <c r="DF8" i="164"/>
  <c r="DF7" i="164"/>
  <c r="DC8" i="164"/>
  <c r="DC9" i="164"/>
  <c r="DC10" i="164"/>
  <c r="DC11" i="164"/>
  <c r="DC12" i="164"/>
  <c r="DC13" i="164"/>
  <c r="DC14" i="164"/>
  <c r="DC15" i="164"/>
  <c r="DC16" i="164"/>
  <c r="DC17" i="164"/>
  <c r="DC18" i="164"/>
  <c r="DC19" i="164"/>
  <c r="DC20" i="164"/>
  <c r="DC21" i="164"/>
  <c r="DC22" i="164"/>
  <c r="DC23" i="164"/>
  <c r="DC24" i="164"/>
  <c r="DC25" i="164"/>
  <c r="DC26" i="164"/>
  <c r="DC27" i="164"/>
  <c r="DC28" i="164"/>
  <c r="DC29" i="164"/>
  <c r="DC30" i="164"/>
  <c r="DC31" i="164"/>
  <c r="DC32" i="164"/>
  <c r="DC33" i="164"/>
  <c r="DC34" i="164"/>
  <c r="DC35" i="164"/>
  <c r="DC36" i="164"/>
  <c r="DC37" i="164"/>
  <c r="DC38" i="164"/>
  <c r="DC39" i="164"/>
  <c r="DC40" i="164"/>
  <c r="DC41" i="164"/>
  <c r="DC42" i="164"/>
  <c r="DC43" i="164"/>
  <c r="DC44" i="164"/>
  <c r="DC45" i="164"/>
  <c r="DC46" i="164"/>
  <c r="DC47" i="164"/>
  <c r="DC48" i="164"/>
  <c r="DC49" i="164"/>
  <c r="DC50" i="164"/>
  <c r="DC7" i="164"/>
  <c r="AD228" i="154" l="1"/>
  <c r="AE228" i="154"/>
  <c r="AG228" i="154"/>
  <c r="AD229" i="154"/>
  <c r="AE229" i="154"/>
  <c r="AG229" i="154"/>
  <c r="AD230" i="154"/>
  <c r="AE230" i="154"/>
  <c r="AG230" i="154"/>
  <c r="E13" i="174"/>
  <c r="AJ26" i="161" l="1"/>
  <c r="AJ25" i="161"/>
  <c r="AJ24" i="161"/>
  <c r="AH26" i="161"/>
  <c r="AH25" i="161"/>
  <c r="AH24" i="161"/>
  <c r="AF26" i="161"/>
  <c r="AE26" i="161"/>
  <c r="AF25" i="161"/>
  <c r="AE25" i="161"/>
  <c r="AF24" i="161"/>
  <c r="AE24" i="161"/>
  <c r="AK23" i="161"/>
  <c r="AJ23" i="161"/>
  <c r="AJ22" i="161"/>
  <c r="AK22" i="161" s="1"/>
  <c r="AJ21" i="161"/>
  <c r="AK21" i="161" s="1"/>
  <c r="AH23" i="161"/>
  <c r="AH22" i="161"/>
  <c r="AH21" i="161"/>
  <c r="AF23" i="161"/>
  <c r="AG23" i="161" s="1"/>
  <c r="AE23" i="161"/>
  <c r="AF22" i="161"/>
  <c r="AG22" i="161" s="1"/>
  <c r="AF21" i="161"/>
  <c r="AG21" i="161" s="1"/>
  <c r="AE22" i="161"/>
  <c r="AE21" i="161"/>
  <c r="I93" i="161" l="1"/>
  <c r="J93" i="161" s="1"/>
  <c r="G93" i="161"/>
  <c r="H93" i="161" s="1"/>
  <c r="E93" i="161"/>
  <c r="F93" i="161" s="1"/>
  <c r="D93" i="161"/>
  <c r="G92" i="161"/>
  <c r="E92" i="161"/>
  <c r="D92" i="161"/>
  <c r="I92" i="161"/>
  <c r="I91" i="161"/>
  <c r="I90" i="161"/>
  <c r="G91" i="161"/>
  <c r="E91" i="161"/>
  <c r="D91" i="161"/>
  <c r="G90" i="161"/>
  <c r="E90" i="161"/>
  <c r="D90" i="161"/>
  <c r="AY48" i="168" l="1"/>
  <c r="AY47" i="168"/>
  <c r="AY46" i="168"/>
  <c r="AY45" i="168"/>
  <c r="AY44" i="168"/>
  <c r="AY43" i="168"/>
  <c r="AY42" i="168"/>
  <c r="AY41" i="168"/>
  <c r="AY40" i="168"/>
  <c r="AY39" i="168"/>
  <c r="AY38" i="168"/>
  <c r="AY37" i="168"/>
  <c r="AY36" i="168"/>
  <c r="AY35" i="168"/>
  <c r="AY34" i="168"/>
  <c r="AY33" i="168"/>
  <c r="AY32" i="168"/>
  <c r="AY31" i="168"/>
  <c r="AY30" i="168"/>
  <c r="AY29" i="168"/>
  <c r="AY28" i="168"/>
  <c r="AY27" i="168"/>
  <c r="AY26" i="168"/>
  <c r="AY25" i="168"/>
  <c r="AY24" i="168"/>
  <c r="AY23" i="168"/>
  <c r="AY22" i="168"/>
  <c r="AY21" i="168"/>
  <c r="AY20" i="168"/>
  <c r="AY19" i="168"/>
  <c r="AY18" i="168"/>
  <c r="AY17" i="168"/>
  <c r="AY16" i="168"/>
  <c r="AY15" i="168"/>
  <c r="AY14" i="168"/>
  <c r="AY13" i="168"/>
  <c r="AY12" i="168"/>
  <c r="AY11" i="168"/>
  <c r="AY10" i="168"/>
  <c r="AY9" i="168"/>
  <c r="AY8" i="168"/>
  <c r="AY7" i="168"/>
  <c r="AY6" i="168"/>
  <c r="AS6" i="168"/>
  <c r="I9" i="174" l="1"/>
  <c r="I13" i="174"/>
  <c r="G13" i="174"/>
  <c r="G9" i="174"/>
  <c r="E9" i="174"/>
  <c r="D13" i="174"/>
  <c r="D9" i="174"/>
  <c r="D9" i="161"/>
  <c r="J12" i="174"/>
  <c r="H12" i="174"/>
  <c r="F12" i="174"/>
  <c r="J11" i="174"/>
  <c r="H11" i="174"/>
  <c r="H10" i="174"/>
  <c r="J8" i="174" l="1"/>
  <c r="F8" i="174"/>
  <c r="F6" i="174"/>
  <c r="H6" i="174"/>
  <c r="J9" i="174"/>
  <c r="F13" i="174"/>
  <c r="J7" i="174"/>
  <c r="H8" i="174"/>
  <c r="H7" i="174"/>
  <c r="J13" i="174"/>
  <c r="F7" i="174"/>
  <c r="J10" i="174"/>
  <c r="J6" i="174"/>
  <c r="F10" i="174"/>
  <c r="H9" i="174"/>
  <c r="F11" i="174"/>
  <c r="H13" i="174"/>
  <c r="F9" i="174"/>
  <c r="AV7" i="168" l="1"/>
  <c r="BB7" i="168"/>
  <c r="AV8" i="168"/>
  <c r="BB8" i="168"/>
  <c r="AV9" i="168"/>
  <c r="BB9" i="168"/>
  <c r="AV10" i="168"/>
  <c r="BB10" i="168"/>
  <c r="AV11" i="168"/>
  <c r="BB11" i="168"/>
  <c r="AV12" i="168"/>
  <c r="BB12" i="168"/>
  <c r="AV13" i="168"/>
  <c r="BB13" i="168"/>
  <c r="AV14" i="168"/>
  <c r="BB14" i="168"/>
  <c r="AV15" i="168"/>
  <c r="BB15" i="168"/>
  <c r="AV16" i="168"/>
  <c r="BB16" i="168"/>
  <c r="AV17" i="168"/>
  <c r="BB17" i="168"/>
  <c r="AV18" i="168"/>
  <c r="BB18" i="168"/>
  <c r="AV19" i="168"/>
  <c r="BB19" i="168"/>
  <c r="AV20" i="168"/>
  <c r="BB20" i="168"/>
  <c r="AS21" i="168"/>
  <c r="AV21" i="168"/>
  <c r="BB21" i="168"/>
  <c r="AV22" i="168"/>
  <c r="BB22" i="168"/>
  <c r="AV23" i="168"/>
  <c r="BB23" i="168"/>
  <c r="AV24" i="168"/>
  <c r="BB24" i="168"/>
  <c r="AV25" i="168"/>
  <c r="BB25" i="168"/>
  <c r="AV26" i="168"/>
  <c r="BB26" i="168"/>
  <c r="AV27" i="168"/>
  <c r="BB27" i="168"/>
  <c r="AV28" i="168"/>
  <c r="BB28" i="168"/>
  <c r="AV29" i="168"/>
  <c r="BB29" i="168"/>
  <c r="AV30" i="168"/>
  <c r="BB30" i="168"/>
  <c r="AS31" i="168"/>
  <c r="AV31" i="168"/>
  <c r="BB31" i="168"/>
  <c r="AV32" i="168"/>
  <c r="BB32" i="168"/>
  <c r="AV33" i="168"/>
  <c r="BB33" i="168"/>
  <c r="AV34" i="168"/>
  <c r="BB34" i="168"/>
  <c r="AV35" i="168"/>
  <c r="BB35" i="168"/>
  <c r="AV36" i="168"/>
  <c r="BB36" i="168"/>
  <c r="AV37" i="168"/>
  <c r="BB37" i="168"/>
  <c r="AV38" i="168"/>
  <c r="BB38" i="168"/>
  <c r="AS39" i="168"/>
  <c r="AV39" i="168"/>
  <c r="BB39" i="168"/>
  <c r="AV40" i="168"/>
  <c r="BB40" i="168"/>
  <c r="AV41" i="168"/>
  <c r="BB41" i="168"/>
  <c r="AV42" i="168"/>
  <c r="BB42" i="168"/>
  <c r="AV43" i="168"/>
  <c r="BB43" i="168"/>
  <c r="AV44" i="168"/>
  <c r="BB44" i="168"/>
  <c r="AV45" i="168"/>
  <c r="BB45" i="168"/>
  <c r="AV46" i="168"/>
  <c r="BB46" i="168"/>
  <c r="AS47" i="168"/>
  <c r="AV47" i="168"/>
  <c r="BB47" i="168"/>
  <c r="AV48" i="168"/>
  <c r="BB48" i="168"/>
  <c r="BB6" i="168"/>
  <c r="AV6" i="168"/>
  <c r="AO7" i="168"/>
  <c r="AO8" i="168"/>
  <c r="AO9" i="168"/>
  <c r="AO10" i="168"/>
  <c r="AO11" i="168"/>
  <c r="AO12" i="168"/>
  <c r="AO13" i="168"/>
  <c r="AO14" i="168"/>
  <c r="AO15" i="168"/>
  <c r="AO16" i="168"/>
  <c r="AO17" i="168"/>
  <c r="AO18" i="168"/>
  <c r="AO19" i="168"/>
  <c r="AO20" i="168"/>
  <c r="AO21" i="168"/>
  <c r="AO22" i="168"/>
  <c r="AO23" i="168"/>
  <c r="AO24" i="168"/>
  <c r="AO25" i="168"/>
  <c r="AO26" i="168"/>
  <c r="AO27" i="168"/>
  <c r="AO28" i="168"/>
  <c r="AO29" i="168"/>
  <c r="AO30" i="168"/>
  <c r="AO31" i="168"/>
  <c r="AO32" i="168"/>
  <c r="AO33" i="168"/>
  <c r="AO34" i="168"/>
  <c r="AO35" i="168"/>
  <c r="AO36" i="168"/>
  <c r="AO37" i="168"/>
  <c r="AO38" i="168"/>
  <c r="AO39" i="168"/>
  <c r="AO40" i="168"/>
  <c r="AO41" i="168"/>
  <c r="AO42" i="168"/>
  <c r="AO43" i="168"/>
  <c r="AO44" i="168"/>
  <c r="AO45" i="168"/>
  <c r="AO46" i="168"/>
  <c r="AO47" i="168"/>
  <c r="AO48" i="168"/>
  <c r="AO49" i="168"/>
  <c r="AO50" i="168"/>
  <c r="AO51" i="168"/>
  <c r="AO52" i="168"/>
  <c r="AO53" i="168"/>
  <c r="AO54" i="168"/>
  <c r="AO55" i="168"/>
  <c r="AO56" i="168"/>
  <c r="AO57" i="168"/>
  <c r="AO58" i="168"/>
  <c r="AO59" i="168"/>
  <c r="AO60" i="168"/>
  <c r="AO61" i="168"/>
  <c r="AO62" i="168"/>
  <c r="AO63" i="168"/>
  <c r="AO64" i="168"/>
  <c r="AO65" i="168"/>
  <c r="AO66" i="168"/>
  <c r="AO67" i="168"/>
  <c r="AO68" i="168"/>
  <c r="AO69" i="168"/>
  <c r="AO70" i="168"/>
  <c r="AO71" i="168"/>
  <c r="AO72" i="168"/>
  <c r="AO73" i="168"/>
  <c r="AO74" i="168"/>
  <c r="AO75" i="168"/>
  <c r="AO76" i="168"/>
  <c r="AO77" i="168"/>
  <c r="AO78" i="168"/>
  <c r="AO79" i="168"/>
  <c r="AM7" i="168"/>
  <c r="AM8" i="168"/>
  <c r="AM9" i="168"/>
  <c r="AM10" i="168"/>
  <c r="AM11" i="168"/>
  <c r="AM12" i="168"/>
  <c r="AM13" i="168"/>
  <c r="AM14" i="168"/>
  <c r="AM15" i="168"/>
  <c r="AM16" i="168"/>
  <c r="AM17" i="168"/>
  <c r="AM18" i="168"/>
  <c r="AM19" i="168"/>
  <c r="AM20" i="168"/>
  <c r="AM21" i="168"/>
  <c r="AM22" i="168"/>
  <c r="AM23" i="168"/>
  <c r="AM24" i="168"/>
  <c r="AM25" i="168"/>
  <c r="AM26" i="168"/>
  <c r="AM27" i="168"/>
  <c r="AM28" i="168"/>
  <c r="AM29" i="168"/>
  <c r="AM30" i="168"/>
  <c r="AM31" i="168"/>
  <c r="AS7" i="168" s="1"/>
  <c r="AM32" i="168"/>
  <c r="AM33" i="168"/>
  <c r="AM34" i="168"/>
  <c r="AM35" i="168"/>
  <c r="AM36" i="168"/>
  <c r="AM37" i="168"/>
  <c r="AM38" i="168"/>
  <c r="AM39" i="168"/>
  <c r="AS8" i="168" s="1"/>
  <c r="AM40" i="168"/>
  <c r="AS9" i="168" s="1"/>
  <c r="AM41" i="168"/>
  <c r="AS10" i="168" s="1"/>
  <c r="AM42" i="168"/>
  <c r="AS11" i="168" s="1"/>
  <c r="AM43" i="168"/>
  <c r="AS12" i="168" s="1"/>
  <c r="AM44" i="168"/>
  <c r="AS13" i="168" s="1"/>
  <c r="AM45" i="168"/>
  <c r="AS14" i="168" s="1"/>
  <c r="AM46" i="168"/>
  <c r="AS15" i="168" s="1"/>
  <c r="AM47" i="168"/>
  <c r="AS16" i="168" s="1"/>
  <c r="AM48" i="168"/>
  <c r="AS17" i="168" s="1"/>
  <c r="AM49" i="168"/>
  <c r="AS18" i="168" s="1"/>
  <c r="AM50" i="168"/>
  <c r="AS19" i="168" s="1"/>
  <c r="AM51" i="168"/>
  <c r="AS20" i="168" s="1"/>
  <c r="AM52" i="168"/>
  <c r="AM53" i="168"/>
  <c r="AS22" i="168" s="1"/>
  <c r="AM54" i="168"/>
  <c r="AS23" i="168" s="1"/>
  <c r="AM55" i="168"/>
  <c r="AS24" i="168" s="1"/>
  <c r="AM56" i="168"/>
  <c r="AS25" i="168" s="1"/>
  <c r="AM57" i="168"/>
  <c r="AS26" i="168" s="1"/>
  <c r="AM58" i="168"/>
  <c r="AS27" i="168" s="1"/>
  <c r="AM59" i="168"/>
  <c r="AS28" i="168" s="1"/>
  <c r="AM60" i="168"/>
  <c r="AS29" i="168" s="1"/>
  <c r="AM61" i="168"/>
  <c r="AS30" i="168" s="1"/>
  <c r="AM62" i="168"/>
  <c r="AM63" i="168"/>
  <c r="AS32" i="168" s="1"/>
  <c r="AM64" i="168"/>
  <c r="AS33" i="168" s="1"/>
  <c r="AM65" i="168"/>
  <c r="AS34" i="168" s="1"/>
  <c r="AM66" i="168"/>
  <c r="AS35" i="168" s="1"/>
  <c r="AM67" i="168"/>
  <c r="AS36" i="168" s="1"/>
  <c r="AM68" i="168"/>
  <c r="AS37" i="168" s="1"/>
  <c r="AM69" i="168"/>
  <c r="AS38" i="168" s="1"/>
  <c r="AM70" i="168"/>
  <c r="AM71" i="168"/>
  <c r="AS40" i="168" s="1"/>
  <c r="AM72" i="168"/>
  <c r="AS41" i="168" s="1"/>
  <c r="AM73" i="168"/>
  <c r="AS42" i="168" s="1"/>
  <c r="AM74" i="168"/>
  <c r="AS43" i="168" s="1"/>
  <c r="AM75" i="168"/>
  <c r="AS44" i="168" s="1"/>
  <c r="AM76" i="168"/>
  <c r="AS45" i="168" s="1"/>
  <c r="AM77" i="168"/>
  <c r="AS46" i="168" s="1"/>
  <c r="AM78" i="168"/>
  <c r="AM79" i="168"/>
  <c r="AS48" i="168" s="1"/>
  <c r="AO6" i="168"/>
  <c r="AM6" i="168"/>
  <c r="BE7" i="154"/>
  <c r="BG7" i="154"/>
  <c r="BI7" i="154"/>
  <c r="BK7" i="154"/>
  <c r="BE8" i="154"/>
  <c r="BG8" i="154"/>
  <c r="BI8" i="154"/>
  <c r="BK8" i="154"/>
  <c r="BE9" i="154"/>
  <c r="BG9" i="154"/>
  <c r="BI9" i="154"/>
  <c r="BK9" i="154"/>
  <c r="BE10" i="154"/>
  <c r="BG10" i="154"/>
  <c r="BI10" i="154"/>
  <c r="BK10" i="154"/>
  <c r="BE11" i="154"/>
  <c r="BG11" i="154"/>
  <c r="BI11" i="154"/>
  <c r="BK11" i="154"/>
  <c r="BE12" i="154"/>
  <c r="BG12" i="154"/>
  <c r="BI12" i="154"/>
  <c r="BK12" i="154"/>
  <c r="BE13" i="154"/>
  <c r="BG13" i="154"/>
  <c r="BI13" i="154"/>
  <c r="BK13" i="154"/>
  <c r="BE14" i="154"/>
  <c r="BG14" i="154"/>
  <c r="BI14" i="154"/>
  <c r="BK14" i="154"/>
  <c r="BE15" i="154"/>
  <c r="BG15" i="154"/>
  <c r="BI15" i="154"/>
  <c r="BK15" i="154"/>
  <c r="BE16" i="154"/>
  <c r="BG16" i="154"/>
  <c r="BI16" i="154"/>
  <c r="BK16" i="154"/>
  <c r="BE17" i="154"/>
  <c r="BG17" i="154"/>
  <c r="BI17" i="154"/>
  <c r="BK17" i="154"/>
  <c r="BE18" i="154"/>
  <c r="BG18" i="154"/>
  <c r="BI18" i="154"/>
  <c r="BK18" i="154"/>
  <c r="BE19" i="154"/>
  <c r="BG19" i="154"/>
  <c r="BI19" i="154"/>
  <c r="BK19" i="154"/>
  <c r="BE20" i="154"/>
  <c r="BG20" i="154"/>
  <c r="BI20" i="154"/>
  <c r="BK20" i="154"/>
  <c r="BE21" i="154"/>
  <c r="BG21" i="154"/>
  <c r="BI21" i="154"/>
  <c r="BK21" i="154"/>
  <c r="BE22" i="154"/>
  <c r="BG22" i="154"/>
  <c r="BI22" i="154"/>
  <c r="BK22" i="154"/>
  <c r="BE23" i="154"/>
  <c r="BG23" i="154"/>
  <c r="BI23" i="154"/>
  <c r="BK23" i="154"/>
  <c r="BE24" i="154"/>
  <c r="BG24" i="154"/>
  <c r="BI24" i="154"/>
  <c r="BK24" i="154"/>
  <c r="BE25" i="154"/>
  <c r="BG25" i="154"/>
  <c r="BI25" i="154"/>
  <c r="BK25" i="154"/>
  <c r="BE26" i="154"/>
  <c r="BG26" i="154"/>
  <c r="BI26" i="154"/>
  <c r="BK26" i="154"/>
  <c r="BE27" i="154"/>
  <c r="BG27" i="154"/>
  <c r="BI27" i="154"/>
  <c r="BK27" i="154"/>
  <c r="BE28" i="154"/>
  <c r="BG28" i="154"/>
  <c r="BI28" i="154"/>
  <c r="BK28" i="154"/>
  <c r="BE29" i="154"/>
  <c r="BG29" i="154"/>
  <c r="BI29" i="154"/>
  <c r="BK29" i="154"/>
  <c r="BE30" i="154"/>
  <c r="BG30" i="154"/>
  <c r="BI30" i="154"/>
  <c r="BK30" i="154"/>
  <c r="BE31" i="154"/>
  <c r="BG31" i="154"/>
  <c r="BR7" i="154" s="1"/>
  <c r="BI31" i="154"/>
  <c r="BU7" i="154" s="1"/>
  <c r="BK31" i="154"/>
  <c r="BX7" i="154" s="1"/>
  <c r="BE32" i="154"/>
  <c r="BG32" i="154"/>
  <c r="BI32" i="154"/>
  <c r="BK32" i="154"/>
  <c r="BE33" i="154"/>
  <c r="BG33" i="154"/>
  <c r="BI33" i="154"/>
  <c r="BK33" i="154"/>
  <c r="BE34" i="154"/>
  <c r="BG34" i="154"/>
  <c r="BI34" i="154"/>
  <c r="BK34" i="154"/>
  <c r="BE35" i="154"/>
  <c r="BG35" i="154"/>
  <c r="BI35" i="154"/>
  <c r="BK35" i="154"/>
  <c r="BE36" i="154"/>
  <c r="BG36" i="154"/>
  <c r="BI36" i="154"/>
  <c r="BK36" i="154"/>
  <c r="BE37" i="154"/>
  <c r="BG37" i="154"/>
  <c r="BI37" i="154"/>
  <c r="BK37" i="154"/>
  <c r="BE38" i="154"/>
  <c r="BG38" i="154"/>
  <c r="BI38" i="154"/>
  <c r="BK38" i="154"/>
  <c r="BE39" i="154"/>
  <c r="BG39" i="154"/>
  <c r="BR8" i="154" s="1"/>
  <c r="BI39" i="154"/>
  <c r="BU8" i="154" s="1"/>
  <c r="BK39" i="154"/>
  <c r="BX8" i="154" s="1"/>
  <c r="BE40" i="154"/>
  <c r="BO9" i="154" s="1"/>
  <c r="BG40" i="154"/>
  <c r="BR9" i="154" s="1"/>
  <c r="BI40" i="154"/>
  <c r="BK40" i="154"/>
  <c r="BX9" i="154" s="1"/>
  <c r="BE41" i="154"/>
  <c r="BG41" i="154"/>
  <c r="BR10" i="154" s="1"/>
  <c r="BI41" i="154"/>
  <c r="BK41" i="154"/>
  <c r="BX10" i="154" s="1"/>
  <c r="BE42" i="154"/>
  <c r="BO11" i="154" s="1"/>
  <c r="BG42" i="154"/>
  <c r="BR11" i="154" s="1"/>
  <c r="BI42" i="154"/>
  <c r="BK42" i="154"/>
  <c r="BX11" i="154" s="1"/>
  <c r="BE43" i="154"/>
  <c r="BG43" i="154"/>
  <c r="BR12" i="154" s="1"/>
  <c r="BI43" i="154"/>
  <c r="BU12" i="154" s="1"/>
  <c r="BK43" i="154"/>
  <c r="BX12" i="154" s="1"/>
  <c r="BE44" i="154"/>
  <c r="BG44" i="154"/>
  <c r="BR13" i="154" s="1"/>
  <c r="BI44" i="154"/>
  <c r="BK44" i="154"/>
  <c r="BX13" i="154" s="1"/>
  <c r="BE45" i="154"/>
  <c r="BG45" i="154"/>
  <c r="BR14" i="154" s="1"/>
  <c r="BI45" i="154"/>
  <c r="BK45" i="154"/>
  <c r="BX14" i="154" s="1"/>
  <c r="BE46" i="154"/>
  <c r="BG46" i="154"/>
  <c r="BR15" i="154" s="1"/>
  <c r="BI46" i="154"/>
  <c r="BK46" i="154"/>
  <c r="BX15" i="154" s="1"/>
  <c r="BE47" i="154"/>
  <c r="BG47" i="154"/>
  <c r="BR16" i="154" s="1"/>
  <c r="BI47" i="154"/>
  <c r="BU16" i="154" s="1"/>
  <c r="BK47" i="154"/>
  <c r="BX16" i="154" s="1"/>
  <c r="BE48" i="154"/>
  <c r="BG48" i="154"/>
  <c r="BR17" i="154" s="1"/>
  <c r="BI48" i="154"/>
  <c r="BK48" i="154"/>
  <c r="BX17" i="154" s="1"/>
  <c r="BE49" i="154"/>
  <c r="BG49" i="154"/>
  <c r="BR18" i="154" s="1"/>
  <c r="BI49" i="154"/>
  <c r="BK49" i="154"/>
  <c r="BX18" i="154" s="1"/>
  <c r="BE50" i="154"/>
  <c r="BG50" i="154"/>
  <c r="BR19" i="154" s="1"/>
  <c r="BI50" i="154"/>
  <c r="BK50" i="154"/>
  <c r="BX19" i="154" s="1"/>
  <c r="BE51" i="154"/>
  <c r="BG51" i="154"/>
  <c r="BR20" i="154" s="1"/>
  <c r="BI51" i="154"/>
  <c r="BK51" i="154"/>
  <c r="BX20" i="154" s="1"/>
  <c r="BE52" i="154"/>
  <c r="BG52" i="154"/>
  <c r="BR21" i="154" s="1"/>
  <c r="BI52" i="154"/>
  <c r="BK52" i="154"/>
  <c r="BX21" i="154" s="1"/>
  <c r="BE53" i="154"/>
  <c r="BG53" i="154"/>
  <c r="BR22" i="154" s="1"/>
  <c r="BI53" i="154"/>
  <c r="BK53" i="154"/>
  <c r="BX22" i="154" s="1"/>
  <c r="BE54" i="154"/>
  <c r="BG54" i="154"/>
  <c r="BR23" i="154" s="1"/>
  <c r="BI54" i="154"/>
  <c r="BK54" i="154"/>
  <c r="BX23" i="154" s="1"/>
  <c r="BE55" i="154"/>
  <c r="BG55" i="154"/>
  <c r="BR24" i="154" s="1"/>
  <c r="BI55" i="154"/>
  <c r="BK55" i="154"/>
  <c r="BX24" i="154" s="1"/>
  <c r="BE56" i="154"/>
  <c r="BG56" i="154"/>
  <c r="BR25" i="154" s="1"/>
  <c r="BI56" i="154"/>
  <c r="BK56" i="154"/>
  <c r="BX25" i="154" s="1"/>
  <c r="BE57" i="154"/>
  <c r="BG57" i="154"/>
  <c r="BR26" i="154" s="1"/>
  <c r="BI57" i="154"/>
  <c r="BK57" i="154"/>
  <c r="BX26" i="154" s="1"/>
  <c r="BE58" i="154"/>
  <c r="BG58" i="154"/>
  <c r="BR27" i="154" s="1"/>
  <c r="BI58" i="154"/>
  <c r="BK58" i="154"/>
  <c r="BX27" i="154" s="1"/>
  <c r="BE59" i="154"/>
  <c r="BG59" i="154"/>
  <c r="BR28" i="154" s="1"/>
  <c r="BI59" i="154"/>
  <c r="BK59" i="154"/>
  <c r="BX28" i="154" s="1"/>
  <c r="BE60" i="154"/>
  <c r="BG60" i="154"/>
  <c r="BR29" i="154" s="1"/>
  <c r="BI60" i="154"/>
  <c r="BK60" i="154"/>
  <c r="BX29" i="154" s="1"/>
  <c r="BE61" i="154"/>
  <c r="BG61" i="154"/>
  <c r="BR30" i="154" s="1"/>
  <c r="BI61" i="154"/>
  <c r="BK61" i="154"/>
  <c r="BX30" i="154" s="1"/>
  <c r="BE62" i="154"/>
  <c r="BG62" i="154"/>
  <c r="BR31" i="154" s="1"/>
  <c r="BI62" i="154"/>
  <c r="BK62" i="154"/>
  <c r="BX31" i="154" s="1"/>
  <c r="BE63" i="154"/>
  <c r="BG63" i="154"/>
  <c r="BR32" i="154" s="1"/>
  <c r="BI63" i="154"/>
  <c r="BK63" i="154"/>
  <c r="BX32" i="154" s="1"/>
  <c r="BE64" i="154"/>
  <c r="BG64" i="154"/>
  <c r="BR33" i="154" s="1"/>
  <c r="BI64" i="154"/>
  <c r="BK64" i="154"/>
  <c r="BX33" i="154" s="1"/>
  <c r="BE65" i="154"/>
  <c r="BG65" i="154"/>
  <c r="BR34" i="154" s="1"/>
  <c r="BI65" i="154"/>
  <c r="BK65" i="154"/>
  <c r="BX34" i="154" s="1"/>
  <c r="BE66" i="154"/>
  <c r="BG66" i="154"/>
  <c r="BR35" i="154" s="1"/>
  <c r="BI66" i="154"/>
  <c r="BK66" i="154"/>
  <c r="BX35" i="154" s="1"/>
  <c r="BE67" i="154"/>
  <c r="BG67" i="154"/>
  <c r="BR36" i="154" s="1"/>
  <c r="BI67" i="154"/>
  <c r="BK67" i="154"/>
  <c r="BX36" i="154" s="1"/>
  <c r="BE68" i="154"/>
  <c r="BG68" i="154"/>
  <c r="BR37" i="154" s="1"/>
  <c r="BI68" i="154"/>
  <c r="BK68" i="154"/>
  <c r="BX37" i="154" s="1"/>
  <c r="BE69" i="154"/>
  <c r="BG69" i="154"/>
  <c r="BR38" i="154" s="1"/>
  <c r="BI69" i="154"/>
  <c r="BK69" i="154"/>
  <c r="BX38" i="154" s="1"/>
  <c r="BE70" i="154"/>
  <c r="BG70" i="154"/>
  <c r="BR39" i="154" s="1"/>
  <c r="BI70" i="154"/>
  <c r="BK70" i="154"/>
  <c r="BX39" i="154" s="1"/>
  <c r="BE71" i="154"/>
  <c r="BG71" i="154"/>
  <c r="BR40" i="154" s="1"/>
  <c r="BI71" i="154"/>
  <c r="BK71" i="154"/>
  <c r="BX40" i="154" s="1"/>
  <c r="BE72" i="154"/>
  <c r="BG72" i="154"/>
  <c r="BR41" i="154" s="1"/>
  <c r="BI72" i="154"/>
  <c r="BK72" i="154"/>
  <c r="BX41" i="154" s="1"/>
  <c r="BE73" i="154"/>
  <c r="BG73" i="154"/>
  <c r="BR42" i="154" s="1"/>
  <c r="BI73" i="154"/>
  <c r="BK73" i="154"/>
  <c r="BX42" i="154" s="1"/>
  <c r="BE74" i="154"/>
  <c r="BG74" i="154"/>
  <c r="BR43" i="154" s="1"/>
  <c r="BI74" i="154"/>
  <c r="BK74" i="154"/>
  <c r="BX43" i="154" s="1"/>
  <c r="BE75" i="154"/>
  <c r="BG75" i="154"/>
  <c r="BR44" i="154" s="1"/>
  <c r="BI75" i="154"/>
  <c r="BK75" i="154"/>
  <c r="BX44" i="154" s="1"/>
  <c r="BE76" i="154"/>
  <c r="BG76" i="154"/>
  <c r="BR45" i="154" s="1"/>
  <c r="BI76" i="154"/>
  <c r="BK76" i="154"/>
  <c r="BX45" i="154" s="1"/>
  <c r="BE77" i="154"/>
  <c r="BG77" i="154"/>
  <c r="BR46" i="154" s="1"/>
  <c r="BI77" i="154"/>
  <c r="BK77" i="154"/>
  <c r="BX46" i="154" s="1"/>
  <c r="BE78" i="154"/>
  <c r="BG78" i="154"/>
  <c r="BR47" i="154" s="1"/>
  <c r="BI78" i="154"/>
  <c r="BK78" i="154"/>
  <c r="BX47" i="154" s="1"/>
  <c r="BE79" i="154"/>
  <c r="BG79" i="154"/>
  <c r="BR48" i="154" s="1"/>
  <c r="BI79" i="154"/>
  <c r="BK79" i="154"/>
  <c r="BX48" i="154" s="1"/>
  <c r="BE80" i="154"/>
  <c r="BO49" i="154" s="1"/>
  <c r="BG80" i="154"/>
  <c r="BI80" i="154"/>
  <c r="BK80" i="154"/>
  <c r="CL7" i="154" s="1"/>
  <c r="BK6" i="154"/>
  <c r="BG6" i="154"/>
  <c r="BI6" i="154"/>
  <c r="BU6" i="154" s="1"/>
  <c r="BE6" i="154"/>
  <c r="BO7" i="154"/>
  <c r="BO8" i="154"/>
  <c r="BU9" i="154"/>
  <c r="BO10" i="154"/>
  <c r="BU10" i="154"/>
  <c r="BU11" i="154"/>
  <c r="BO12" i="154"/>
  <c r="BO13" i="154"/>
  <c r="BU13" i="154"/>
  <c r="BO14" i="154"/>
  <c r="BU14" i="154"/>
  <c r="BO15" i="154"/>
  <c r="BU15" i="154"/>
  <c r="BO16" i="154"/>
  <c r="BO17" i="154"/>
  <c r="BU17" i="154"/>
  <c r="BO18" i="154"/>
  <c r="BU18" i="154"/>
  <c r="BO19" i="154"/>
  <c r="BU19" i="154"/>
  <c r="BO20" i="154"/>
  <c r="BU20" i="154"/>
  <c r="BO21" i="154"/>
  <c r="BU21" i="154"/>
  <c r="BO22" i="154"/>
  <c r="BU22" i="154"/>
  <c r="BO23" i="154"/>
  <c r="BU23" i="154"/>
  <c r="BO24" i="154"/>
  <c r="BU24" i="154"/>
  <c r="BO25" i="154"/>
  <c r="BU25" i="154"/>
  <c r="BO26" i="154"/>
  <c r="BU26" i="154"/>
  <c r="BO27" i="154"/>
  <c r="BU27" i="154"/>
  <c r="BO28" i="154"/>
  <c r="BU28" i="154"/>
  <c r="BO29" i="154"/>
  <c r="BU29" i="154"/>
  <c r="BO30" i="154"/>
  <c r="BU30" i="154"/>
  <c r="BO31" i="154"/>
  <c r="BU31" i="154"/>
  <c r="BO32" i="154"/>
  <c r="BU32" i="154"/>
  <c r="BO33" i="154"/>
  <c r="BU33" i="154"/>
  <c r="BO34" i="154"/>
  <c r="BU34" i="154"/>
  <c r="BO35" i="154"/>
  <c r="BU35" i="154"/>
  <c r="BO36" i="154"/>
  <c r="BU36" i="154"/>
  <c r="BO37" i="154"/>
  <c r="BU37" i="154"/>
  <c r="BO38" i="154"/>
  <c r="BU38" i="154"/>
  <c r="BO39" i="154"/>
  <c r="BU39" i="154"/>
  <c r="BO40" i="154"/>
  <c r="BU40" i="154"/>
  <c r="BO41" i="154"/>
  <c r="BU41" i="154"/>
  <c r="BO42" i="154"/>
  <c r="BU42" i="154"/>
  <c r="BO43" i="154"/>
  <c r="BU43" i="154"/>
  <c r="BO44" i="154"/>
  <c r="BU44" i="154"/>
  <c r="BO45" i="154"/>
  <c r="BU45" i="154"/>
  <c r="BO46" i="154"/>
  <c r="BU46" i="154"/>
  <c r="BO47" i="154"/>
  <c r="BU47" i="154"/>
  <c r="BO48" i="154"/>
  <c r="BU48" i="154"/>
  <c r="BU49" i="154"/>
  <c r="BO6" i="154"/>
  <c r="BX6" i="154"/>
  <c r="BR6" i="154"/>
  <c r="CI7" i="154"/>
  <c r="CI8" i="154"/>
  <c r="CC9" i="154"/>
  <c r="CI9" i="154"/>
  <c r="CI10" i="154"/>
  <c r="CC11" i="154"/>
  <c r="CI11" i="154"/>
  <c r="CI12" i="154"/>
  <c r="CL12" i="154"/>
  <c r="CI13" i="154"/>
  <c r="CI14" i="154"/>
  <c r="CI15" i="154"/>
  <c r="CI16" i="154"/>
  <c r="CI17" i="154"/>
  <c r="CC18" i="154"/>
  <c r="CI18" i="154"/>
  <c r="CI19" i="154"/>
  <c r="CC20" i="154"/>
  <c r="CI20" i="154"/>
  <c r="CI21" i="154"/>
  <c r="CI22" i="154"/>
  <c r="CI23" i="154"/>
  <c r="CI24" i="154"/>
  <c r="CC25" i="154"/>
  <c r="CI25" i="154"/>
  <c r="CI26" i="154"/>
  <c r="CC27" i="154"/>
  <c r="CI27" i="154"/>
  <c r="CI28" i="154"/>
  <c r="CL28" i="154"/>
  <c r="CI29" i="154"/>
  <c r="CI30" i="154"/>
  <c r="CI31" i="154"/>
  <c r="CI32" i="154"/>
  <c r="CI33" i="154"/>
  <c r="CC34" i="154"/>
  <c r="CI34" i="154"/>
  <c r="CI35" i="154"/>
  <c r="CC36" i="154"/>
  <c r="CI36" i="154"/>
  <c r="CI37" i="154"/>
  <c r="CI38" i="154"/>
  <c r="CI39" i="154"/>
  <c r="CI40" i="154"/>
  <c r="CC41" i="154"/>
  <c r="CI41" i="154"/>
  <c r="CI42" i="154"/>
  <c r="CC43" i="154"/>
  <c r="CI43" i="154"/>
  <c r="CI44" i="154"/>
  <c r="CL44" i="154"/>
  <c r="CI45" i="154"/>
  <c r="CI46" i="154"/>
  <c r="CI47" i="154"/>
  <c r="CI48" i="154"/>
  <c r="CI6" i="154"/>
  <c r="BL7" i="145"/>
  <c r="BL8" i="145"/>
  <c r="BL9" i="145"/>
  <c r="BL10" i="145"/>
  <c r="BL11" i="145"/>
  <c r="BL12" i="145"/>
  <c r="BL13" i="145"/>
  <c r="BL14" i="145"/>
  <c r="BL15" i="145"/>
  <c r="BL16" i="145"/>
  <c r="BL17" i="145"/>
  <c r="BL18" i="145"/>
  <c r="BL19" i="145"/>
  <c r="BL20" i="145"/>
  <c r="BL21" i="145"/>
  <c r="BL22" i="145"/>
  <c r="BL23" i="145"/>
  <c r="BL24" i="145"/>
  <c r="BL25" i="145"/>
  <c r="BL26" i="145"/>
  <c r="BL27" i="145"/>
  <c r="BL28" i="145"/>
  <c r="BL29" i="145"/>
  <c r="BL30" i="145"/>
  <c r="BL31" i="145"/>
  <c r="BL32" i="145"/>
  <c r="BL33" i="145"/>
  <c r="BL34" i="145"/>
  <c r="BL35" i="145"/>
  <c r="BL36" i="145"/>
  <c r="BL37" i="145"/>
  <c r="BL38" i="145"/>
  <c r="BL39" i="145"/>
  <c r="BL40" i="145"/>
  <c r="BL41" i="145"/>
  <c r="BY10" i="145" s="1"/>
  <c r="BL42" i="145"/>
  <c r="BY11" i="145" s="1"/>
  <c r="BL43" i="145"/>
  <c r="BL44" i="145"/>
  <c r="BL45" i="145"/>
  <c r="BL46" i="145"/>
  <c r="BY15" i="145" s="1"/>
  <c r="BL47" i="145"/>
  <c r="BL48" i="145"/>
  <c r="BL49" i="145"/>
  <c r="BY18" i="145" s="1"/>
  <c r="BL50" i="145"/>
  <c r="BY19" i="145" s="1"/>
  <c r="BL51" i="145"/>
  <c r="BL52" i="145"/>
  <c r="BL53" i="145"/>
  <c r="BY22" i="145" s="1"/>
  <c r="BL54" i="145"/>
  <c r="BY23" i="145" s="1"/>
  <c r="BL55" i="145"/>
  <c r="BL56" i="145"/>
  <c r="BL57" i="145"/>
  <c r="BY26" i="145" s="1"/>
  <c r="BL58" i="145"/>
  <c r="BY27" i="145" s="1"/>
  <c r="BL59" i="145"/>
  <c r="BL60" i="145"/>
  <c r="BL61" i="145"/>
  <c r="BY30" i="145" s="1"/>
  <c r="BL62" i="145"/>
  <c r="BY31" i="145" s="1"/>
  <c r="BL63" i="145"/>
  <c r="BL64" i="145"/>
  <c r="BL65" i="145"/>
  <c r="BY34" i="145" s="1"/>
  <c r="BL66" i="145"/>
  <c r="BY35" i="145" s="1"/>
  <c r="BL67" i="145"/>
  <c r="BL68" i="145"/>
  <c r="BL69" i="145"/>
  <c r="BY38" i="145" s="1"/>
  <c r="BL70" i="145"/>
  <c r="BY39" i="145" s="1"/>
  <c r="BL71" i="145"/>
  <c r="BL72" i="145"/>
  <c r="BL73" i="145"/>
  <c r="BL74" i="145"/>
  <c r="BY43" i="145" s="1"/>
  <c r="BL75" i="145"/>
  <c r="BL76" i="145"/>
  <c r="BL77" i="145"/>
  <c r="BL78" i="145"/>
  <c r="BY47" i="145" s="1"/>
  <c r="BL79" i="145"/>
  <c r="BL80" i="145"/>
  <c r="BJ7" i="145"/>
  <c r="BJ8" i="145"/>
  <c r="BJ9" i="145"/>
  <c r="BJ10" i="145"/>
  <c r="BJ11" i="145"/>
  <c r="BJ12" i="145"/>
  <c r="BJ13" i="145"/>
  <c r="BJ14" i="145"/>
  <c r="BJ15" i="145"/>
  <c r="BJ16" i="145"/>
  <c r="BJ17" i="145"/>
  <c r="BJ18" i="145"/>
  <c r="BJ19" i="145"/>
  <c r="BJ20" i="145"/>
  <c r="BJ21" i="145"/>
  <c r="BJ22" i="145"/>
  <c r="BJ23" i="145"/>
  <c r="BJ24" i="145"/>
  <c r="BJ25" i="145"/>
  <c r="BJ26" i="145"/>
  <c r="BJ27" i="145"/>
  <c r="BJ28" i="145"/>
  <c r="BJ29" i="145"/>
  <c r="BJ30" i="145"/>
  <c r="BJ31" i="145"/>
  <c r="BV7" i="145" s="1"/>
  <c r="BJ32" i="145"/>
  <c r="BJ33" i="145"/>
  <c r="BJ34" i="145"/>
  <c r="BJ35" i="145"/>
  <c r="BJ36" i="145"/>
  <c r="BJ37" i="145"/>
  <c r="BJ38" i="145"/>
  <c r="BJ39" i="145"/>
  <c r="BV8" i="145" s="1"/>
  <c r="BJ40" i="145"/>
  <c r="BV9" i="145" s="1"/>
  <c r="BJ41" i="145"/>
  <c r="BJ42" i="145"/>
  <c r="BJ43" i="145"/>
  <c r="BJ44" i="145"/>
  <c r="BV13" i="145" s="1"/>
  <c r="BJ45" i="145"/>
  <c r="BJ46" i="145"/>
  <c r="BV15" i="145" s="1"/>
  <c r="BJ47" i="145"/>
  <c r="BJ48" i="145"/>
  <c r="BV17" i="145" s="1"/>
  <c r="BJ49" i="145"/>
  <c r="BJ50" i="145"/>
  <c r="BV19" i="145" s="1"/>
  <c r="BJ51" i="145"/>
  <c r="BJ52" i="145"/>
  <c r="BV21" i="145" s="1"/>
  <c r="BJ53" i="145"/>
  <c r="BJ54" i="145"/>
  <c r="BV23" i="145" s="1"/>
  <c r="BJ55" i="145"/>
  <c r="BV24" i="145" s="1"/>
  <c r="BJ56" i="145"/>
  <c r="BV25" i="145" s="1"/>
  <c r="BJ57" i="145"/>
  <c r="BJ58" i="145"/>
  <c r="BV27" i="145" s="1"/>
  <c r="BJ59" i="145"/>
  <c r="BV28" i="145" s="1"/>
  <c r="BJ60" i="145"/>
  <c r="BV29" i="145" s="1"/>
  <c r="BJ61" i="145"/>
  <c r="BJ62" i="145"/>
  <c r="BJ63" i="145"/>
  <c r="BJ64" i="145"/>
  <c r="BV33" i="145" s="1"/>
  <c r="BJ65" i="145"/>
  <c r="BJ66" i="145"/>
  <c r="BV35" i="145" s="1"/>
  <c r="BJ67" i="145"/>
  <c r="BJ68" i="145"/>
  <c r="BV37" i="145" s="1"/>
  <c r="BJ69" i="145"/>
  <c r="BJ70" i="145"/>
  <c r="BJ71" i="145"/>
  <c r="BV40" i="145" s="1"/>
  <c r="BJ72" i="145"/>
  <c r="BV41" i="145" s="1"/>
  <c r="BJ73" i="145"/>
  <c r="BJ74" i="145"/>
  <c r="BV43" i="145" s="1"/>
  <c r="BJ75" i="145"/>
  <c r="BJ76" i="145"/>
  <c r="BV45" i="145" s="1"/>
  <c r="BJ77" i="145"/>
  <c r="BJ78" i="145"/>
  <c r="BV47" i="145" s="1"/>
  <c r="BJ79" i="145"/>
  <c r="BJ80" i="145"/>
  <c r="CJ6" i="145" s="1"/>
  <c r="BH7" i="145"/>
  <c r="BH8" i="145"/>
  <c r="BH9" i="145"/>
  <c r="BH10" i="145"/>
  <c r="BH11" i="145"/>
  <c r="BH12" i="145"/>
  <c r="BH13" i="145"/>
  <c r="BH14" i="145"/>
  <c r="BH15" i="145"/>
  <c r="BH16" i="145"/>
  <c r="BH17" i="145"/>
  <c r="BH18" i="145"/>
  <c r="BH19" i="145"/>
  <c r="BH20" i="145"/>
  <c r="BH21" i="145"/>
  <c r="BH22" i="145"/>
  <c r="BH23" i="145"/>
  <c r="BH24" i="145"/>
  <c r="BH25" i="145"/>
  <c r="BH26" i="145"/>
  <c r="BH27" i="145"/>
  <c r="BH28" i="145"/>
  <c r="BH29" i="145"/>
  <c r="BH30" i="145"/>
  <c r="BH31" i="145"/>
  <c r="BH32" i="145"/>
  <c r="BH33" i="145"/>
  <c r="BH34" i="145"/>
  <c r="BH35" i="145"/>
  <c r="BH36" i="145"/>
  <c r="BH37" i="145"/>
  <c r="BH38" i="145"/>
  <c r="BH39" i="145"/>
  <c r="BH40" i="145"/>
  <c r="BH41" i="145"/>
  <c r="BH42" i="145"/>
  <c r="BS11" i="145" s="1"/>
  <c r="BH43" i="145"/>
  <c r="BH44" i="145"/>
  <c r="BS13" i="145" s="1"/>
  <c r="BH45" i="145"/>
  <c r="BS14" i="145" s="1"/>
  <c r="BH46" i="145"/>
  <c r="BS15" i="145" s="1"/>
  <c r="BH47" i="145"/>
  <c r="BH48" i="145"/>
  <c r="BH49" i="145"/>
  <c r="BS18" i="145" s="1"/>
  <c r="BH50" i="145"/>
  <c r="BS19" i="145" s="1"/>
  <c r="BH51" i="145"/>
  <c r="BH52" i="145"/>
  <c r="BH53" i="145"/>
  <c r="BH54" i="145"/>
  <c r="BS23" i="145" s="1"/>
  <c r="BH55" i="145"/>
  <c r="BH56" i="145"/>
  <c r="BH57" i="145"/>
  <c r="BH58" i="145"/>
  <c r="BS27" i="145" s="1"/>
  <c r="BH59" i="145"/>
  <c r="BH60" i="145"/>
  <c r="BH61" i="145"/>
  <c r="BH62" i="145"/>
  <c r="BS31" i="145" s="1"/>
  <c r="BH63" i="145"/>
  <c r="BH64" i="145"/>
  <c r="BH65" i="145"/>
  <c r="BH66" i="145"/>
  <c r="BS35" i="145" s="1"/>
  <c r="BH67" i="145"/>
  <c r="BH68" i="145"/>
  <c r="BH69" i="145"/>
  <c r="BH70" i="145"/>
  <c r="BS39" i="145" s="1"/>
  <c r="BH71" i="145"/>
  <c r="BH72" i="145"/>
  <c r="BH73" i="145"/>
  <c r="BH74" i="145"/>
  <c r="BS43" i="145" s="1"/>
  <c r="BH75" i="145"/>
  <c r="BH76" i="145"/>
  <c r="BH77" i="145"/>
  <c r="BS46" i="145" s="1"/>
  <c r="BH78" i="145"/>
  <c r="BS47" i="145" s="1"/>
  <c r="BH79" i="145"/>
  <c r="BH80" i="145"/>
  <c r="BF7" i="145"/>
  <c r="BF8" i="145"/>
  <c r="BF9" i="145"/>
  <c r="BF10" i="145"/>
  <c r="BF11" i="145"/>
  <c r="BF12" i="145"/>
  <c r="BF13" i="145"/>
  <c r="BF14" i="145"/>
  <c r="BF15" i="145"/>
  <c r="BF16" i="145"/>
  <c r="BF17" i="145"/>
  <c r="BF18" i="145"/>
  <c r="BF19" i="145"/>
  <c r="BF20" i="145"/>
  <c r="BF21" i="145"/>
  <c r="BF22" i="145"/>
  <c r="BF23" i="145"/>
  <c r="BF24" i="145"/>
  <c r="BF25" i="145"/>
  <c r="BF26" i="145"/>
  <c r="BF27" i="145"/>
  <c r="BF28" i="145"/>
  <c r="BF29" i="145"/>
  <c r="BF30" i="145"/>
  <c r="BF31" i="145"/>
  <c r="BP7" i="145" s="1"/>
  <c r="BF32" i="145"/>
  <c r="BF33" i="145"/>
  <c r="BF34" i="145"/>
  <c r="BF35" i="145"/>
  <c r="BF36" i="145"/>
  <c r="BF37" i="145"/>
  <c r="BF38" i="145"/>
  <c r="BF39" i="145"/>
  <c r="BF40" i="145"/>
  <c r="BP9" i="145" s="1"/>
  <c r="BF41" i="145"/>
  <c r="BF42" i="145"/>
  <c r="BP11" i="145" s="1"/>
  <c r="BF43" i="145"/>
  <c r="BP12" i="145" s="1"/>
  <c r="BF44" i="145"/>
  <c r="BP13" i="145" s="1"/>
  <c r="BF45" i="145"/>
  <c r="BF46" i="145"/>
  <c r="BP15" i="145" s="1"/>
  <c r="BF47" i="145"/>
  <c r="BP16" i="145" s="1"/>
  <c r="BF48" i="145"/>
  <c r="BP17" i="145" s="1"/>
  <c r="BF49" i="145"/>
  <c r="BF50" i="145"/>
  <c r="BP19" i="145" s="1"/>
  <c r="BF51" i="145"/>
  <c r="BP20" i="145" s="1"/>
  <c r="BF52" i="145"/>
  <c r="BP21" i="145" s="1"/>
  <c r="BF53" i="145"/>
  <c r="BF54" i="145"/>
  <c r="BP23" i="145" s="1"/>
  <c r="BF55" i="145"/>
  <c r="BF56" i="145"/>
  <c r="BP25" i="145" s="1"/>
  <c r="BF57" i="145"/>
  <c r="BF58" i="145"/>
  <c r="BP27" i="145" s="1"/>
  <c r="BF59" i="145"/>
  <c r="BF60" i="145"/>
  <c r="BP29" i="145" s="1"/>
  <c r="BF61" i="145"/>
  <c r="BF62" i="145"/>
  <c r="BP31" i="145" s="1"/>
  <c r="BF63" i="145"/>
  <c r="BP32" i="145" s="1"/>
  <c r="BF64" i="145"/>
  <c r="BP33" i="145" s="1"/>
  <c r="BF65" i="145"/>
  <c r="BF66" i="145"/>
  <c r="BP35" i="145" s="1"/>
  <c r="BF67" i="145"/>
  <c r="BP36" i="145" s="1"/>
  <c r="BF68" i="145"/>
  <c r="BP37" i="145" s="1"/>
  <c r="BF69" i="145"/>
  <c r="BF70" i="145"/>
  <c r="BP39" i="145" s="1"/>
  <c r="BF71" i="145"/>
  <c r="BF72" i="145"/>
  <c r="BP41" i="145" s="1"/>
  <c r="BF73" i="145"/>
  <c r="BF74" i="145"/>
  <c r="BP43" i="145" s="1"/>
  <c r="BF75" i="145"/>
  <c r="BF76" i="145"/>
  <c r="BP45" i="145" s="1"/>
  <c r="BF77" i="145"/>
  <c r="BF78" i="145"/>
  <c r="BP47" i="145" s="1"/>
  <c r="BF79" i="145"/>
  <c r="BF80" i="145"/>
  <c r="BP49" i="145" s="1"/>
  <c r="BL6" i="145"/>
  <c r="BH6" i="145"/>
  <c r="BJ6" i="145"/>
  <c r="BF6" i="145"/>
  <c r="BP6" i="145" s="1"/>
  <c r="BS7" i="145"/>
  <c r="BY7" i="145"/>
  <c r="BP8" i="145"/>
  <c r="BS8" i="145"/>
  <c r="BY8" i="145"/>
  <c r="BS9" i="145"/>
  <c r="BY9" i="145"/>
  <c r="BP10" i="145"/>
  <c r="BS10" i="145"/>
  <c r="BV10" i="145"/>
  <c r="BV11" i="145"/>
  <c r="BS12" i="145"/>
  <c r="BV12" i="145"/>
  <c r="BY12" i="145"/>
  <c r="BY13" i="145"/>
  <c r="BP14" i="145"/>
  <c r="BV14" i="145"/>
  <c r="BY14" i="145"/>
  <c r="BS16" i="145"/>
  <c r="BV16" i="145"/>
  <c r="BY16" i="145"/>
  <c r="BS17" i="145"/>
  <c r="BY17" i="145"/>
  <c r="BP18" i="145"/>
  <c r="BV18" i="145"/>
  <c r="BS20" i="145"/>
  <c r="BV20" i="145"/>
  <c r="BY20" i="145"/>
  <c r="BS21" i="145"/>
  <c r="BY21" i="145"/>
  <c r="BP22" i="145"/>
  <c r="BS22" i="145"/>
  <c r="BV22" i="145"/>
  <c r="BP24" i="145"/>
  <c r="BS24" i="145"/>
  <c r="BY24" i="145"/>
  <c r="BS25" i="145"/>
  <c r="BY25" i="145"/>
  <c r="BP26" i="145"/>
  <c r="BS26" i="145"/>
  <c r="BV26" i="145"/>
  <c r="BP28" i="145"/>
  <c r="BS28" i="145"/>
  <c r="BY28" i="145"/>
  <c r="BS29" i="145"/>
  <c r="BY29" i="145"/>
  <c r="BP30" i="145"/>
  <c r="BS30" i="145"/>
  <c r="BV30" i="145"/>
  <c r="BV31" i="145"/>
  <c r="BS32" i="145"/>
  <c r="BV32" i="145"/>
  <c r="BY32" i="145"/>
  <c r="BS33" i="145"/>
  <c r="BY33" i="145"/>
  <c r="BP34" i="145"/>
  <c r="BS34" i="145"/>
  <c r="BV34" i="145"/>
  <c r="BS36" i="145"/>
  <c r="BV36" i="145"/>
  <c r="BY36" i="145"/>
  <c r="BS37" i="145"/>
  <c r="BY37" i="145"/>
  <c r="BP38" i="145"/>
  <c r="BS38" i="145"/>
  <c r="BV38" i="145"/>
  <c r="BV39" i="145"/>
  <c r="BP40" i="145"/>
  <c r="BS40" i="145"/>
  <c r="BY40" i="145"/>
  <c r="BS41" i="145"/>
  <c r="BY41" i="145"/>
  <c r="BP42" i="145"/>
  <c r="BS42" i="145"/>
  <c r="BV42" i="145"/>
  <c r="BY42" i="145"/>
  <c r="BP44" i="145"/>
  <c r="BS44" i="145"/>
  <c r="BV44" i="145"/>
  <c r="BY44" i="145"/>
  <c r="BS45" i="145"/>
  <c r="BY45" i="145"/>
  <c r="BP46" i="145"/>
  <c r="BV46" i="145"/>
  <c r="BY46" i="145"/>
  <c r="BP48" i="145"/>
  <c r="BS48" i="145"/>
  <c r="BV48" i="145"/>
  <c r="BY48" i="145"/>
  <c r="BS49" i="145"/>
  <c r="BY49" i="145"/>
  <c r="BY6" i="145"/>
  <c r="BV6" i="145"/>
  <c r="BS6" i="145"/>
  <c r="CG7" i="145"/>
  <c r="CM7" i="145"/>
  <c r="CG8" i="145"/>
  <c r="CM8" i="145"/>
  <c r="CD9" i="145"/>
  <c r="CG9" i="145"/>
  <c r="CM9" i="145"/>
  <c r="CG10" i="145"/>
  <c r="CM10" i="145"/>
  <c r="CG11" i="145"/>
  <c r="CM11" i="145"/>
  <c r="CG12" i="145"/>
  <c r="CM12" i="145"/>
  <c r="CD13" i="145"/>
  <c r="CG13" i="145"/>
  <c r="CM13" i="145"/>
  <c r="CG14" i="145"/>
  <c r="CM14" i="145"/>
  <c r="CG15" i="145"/>
  <c r="CM15" i="145"/>
  <c r="CG16" i="145"/>
  <c r="CM16" i="145"/>
  <c r="CD17" i="145"/>
  <c r="CG17" i="145"/>
  <c r="CM17" i="145"/>
  <c r="CG18" i="145"/>
  <c r="CM18" i="145"/>
  <c r="CG19" i="145"/>
  <c r="CM19" i="145"/>
  <c r="CG20" i="145"/>
  <c r="CM20" i="145"/>
  <c r="CD21" i="145"/>
  <c r="CG21" i="145"/>
  <c r="CM21" i="145"/>
  <c r="CG22" i="145"/>
  <c r="CM22" i="145"/>
  <c r="CG23" i="145"/>
  <c r="CM23" i="145"/>
  <c r="CG24" i="145"/>
  <c r="CM24" i="145"/>
  <c r="CD25" i="145"/>
  <c r="CG25" i="145"/>
  <c r="CM25" i="145"/>
  <c r="CG26" i="145"/>
  <c r="CM26" i="145"/>
  <c r="CG27" i="145"/>
  <c r="CM27" i="145"/>
  <c r="CG28" i="145"/>
  <c r="CM28" i="145"/>
  <c r="CD29" i="145"/>
  <c r="CG29" i="145"/>
  <c r="CM29" i="145"/>
  <c r="CG30" i="145"/>
  <c r="CM30" i="145"/>
  <c r="CG31" i="145"/>
  <c r="CM31" i="145"/>
  <c r="CG32" i="145"/>
  <c r="CM32" i="145"/>
  <c r="CD33" i="145"/>
  <c r="CG33" i="145"/>
  <c r="CM33" i="145"/>
  <c r="CG34" i="145"/>
  <c r="CM34" i="145"/>
  <c r="CG35" i="145"/>
  <c r="CM35" i="145"/>
  <c r="CG36" i="145"/>
  <c r="CM36" i="145"/>
  <c r="CD37" i="145"/>
  <c r="CG37" i="145"/>
  <c r="CM37" i="145"/>
  <c r="CG38" i="145"/>
  <c r="CM38" i="145"/>
  <c r="CG39" i="145"/>
  <c r="CM39" i="145"/>
  <c r="CG40" i="145"/>
  <c r="CM40" i="145"/>
  <c r="CD41" i="145"/>
  <c r="CG41" i="145"/>
  <c r="CM41" i="145"/>
  <c r="CG42" i="145"/>
  <c r="CM42" i="145"/>
  <c r="CG43" i="145"/>
  <c r="CM43" i="145"/>
  <c r="CG44" i="145"/>
  <c r="CM44" i="145"/>
  <c r="CD45" i="145"/>
  <c r="CG45" i="145"/>
  <c r="CM45" i="145"/>
  <c r="CG46" i="145"/>
  <c r="CM46" i="145"/>
  <c r="CG47" i="145"/>
  <c r="CM47" i="145"/>
  <c r="CG48" i="145"/>
  <c r="CM48" i="145"/>
  <c r="CM6" i="145"/>
  <c r="CG6" i="145"/>
  <c r="CL24" i="154" l="1"/>
  <c r="CL40" i="154"/>
  <c r="CL8" i="154"/>
  <c r="CC32" i="154"/>
  <c r="CC30" i="154"/>
  <c r="CC23" i="154"/>
  <c r="CC21" i="154"/>
  <c r="CC16" i="154"/>
  <c r="CC14" i="154"/>
  <c r="CC7" i="154"/>
  <c r="CC44" i="154"/>
  <c r="CC42" i="154"/>
  <c r="CL36" i="154"/>
  <c r="CC35" i="154"/>
  <c r="CC33" i="154"/>
  <c r="CC28" i="154"/>
  <c r="CC26" i="154"/>
  <c r="CL20" i="154"/>
  <c r="CC19" i="154"/>
  <c r="CC17" i="154"/>
  <c r="CC12" i="154"/>
  <c r="CC10" i="154"/>
  <c r="CC6" i="154"/>
  <c r="CC48" i="154"/>
  <c r="CC46" i="154"/>
  <c r="CC39" i="154"/>
  <c r="CC37" i="154"/>
  <c r="CL48" i="154"/>
  <c r="CC47" i="154"/>
  <c r="CC45" i="154"/>
  <c r="CC40" i="154"/>
  <c r="CC38" i="154"/>
  <c r="CL32" i="154"/>
  <c r="CC31" i="154"/>
  <c r="CC29" i="154"/>
  <c r="CC24" i="154"/>
  <c r="CC22" i="154"/>
  <c r="CL16" i="154"/>
  <c r="CC15" i="154"/>
  <c r="CC13" i="154"/>
  <c r="CC8" i="154"/>
  <c r="CD46" i="145"/>
  <c r="CD42" i="145"/>
  <c r="CD38" i="145"/>
  <c r="CD34" i="145"/>
  <c r="CD30" i="145"/>
  <c r="CD26" i="145"/>
  <c r="CD22" i="145"/>
  <c r="CD18" i="145"/>
  <c r="CD14" i="145"/>
  <c r="CD10" i="145"/>
  <c r="CD7" i="145"/>
  <c r="CD47" i="145"/>
  <c r="CD43" i="145"/>
  <c r="CD39" i="145"/>
  <c r="CD35" i="145"/>
  <c r="CD31" i="145"/>
  <c r="CD27" i="145"/>
  <c r="CD23" i="145"/>
  <c r="CD19" i="145"/>
  <c r="CD15" i="145"/>
  <c r="CD11" i="145"/>
  <c r="CD48" i="145"/>
  <c r="CD44" i="145"/>
  <c r="CD40" i="145"/>
  <c r="CD36" i="145"/>
  <c r="CD32" i="145"/>
  <c r="CD28" i="145"/>
  <c r="CD24" i="145"/>
  <c r="CD20" i="145"/>
  <c r="CD16" i="145"/>
  <c r="CD12" i="145"/>
  <c r="CD8" i="145"/>
  <c r="BV49" i="145"/>
  <c r="CD6" i="145"/>
  <c r="CJ48" i="145"/>
  <c r="CJ47" i="145"/>
  <c r="CJ46" i="145"/>
  <c r="CJ45" i="145"/>
  <c r="CJ44" i="145"/>
  <c r="CJ43" i="145"/>
  <c r="CJ42" i="145"/>
  <c r="CJ41" i="145"/>
  <c r="CJ40" i="145"/>
  <c r="CJ39" i="145"/>
  <c r="CJ38" i="145"/>
  <c r="CJ37" i="145"/>
  <c r="CJ36" i="145"/>
  <c r="CJ35" i="145"/>
  <c r="CJ34" i="145"/>
  <c r="CJ33" i="145"/>
  <c r="CJ32" i="145"/>
  <c r="CJ31" i="145"/>
  <c r="CJ30" i="145"/>
  <c r="CJ29" i="145"/>
  <c r="CJ28" i="145"/>
  <c r="CJ27" i="145"/>
  <c r="CJ26" i="145"/>
  <c r="CJ25" i="145"/>
  <c r="CJ24" i="145"/>
  <c r="CJ23" i="145"/>
  <c r="CJ22" i="145"/>
  <c r="CJ21" i="145"/>
  <c r="CJ20" i="145"/>
  <c r="CJ19" i="145"/>
  <c r="CJ18" i="145"/>
  <c r="CJ17" i="145"/>
  <c r="CJ16" i="145"/>
  <c r="CJ15" i="145"/>
  <c r="CJ14" i="145"/>
  <c r="CJ13" i="145"/>
  <c r="CJ12" i="145"/>
  <c r="CJ11" i="145"/>
  <c r="CJ10" i="145"/>
  <c r="CJ9" i="145"/>
  <c r="CJ8" i="145"/>
  <c r="CJ7" i="145"/>
  <c r="CL45" i="154"/>
  <c r="CL41" i="154"/>
  <c r="CL37" i="154"/>
  <c r="CL33" i="154"/>
  <c r="CL29" i="154"/>
  <c r="CL25" i="154"/>
  <c r="CL21" i="154"/>
  <c r="CL17" i="154"/>
  <c r="CL13" i="154"/>
  <c r="CL9" i="154"/>
  <c r="CF7" i="154"/>
  <c r="CF8" i="154"/>
  <c r="CF9" i="154"/>
  <c r="CF10" i="154"/>
  <c r="CF11" i="154"/>
  <c r="CF12" i="154"/>
  <c r="CF13" i="154"/>
  <c r="CF14" i="154"/>
  <c r="CF15" i="154"/>
  <c r="CF16" i="154"/>
  <c r="CF17" i="154"/>
  <c r="CF18" i="154"/>
  <c r="CF19" i="154"/>
  <c r="CF20" i="154"/>
  <c r="CF21" i="154"/>
  <c r="CF22" i="154"/>
  <c r="CF23" i="154"/>
  <c r="CF24" i="154"/>
  <c r="CF25" i="154"/>
  <c r="CF26" i="154"/>
  <c r="CF27" i="154"/>
  <c r="CF28" i="154"/>
  <c r="CF29" i="154"/>
  <c r="CF30" i="154"/>
  <c r="CF31" i="154"/>
  <c r="CF32" i="154"/>
  <c r="CF33" i="154"/>
  <c r="CF34" i="154"/>
  <c r="CF35" i="154"/>
  <c r="CF36" i="154"/>
  <c r="CF37" i="154"/>
  <c r="CF38" i="154"/>
  <c r="CF39" i="154"/>
  <c r="CF40" i="154"/>
  <c r="CF41" i="154"/>
  <c r="CF42" i="154"/>
  <c r="CF43" i="154"/>
  <c r="CF44" i="154"/>
  <c r="CF45" i="154"/>
  <c r="CF46" i="154"/>
  <c r="CF47" i="154"/>
  <c r="CF48" i="154"/>
  <c r="CF6" i="154"/>
  <c r="BR49" i="154"/>
  <c r="CL46" i="154"/>
  <c r="CL42" i="154"/>
  <c r="CL38" i="154"/>
  <c r="CL34" i="154"/>
  <c r="CL30" i="154"/>
  <c r="CL26" i="154"/>
  <c r="CL22" i="154"/>
  <c r="CL18" i="154"/>
  <c r="CL14" i="154"/>
  <c r="CL10" i="154"/>
  <c r="BX49" i="154"/>
  <c r="CL6" i="154"/>
  <c r="CL47" i="154"/>
  <c r="CL43" i="154"/>
  <c r="CL39" i="154"/>
  <c r="CL35" i="154"/>
  <c r="CL31" i="154"/>
  <c r="CL27" i="154"/>
  <c r="CL23" i="154"/>
  <c r="CL19" i="154"/>
  <c r="CL15" i="154"/>
  <c r="CL11" i="154"/>
  <c r="CB8" i="164" l="1"/>
  <c r="CD8" i="164"/>
  <c r="CF8" i="164"/>
  <c r="CJ8" i="164"/>
  <c r="CL8" i="164"/>
  <c r="CN8" i="164"/>
  <c r="CR8" i="164"/>
  <c r="CT8" i="164"/>
  <c r="CV8" i="164"/>
  <c r="CB9" i="164"/>
  <c r="CD9" i="164"/>
  <c r="CF9" i="164"/>
  <c r="CJ9" i="164"/>
  <c r="CL9" i="164"/>
  <c r="CN9" i="164"/>
  <c r="CR9" i="164"/>
  <c r="CT9" i="164"/>
  <c r="CV9" i="164"/>
  <c r="CB10" i="164"/>
  <c r="CD10" i="164"/>
  <c r="CF10" i="164"/>
  <c r="CJ10" i="164"/>
  <c r="CL10" i="164"/>
  <c r="CN10" i="164"/>
  <c r="CR10" i="164"/>
  <c r="CT10" i="164"/>
  <c r="CV10" i="164"/>
  <c r="CB11" i="164"/>
  <c r="CD11" i="164"/>
  <c r="CF11" i="164"/>
  <c r="CJ11" i="164"/>
  <c r="CL11" i="164"/>
  <c r="CN11" i="164"/>
  <c r="CR11" i="164"/>
  <c r="CT11" i="164"/>
  <c r="CV11" i="164"/>
  <c r="CB12" i="164"/>
  <c r="CD12" i="164"/>
  <c r="CF12" i="164"/>
  <c r="CJ12" i="164"/>
  <c r="CL12" i="164"/>
  <c r="CN12" i="164"/>
  <c r="CR12" i="164"/>
  <c r="CT12" i="164"/>
  <c r="CV12" i="164"/>
  <c r="CB13" i="164"/>
  <c r="CD13" i="164"/>
  <c r="CF13" i="164"/>
  <c r="CJ13" i="164"/>
  <c r="CL13" i="164"/>
  <c r="CN13" i="164"/>
  <c r="CR13" i="164"/>
  <c r="CT13" i="164"/>
  <c r="CV13" i="164"/>
  <c r="CB14" i="164"/>
  <c r="CD14" i="164"/>
  <c r="CF14" i="164"/>
  <c r="CJ14" i="164"/>
  <c r="CL14" i="164"/>
  <c r="CN14" i="164"/>
  <c r="CR14" i="164"/>
  <c r="CT14" i="164"/>
  <c r="CV14" i="164"/>
  <c r="CB15" i="164"/>
  <c r="CD15" i="164"/>
  <c r="CF15" i="164"/>
  <c r="CJ15" i="164"/>
  <c r="CL15" i="164"/>
  <c r="CN15" i="164"/>
  <c r="CR15" i="164"/>
  <c r="CT15" i="164"/>
  <c r="CV15" i="164"/>
  <c r="CB16" i="164"/>
  <c r="CD16" i="164"/>
  <c r="CF16" i="164"/>
  <c r="CJ16" i="164"/>
  <c r="CL16" i="164"/>
  <c r="CN16" i="164"/>
  <c r="CR16" i="164"/>
  <c r="CT16" i="164"/>
  <c r="CV16" i="164"/>
  <c r="CB17" i="164"/>
  <c r="CD17" i="164"/>
  <c r="CF17" i="164"/>
  <c r="CJ17" i="164"/>
  <c r="CL17" i="164"/>
  <c r="CN17" i="164"/>
  <c r="CR17" i="164"/>
  <c r="CT17" i="164"/>
  <c r="CV17" i="164"/>
  <c r="CB18" i="164"/>
  <c r="CD18" i="164"/>
  <c r="CF18" i="164"/>
  <c r="CJ18" i="164"/>
  <c r="CL18" i="164"/>
  <c r="CN18" i="164"/>
  <c r="CR18" i="164"/>
  <c r="CT18" i="164"/>
  <c r="CV18" i="164"/>
  <c r="CB19" i="164"/>
  <c r="CD19" i="164"/>
  <c r="CF19" i="164"/>
  <c r="CJ19" i="164"/>
  <c r="CL19" i="164"/>
  <c r="CN19" i="164"/>
  <c r="CR19" i="164"/>
  <c r="CT19" i="164"/>
  <c r="CV19" i="164"/>
  <c r="CB20" i="164"/>
  <c r="CD20" i="164"/>
  <c r="CF20" i="164"/>
  <c r="CJ20" i="164"/>
  <c r="CL20" i="164"/>
  <c r="CN20" i="164"/>
  <c r="CR20" i="164"/>
  <c r="CT20" i="164"/>
  <c r="CV20" i="164"/>
  <c r="CB21" i="164"/>
  <c r="CD21" i="164"/>
  <c r="CF21" i="164"/>
  <c r="CJ21" i="164"/>
  <c r="CL21" i="164"/>
  <c r="CN21" i="164"/>
  <c r="CR21" i="164"/>
  <c r="CT21" i="164"/>
  <c r="CV21" i="164"/>
  <c r="CB22" i="164"/>
  <c r="CD22" i="164"/>
  <c r="CF22" i="164"/>
  <c r="CJ22" i="164"/>
  <c r="CL22" i="164"/>
  <c r="CN22" i="164"/>
  <c r="CR22" i="164"/>
  <c r="CT22" i="164"/>
  <c r="CV22" i="164"/>
  <c r="CB23" i="164"/>
  <c r="CD23" i="164"/>
  <c r="CF23" i="164"/>
  <c r="CJ23" i="164"/>
  <c r="CL23" i="164"/>
  <c r="CN23" i="164"/>
  <c r="CR23" i="164"/>
  <c r="CT23" i="164"/>
  <c r="CV23" i="164"/>
  <c r="CB24" i="164"/>
  <c r="CD24" i="164"/>
  <c r="CF24" i="164"/>
  <c r="CJ24" i="164"/>
  <c r="CL24" i="164"/>
  <c r="CN24" i="164"/>
  <c r="CR24" i="164"/>
  <c r="CT24" i="164"/>
  <c r="CV24" i="164"/>
  <c r="CB25" i="164"/>
  <c r="CD25" i="164"/>
  <c r="CF25" i="164"/>
  <c r="CJ25" i="164"/>
  <c r="CL25" i="164"/>
  <c r="CN25" i="164"/>
  <c r="CR25" i="164"/>
  <c r="CT25" i="164"/>
  <c r="CV25" i="164"/>
  <c r="CB26" i="164"/>
  <c r="CD26" i="164"/>
  <c r="CF26" i="164"/>
  <c r="CJ26" i="164"/>
  <c r="CL26" i="164"/>
  <c r="CN26" i="164"/>
  <c r="CR26" i="164"/>
  <c r="CT26" i="164"/>
  <c r="CV26" i="164"/>
  <c r="CB27" i="164"/>
  <c r="CD27" i="164"/>
  <c r="CF27" i="164"/>
  <c r="CJ27" i="164"/>
  <c r="CL27" i="164"/>
  <c r="CN27" i="164"/>
  <c r="CR27" i="164"/>
  <c r="CT27" i="164"/>
  <c r="CV27" i="164"/>
  <c r="CB28" i="164"/>
  <c r="CD28" i="164"/>
  <c r="CF28" i="164"/>
  <c r="CJ28" i="164"/>
  <c r="CL28" i="164"/>
  <c r="CN28" i="164"/>
  <c r="CR28" i="164"/>
  <c r="CT28" i="164"/>
  <c r="CV28" i="164"/>
  <c r="CB29" i="164"/>
  <c r="CD29" i="164"/>
  <c r="CF29" i="164"/>
  <c r="CJ29" i="164"/>
  <c r="CL29" i="164"/>
  <c r="CN29" i="164"/>
  <c r="CR29" i="164"/>
  <c r="CT29" i="164"/>
  <c r="CV29" i="164"/>
  <c r="CB30" i="164"/>
  <c r="CD30" i="164"/>
  <c r="CF30" i="164"/>
  <c r="CJ30" i="164"/>
  <c r="CL30" i="164"/>
  <c r="CN30" i="164"/>
  <c r="CR30" i="164"/>
  <c r="CT30" i="164"/>
  <c r="CV30" i="164"/>
  <c r="CB31" i="164"/>
  <c r="CD31" i="164"/>
  <c r="CF31" i="164"/>
  <c r="CJ31" i="164"/>
  <c r="CL31" i="164"/>
  <c r="CN31" i="164"/>
  <c r="CR31" i="164"/>
  <c r="CT31" i="164"/>
  <c r="CV31" i="164"/>
  <c r="CB32" i="164"/>
  <c r="DB8" i="164" s="1"/>
  <c r="CD32" i="164"/>
  <c r="DE8" i="164" s="1"/>
  <c r="CF32" i="164"/>
  <c r="DH8" i="164" s="1"/>
  <c r="CJ32" i="164"/>
  <c r="DN8" i="164" s="1"/>
  <c r="CL32" i="164"/>
  <c r="DQ8" i="164" s="1"/>
  <c r="CN32" i="164"/>
  <c r="DT8" i="164" s="1"/>
  <c r="CR32" i="164"/>
  <c r="DZ8" i="164" s="1"/>
  <c r="CT32" i="164"/>
  <c r="EC8" i="164" s="1"/>
  <c r="CV32" i="164"/>
  <c r="EF8" i="164" s="1"/>
  <c r="CB33" i="164"/>
  <c r="CD33" i="164"/>
  <c r="CF33" i="164"/>
  <c r="CJ33" i="164"/>
  <c r="CL33" i="164"/>
  <c r="CN33" i="164"/>
  <c r="CR33" i="164"/>
  <c r="CT33" i="164"/>
  <c r="CV33" i="164"/>
  <c r="CB34" i="164"/>
  <c r="CD34" i="164"/>
  <c r="CF34" i="164"/>
  <c r="CJ34" i="164"/>
  <c r="CL34" i="164"/>
  <c r="CN34" i="164"/>
  <c r="CR34" i="164"/>
  <c r="CT34" i="164"/>
  <c r="CV34" i="164"/>
  <c r="CB35" i="164"/>
  <c r="CD35" i="164"/>
  <c r="CF35" i="164"/>
  <c r="CJ35" i="164"/>
  <c r="CL35" i="164"/>
  <c r="CN35" i="164"/>
  <c r="CR35" i="164"/>
  <c r="CT35" i="164"/>
  <c r="CV35" i="164"/>
  <c r="CB36" i="164"/>
  <c r="CD36" i="164"/>
  <c r="CF36" i="164"/>
  <c r="CJ36" i="164"/>
  <c r="CL36" i="164"/>
  <c r="CN36" i="164"/>
  <c r="CR36" i="164"/>
  <c r="CT36" i="164"/>
  <c r="CV36" i="164"/>
  <c r="CB37" i="164"/>
  <c r="CD37" i="164"/>
  <c r="CF37" i="164"/>
  <c r="CJ37" i="164"/>
  <c r="CL37" i="164"/>
  <c r="CN37" i="164"/>
  <c r="CR37" i="164"/>
  <c r="CT37" i="164"/>
  <c r="CV37" i="164"/>
  <c r="CB38" i="164"/>
  <c r="CD38" i="164"/>
  <c r="CF38" i="164"/>
  <c r="CJ38" i="164"/>
  <c r="CL38" i="164"/>
  <c r="CN38" i="164"/>
  <c r="CR38" i="164"/>
  <c r="CT38" i="164"/>
  <c r="CV38" i="164"/>
  <c r="CB39" i="164"/>
  <c r="CD39" i="164"/>
  <c r="CF39" i="164"/>
  <c r="CJ39" i="164"/>
  <c r="CL39" i="164"/>
  <c r="CN39" i="164"/>
  <c r="CR39" i="164"/>
  <c r="CT39" i="164"/>
  <c r="CV39" i="164"/>
  <c r="CB40" i="164"/>
  <c r="DB9" i="164" s="1"/>
  <c r="CD40" i="164"/>
  <c r="DE9" i="164" s="1"/>
  <c r="CF40" i="164"/>
  <c r="DH9" i="164" s="1"/>
  <c r="CJ40" i="164"/>
  <c r="DN9" i="164" s="1"/>
  <c r="CL40" i="164"/>
  <c r="DQ9" i="164" s="1"/>
  <c r="CN40" i="164"/>
  <c r="DT9" i="164" s="1"/>
  <c r="CR40" i="164"/>
  <c r="DZ9" i="164" s="1"/>
  <c r="CT40" i="164"/>
  <c r="EC9" i="164" s="1"/>
  <c r="CV40" i="164"/>
  <c r="EF9" i="164" s="1"/>
  <c r="CB41" i="164"/>
  <c r="DB10" i="164" s="1"/>
  <c r="CD41" i="164"/>
  <c r="DE10" i="164" s="1"/>
  <c r="CF41" i="164"/>
  <c r="DH10" i="164" s="1"/>
  <c r="CJ41" i="164"/>
  <c r="DN10" i="164" s="1"/>
  <c r="CL41" i="164"/>
  <c r="DQ10" i="164" s="1"/>
  <c r="CN41" i="164"/>
  <c r="DT10" i="164" s="1"/>
  <c r="CR41" i="164"/>
  <c r="DZ10" i="164" s="1"/>
  <c r="CT41" i="164"/>
  <c r="EC10" i="164" s="1"/>
  <c r="CV41" i="164"/>
  <c r="EF10" i="164" s="1"/>
  <c r="CB42" i="164"/>
  <c r="DB11" i="164" s="1"/>
  <c r="CD42" i="164"/>
  <c r="DE11" i="164" s="1"/>
  <c r="CF42" i="164"/>
  <c r="DH11" i="164" s="1"/>
  <c r="CJ42" i="164"/>
  <c r="DN11" i="164" s="1"/>
  <c r="CL42" i="164"/>
  <c r="DQ11" i="164" s="1"/>
  <c r="CN42" i="164"/>
  <c r="DT11" i="164" s="1"/>
  <c r="CR42" i="164"/>
  <c r="DZ11" i="164" s="1"/>
  <c r="CT42" i="164"/>
  <c r="EC11" i="164" s="1"/>
  <c r="CV42" i="164"/>
  <c r="EF11" i="164" s="1"/>
  <c r="CB43" i="164"/>
  <c r="DB12" i="164" s="1"/>
  <c r="CD43" i="164"/>
  <c r="DE12" i="164" s="1"/>
  <c r="CF43" i="164"/>
  <c r="DH12" i="164" s="1"/>
  <c r="CJ43" i="164"/>
  <c r="DN12" i="164" s="1"/>
  <c r="CL43" i="164"/>
  <c r="DQ12" i="164" s="1"/>
  <c r="CN43" i="164"/>
  <c r="DT12" i="164" s="1"/>
  <c r="CR43" i="164"/>
  <c r="DZ12" i="164" s="1"/>
  <c r="CT43" i="164"/>
  <c r="EC12" i="164" s="1"/>
  <c r="CV43" i="164"/>
  <c r="EF12" i="164" s="1"/>
  <c r="CB44" i="164"/>
  <c r="DB13" i="164" s="1"/>
  <c r="CD44" i="164"/>
  <c r="DE13" i="164" s="1"/>
  <c r="CF44" i="164"/>
  <c r="DH13" i="164" s="1"/>
  <c r="CJ44" i="164"/>
  <c r="DN13" i="164" s="1"/>
  <c r="CL44" i="164"/>
  <c r="DQ13" i="164" s="1"/>
  <c r="CN44" i="164"/>
  <c r="DT13" i="164" s="1"/>
  <c r="CR44" i="164"/>
  <c r="DZ13" i="164" s="1"/>
  <c r="CT44" i="164"/>
  <c r="EC13" i="164" s="1"/>
  <c r="CV44" i="164"/>
  <c r="EF13" i="164" s="1"/>
  <c r="CB45" i="164"/>
  <c r="DB14" i="164" s="1"/>
  <c r="CD45" i="164"/>
  <c r="DE14" i="164" s="1"/>
  <c r="CF45" i="164"/>
  <c r="DH14" i="164" s="1"/>
  <c r="CJ45" i="164"/>
  <c r="DN14" i="164" s="1"/>
  <c r="CL45" i="164"/>
  <c r="DQ14" i="164" s="1"/>
  <c r="CN45" i="164"/>
  <c r="DT14" i="164" s="1"/>
  <c r="CR45" i="164"/>
  <c r="DZ14" i="164" s="1"/>
  <c r="CT45" i="164"/>
  <c r="EC14" i="164" s="1"/>
  <c r="CV45" i="164"/>
  <c r="EF14" i="164" s="1"/>
  <c r="CB46" i="164"/>
  <c r="DB15" i="164" s="1"/>
  <c r="CD46" i="164"/>
  <c r="DE15" i="164" s="1"/>
  <c r="CF46" i="164"/>
  <c r="DH15" i="164" s="1"/>
  <c r="CJ46" i="164"/>
  <c r="DN15" i="164" s="1"/>
  <c r="CL46" i="164"/>
  <c r="DQ15" i="164" s="1"/>
  <c r="CN46" i="164"/>
  <c r="DT15" i="164" s="1"/>
  <c r="CR46" i="164"/>
  <c r="DZ15" i="164" s="1"/>
  <c r="CT46" i="164"/>
  <c r="EC15" i="164" s="1"/>
  <c r="CV46" i="164"/>
  <c r="EF15" i="164" s="1"/>
  <c r="CB47" i="164"/>
  <c r="DB16" i="164" s="1"/>
  <c r="CD47" i="164"/>
  <c r="DE16" i="164" s="1"/>
  <c r="CF47" i="164"/>
  <c r="DH16" i="164" s="1"/>
  <c r="CJ47" i="164"/>
  <c r="DN16" i="164" s="1"/>
  <c r="CL47" i="164"/>
  <c r="DQ16" i="164" s="1"/>
  <c r="CN47" i="164"/>
  <c r="DT16" i="164" s="1"/>
  <c r="CR47" i="164"/>
  <c r="DZ16" i="164" s="1"/>
  <c r="CT47" i="164"/>
  <c r="EC16" i="164" s="1"/>
  <c r="CV47" i="164"/>
  <c r="EF16" i="164" s="1"/>
  <c r="CB48" i="164"/>
  <c r="DB17" i="164" s="1"/>
  <c r="CD48" i="164"/>
  <c r="DE17" i="164" s="1"/>
  <c r="CF48" i="164"/>
  <c r="DH17" i="164" s="1"/>
  <c r="CJ48" i="164"/>
  <c r="DN17" i="164" s="1"/>
  <c r="CL48" i="164"/>
  <c r="DQ17" i="164" s="1"/>
  <c r="CN48" i="164"/>
  <c r="DT17" i="164" s="1"/>
  <c r="CR48" i="164"/>
  <c r="DZ17" i="164" s="1"/>
  <c r="CT48" i="164"/>
  <c r="EC17" i="164" s="1"/>
  <c r="CV48" i="164"/>
  <c r="EF17" i="164" s="1"/>
  <c r="CB49" i="164"/>
  <c r="DB18" i="164" s="1"/>
  <c r="CD49" i="164"/>
  <c r="DE18" i="164" s="1"/>
  <c r="CF49" i="164"/>
  <c r="DH18" i="164" s="1"/>
  <c r="CJ49" i="164"/>
  <c r="DN18" i="164" s="1"/>
  <c r="CL49" i="164"/>
  <c r="DQ18" i="164" s="1"/>
  <c r="CN49" i="164"/>
  <c r="DT18" i="164" s="1"/>
  <c r="CR49" i="164"/>
  <c r="DZ18" i="164" s="1"/>
  <c r="CT49" i="164"/>
  <c r="EC18" i="164" s="1"/>
  <c r="CV49" i="164"/>
  <c r="EF18" i="164" s="1"/>
  <c r="CB50" i="164"/>
  <c r="DB19" i="164" s="1"/>
  <c r="CD50" i="164"/>
  <c r="DE19" i="164" s="1"/>
  <c r="CF50" i="164"/>
  <c r="DH19" i="164" s="1"/>
  <c r="CJ50" i="164"/>
  <c r="DN19" i="164" s="1"/>
  <c r="CL50" i="164"/>
  <c r="DQ19" i="164" s="1"/>
  <c r="CN50" i="164"/>
  <c r="DT19" i="164" s="1"/>
  <c r="CR50" i="164"/>
  <c r="DZ19" i="164" s="1"/>
  <c r="CT50" i="164"/>
  <c r="EC19" i="164" s="1"/>
  <c r="CV50" i="164"/>
  <c r="EF19" i="164" s="1"/>
  <c r="CB51" i="164"/>
  <c r="DB20" i="164" s="1"/>
  <c r="CD51" i="164"/>
  <c r="DE20" i="164" s="1"/>
  <c r="CF51" i="164"/>
  <c r="DH20" i="164" s="1"/>
  <c r="CJ51" i="164"/>
  <c r="DN20" i="164" s="1"/>
  <c r="CL51" i="164"/>
  <c r="DQ20" i="164" s="1"/>
  <c r="CN51" i="164"/>
  <c r="DT20" i="164" s="1"/>
  <c r="CR51" i="164"/>
  <c r="DZ20" i="164" s="1"/>
  <c r="CT51" i="164"/>
  <c r="EC20" i="164" s="1"/>
  <c r="CV51" i="164"/>
  <c r="EF20" i="164" s="1"/>
  <c r="CB52" i="164"/>
  <c r="DB21" i="164" s="1"/>
  <c r="CD52" i="164"/>
  <c r="DE21" i="164" s="1"/>
  <c r="CF52" i="164"/>
  <c r="DH21" i="164" s="1"/>
  <c r="CJ52" i="164"/>
  <c r="DN21" i="164" s="1"/>
  <c r="CL52" i="164"/>
  <c r="DQ21" i="164" s="1"/>
  <c r="CN52" i="164"/>
  <c r="DT21" i="164" s="1"/>
  <c r="CR52" i="164"/>
  <c r="DZ21" i="164" s="1"/>
  <c r="CT52" i="164"/>
  <c r="EC21" i="164" s="1"/>
  <c r="CV52" i="164"/>
  <c r="EF21" i="164" s="1"/>
  <c r="CB53" i="164"/>
  <c r="DB22" i="164" s="1"/>
  <c r="CD53" i="164"/>
  <c r="DE22" i="164" s="1"/>
  <c r="CF53" i="164"/>
  <c r="DH22" i="164" s="1"/>
  <c r="CJ53" i="164"/>
  <c r="DN22" i="164" s="1"/>
  <c r="CL53" i="164"/>
  <c r="DQ22" i="164" s="1"/>
  <c r="CN53" i="164"/>
  <c r="DT22" i="164" s="1"/>
  <c r="CR53" i="164"/>
  <c r="DZ22" i="164" s="1"/>
  <c r="CT53" i="164"/>
  <c r="EC22" i="164" s="1"/>
  <c r="CV53" i="164"/>
  <c r="EF22" i="164" s="1"/>
  <c r="CB54" i="164"/>
  <c r="DB23" i="164" s="1"/>
  <c r="CD54" i="164"/>
  <c r="DE23" i="164" s="1"/>
  <c r="CF54" i="164"/>
  <c r="DH23" i="164" s="1"/>
  <c r="CJ54" i="164"/>
  <c r="DN23" i="164" s="1"/>
  <c r="CL54" i="164"/>
  <c r="DQ23" i="164" s="1"/>
  <c r="CN54" i="164"/>
  <c r="DT23" i="164" s="1"/>
  <c r="CR54" i="164"/>
  <c r="DZ23" i="164" s="1"/>
  <c r="CT54" i="164"/>
  <c r="EC23" i="164" s="1"/>
  <c r="CV54" i="164"/>
  <c r="EF23" i="164" s="1"/>
  <c r="CB55" i="164"/>
  <c r="DB24" i="164" s="1"/>
  <c r="CD55" i="164"/>
  <c r="DE24" i="164" s="1"/>
  <c r="CF55" i="164"/>
  <c r="DH24" i="164" s="1"/>
  <c r="CJ55" i="164"/>
  <c r="DN24" i="164" s="1"/>
  <c r="CL55" i="164"/>
  <c r="DQ24" i="164" s="1"/>
  <c r="CN55" i="164"/>
  <c r="DT24" i="164" s="1"/>
  <c r="CR55" i="164"/>
  <c r="DZ24" i="164" s="1"/>
  <c r="CT55" i="164"/>
  <c r="EC24" i="164" s="1"/>
  <c r="CV55" i="164"/>
  <c r="EF24" i="164" s="1"/>
  <c r="CB56" i="164"/>
  <c r="DB25" i="164" s="1"/>
  <c r="CD56" i="164"/>
  <c r="DE25" i="164" s="1"/>
  <c r="CF56" i="164"/>
  <c r="DH25" i="164" s="1"/>
  <c r="CJ56" i="164"/>
  <c r="DN25" i="164" s="1"/>
  <c r="CL56" i="164"/>
  <c r="DQ25" i="164" s="1"/>
  <c r="CN56" i="164"/>
  <c r="DT25" i="164" s="1"/>
  <c r="CR56" i="164"/>
  <c r="DZ25" i="164" s="1"/>
  <c r="CT56" i="164"/>
  <c r="EC25" i="164" s="1"/>
  <c r="CV56" i="164"/>
  <c r="EF25" i="164" s="1"/>
  <c r="CB57" i="164"/>
  <c r="DB26" i="164" s="1"/>
  <c r="CD57" i="164"/>
  <c r="DE26" i="164" s="1"/>
  <c r="CF57" i="164"/>
  <c r="DH26" i="164" s="1"/>
  <c r="CJ57" i="164"/>
  <c r="DN26" i="164" s="1"/>
  <c r="CL57" i="164"/>
  <c r="DQ26" i="164" s="1"/>
  <c r="CN57" i="164"/>
  <c r="DT26" i="164" s="1"/>
  <c r="CR57" i="164"/>
  <c r="DZ26" i="164" s="1"/>
  <c r="CT57" i="164"/>
  <c r="EC26" i="164" s="1"/>
  <c r="CV57" i="164"/>
  <c r="EF26" i="164" s="1"/>
  <c r="CB58" i="164"/>
  <c r="DB27" i="164" s="1"/>
  <c r="CD58" i="164"/>
  <c r="DE27" i="164" s="1"/>
  <c r="CF58" i="164"/>
  <c r="DH27" i="164" s="1"/>
  <c r="CJ58" i="164"/>
  <c r="DN27" i="164" s="1"/>
  <c r="CL58" i="164"/>
  <c r="DQ27" i="164" s="1"/>
  <c r="CN58" i="164"/>
  <c r="DT27" i="164" s="1"/>
  <c r="CR58" i="164"/>
  <c r="DZ27" i="164" s="1"/>
  <c r="CT58" i="164"/>
  <c r="EC27" i="164" s="1"/>
  <c r="CV58" i="164"/>
  <c r="EF27" i="164" s="1"/>
  <c r="CB59" i="164"/>
  <c r="DB28" i="164" s="1"/>
  <c r="CD59" i="164"/>
  <c r="DE28" i="164" s="1"/>
  <c r="CF59" i="164"/>
  <c r="DH28" i="164" s="1"/>
  <c r="CJ59" i="164"/>
  <c r="DN28" i="164" s="1"/>
  <c r="CL59" i="164"/>
  <c r="DQ28" i="164" s="1"/>
  <c r="CN59" i="164"/>
  <c r="DT28" i="164" s="1"/>
  <c r="CR59" i="164"/>
  <c r="DZ28" i="164" s="1"/>
  <c r="CT59" i="164"/>
  <c r="EC28" i="164" s="1"/>
  <c r="CV59" i="164"/>
  <c r="EF28" i="164" s="1"/>
  <c r="CB60" i="164"/>
  <c r="DB29" i="164" s="1"/>
  <c r="CD60" i="164"/>
  <c r="DE29" i="164" s="1"/>
  <c r="CF60" i="164"/>
  <c r="DH29" i="164" s="1"/>
  <c r="CJ60" i="164"/>
  <c r="DN29" i="164" s="1"/>
  <c r="CL60" i="164"/>
  <c r="DQ29" i="164" s="1"/>
  <c r="CN60" i="164"/>
  <c r="DT29" i="164" s="1"/>
  <c r="CR60" i="164"/>
  <c r="DZ29" i="164" s="1"/>
  <c r="CT60" i="164"/>
  <c r="EC29" i="164" s="1"/>
  <c r="CV60" i="164"/>
  <c r="EF29" i="164" s="1"/>
  <c r="CB61" i="164"/>
  <c r="DB30" i="164" s="1"/>
  <c r="CD61" i="164"/>
  <c r="DE30" i="164" s="1"/>
  <c r="CF61" i="164"/>
  <c r="DH30" i="164" s="1"/>
  <c r="CJ61" i="164"/>
  <c r="DN30" i="164" s="1"/>
  <c r="CL61" i="164"/>
  <c r="DQ30" i="164" s="1"/>
  <c r="CN61" i="164"/>
  <c r="DT30" i="164" s="1"/>
  <c r="CR61" i="164"/>
  <c r="DZ30" i="164" s="1"/>
  <c r="CT61" i="164"/>
  <c r="EC30" i="164" s="1"/>
  <c r="CV61" i="164"/>
  <c r="EF30" i="164" s="1"/>
  <c r="CB62" i="164"/>
  <c r="DB31" i="164" s="1"/>
  <c r="CD62" i="164"/>
  <c r="DE31" i="164" s="1"/>
  <c r="CF62" i="164"/>
  <c r="DH31" i="164" s="1"/>
  <c r="CJ62" i="164"/>
  <c r="DN31" i="164" s="1"/>
  <c r="CL62" i="164"/>
  <c r="DQ31" i="164" s="1"/>
  <c r="CN62" i="164"/>
  <c r="DT31" i="164" s="1"/>
  <c r="CR62" i="164"/>
  <c r="DZ31" i="164" s="1"/>
  <c r="CT62" i="164"/>
  <c r="EC31" i="164" s="1"/>
  <c r="CV62" i="164"/>
  <c r="EF31" i="164" s="1"/>
  <c r="CB63" i="164"/>
  <c r="DB32" i="164" s="1"/>
  <c r="CD63" i="164"/>
  <c r="DE32" i="164" s="1"/>
  <c r="CF63" i="164"/>
  <c r="DH32" i="164" s="1"/>
  <c r="CJ63" i="164"/>
  <c r="DN32" i="164" s="1"/>
  <c r="CL63" i="164"/>
  <c r="DQ32" i="164" s="1"/>
  <c r="CN63" i="164"/>
  <c r="DT32" i="164" s="1"/>
  <c r="CR63" i="164"/>
  <c r="DZ32" i="164" s="1"/>
  <c r="CT63" i="164"/>
  <c r="EC32" i="164" s="1"/>
  <c r="CV63" i="164"/>
  <c r="EF32" i="164" s="1"/>
  <c r="CB64" i="164"/>
  <c r="DB33" i="164" s="1"/>
  <c r="CD64" i="164"/>
  <c r="DE33" i="164" s="1"/>
  <c r="CF64" i="164"/>
  <c r="DH33" i="164" s="1"/>
  <c r="CJ64" i="164"/>
  <c r="DN33" i="164" s="1"/>
  <c r="CL64" i="164"/>
  <c r="DQ33" i="164" s="1"/>
  <c r="CN64" i="164"/>
  <c r="DT33" i="164" s="1"/>
  <c r="CR64" i="164"/>
  <c r="DZ33" i="164" s="1"/>
  <c r="CT64" i="164"/>
  <c r="EC33" i="164" s="1"/>
  <c r="CV64" i="164"/>
  <c r="EF33" i="164" s="1"/>
  <c r="CB65" i="164"/>
  <c r="DB34" i="164" s="1"/>
  <c r="CD65" i="164"/>
  <c r="DE34" i="164" s="1"/>
  <c r="CF65" i="164"/>
  <c r="DH34" i="164" s="1"/>
  <c r="CJ65" i="164"/>
  <c r="DN34" i="164" s="1"/>
  <c r="CL65" i="164"/>
  <c r="DQ34" i="164" s="1"/>
  <c r="CN65" i="164"/>
  <c r="DT34" i="164" s="1"/>
  <c r="CR65" i="164"/>
  <c r="DZ34" i="164" s="1"/>
  <c r="CT65" i="164"/>
  <c r="EC34" i="164" s="1"/>
  <c r="CV65" i="164"/>
  <c r="EF34" i="164" s="1"/>
  <c r="CB66" i="164"/>
  <c r="DB35" i="164" s="1"/>
  <c r="CD66" i="164"/>
  <c r="DE35" i="164" s="1"/>
  <c r="CF66" i="164"/>
  <c r="DH35" i="164" s="1"/>
  <c r="CJ66" i="164"/>
  <c r="DN35" i="164" s="1"/>
  <c r="CL66" i="164"/>
  <c r="DQ35" i="164" s="1"/>
  <c r="CN66" i="164"/>
  <c r="DT35" i="164" s="1"/>
  <c r="CR66" i="164"/>
  <c r="DZ35" i="164" s="1"/>
  <c r="CT66" i="164"/>
  <c r="EC35" i="164" s="1"/>
  <c r="CV66" i="164"/>
  <c r="EF35" i="164" s="1"/>
  <c r="CB67" i="164"/>
  <c r="DB36" i="164" s="1"/>
  <c r="CD67" i="164"/>
  <c r="DE36" i="164" s="1"/>
  <c r="CF67" i="164"/>
  <c r="DH36" i="164" s="1"/>
  <c r="CJ67" i="164"/>
  <c r="DN36" i="164" s="1"/>
  <c r="CL67" i="164"/>
  <c r="DQ36" i="164" s="1"/>
  <c r="CN67" i="164"/>
  <c r="DT36" i="164" s="1"/>
  <c r="CR67" i="164"/>
  <c r="DZ36" i="164" s="1"/>
  <c r="CT67" i="164"/>
  <c r="EC36" i="164" s="1"/>
  <c r="CV67" i="164"/>
  <c r="EF36" i="164" s="1"/>
  <c r="CB68" i="164"/>
  <c r="DB37" i="164" s="1"/>
  <c r="CD68" i="164"/>
  <c r="DE37" i="164" s="1"/>
  <c r="CF68" i="164"/>
  <c r="DH37" i="164" s="1"/>
  <c r="CJ68" i="164"/>
  <c r="DN37" i="164" s="1"/>
  <c r="CL68" i="164"/>
  <c r="DQ37" i="164" s="1"/>
  <c r="CN68" i="164"/>
  <c r="DT37" i="164" s="1"/>
  <c r="CR68" i="164"/>
  <c r="DZ37" i="164" s="1"/>
  <c r="CT68" i="164"/>
  <c r="EC37" i="164" s="1"/>
  <c r="CV68" i="164"/>
  <c r="EF37" i="164" s="1"/>
  <c r="CB69" i="164"/>
  <c r="DB38" i="164" s="1"/>
  <c r="CD69" i="164"/>
  <c r="DE38" i="164" s="1"/>
  <c r="CF69" i="164"/>
  <c r="DH38" i="164" s="1"/>
  <c r="CJ69" i="164"/>
  <c r="DN38" i="164" s="1"/>
  <c r="CL69" i="164"/>
  <c r="DQ38" i="164" s="1"/>
  <c r="CN69" i="164"/>
  <c r="DT38" i="164" s="1"/>
  <c r="CR69" i="164"/>
  <c r="DZ38" i="164" s="1"/>
  <c r="CT69" i="164"/>
  <c r="EC38" i="164" s="1"/>
  <c r="CV69" i="164"/>
  <c r="EF38" i="164" s="1"/>
  <c r="CB70" i="164"/>
  <c r="DB39" i="164" s="1"/>
  <c r="CD70" i="164"/>
  <c r="DE39" i="164" s="1"/>
  <c r="CF70" i="164"/>
  <c r="DH39" i="164" s="1"/>
  <c r="CJ70" i="164"/>
  <c r="DN39" i="164" s="1"/>
  <c r="CL70" i="164"/>
  <c r="DQ39" i="164" s="1"/>
  <c r="CN70" i="164"/>
  <c r="DT39" i="164" s="1"/>
  <c r="CR70" i="164"/>
  <c r="DZ39" i="164" s="1"/>
  <c r="CT70" i="164"/>
  <c r="EC39" i="164" s="1"/>
  <c r="CV70" i="164"/>
  <c r="EF39" i="164" s="1"/>
  <c r="CB71" i="164"/>
  <c r="DB40" i="164" s="1"/>
  <c r="CD71" i="164"/>
  <c r="DE40" i="164" s="1"/>
  <c r="CF71" i="164"/>
  <c r="DH40" i="164" s="1"/>
  <c r="CJ71" i="164"/>
  <c r="DN40" i="164" s="1"/>
  <c r="CL71" i="164"/>
  <c r="DQ40" i="164" s="1"/>
  <c r="CN71" i="164"/>
  <c r="DT40" i="164" s="1"/>
  <c r="CR71" i="164"/>
  <c r="DZ40" i="164" s="1"/>
  <c r="CT71" i="164"/>
  <c r="EC40" i="164" s="1"/>
  <c r="CV71" i="164"/>
  <c r="EF40" i="164" s="1"/>
  <c r="CB72" i="164"/>
  <c r="DB41" i="164" s="1"/>
  <c r="CD72" i="164"/>
  <c r="DE41" i="164" s="1"/>
  <c r="CF72" i="164"/>
  <c r="DH41" i="164" s="1"/>
  <c r="CJ72" i="164"/>
  <c r="DN41" i="164" s="1"/>
  <c r="CL72" i="164"/>
  <c r="DQ41" i="164" s="1"/>
  <c r="CN72" i="164"/>
  <c r="DT41" i="164" s="1"/>
  <c r="CR72" i="164"/>
  <c r="DZ41" i="164" s="1"/>
  <c r="CT72" i="164"/>
  <c r="EC41" i="164" s="1"/>
  <c r="CV72" i="164"/>
  <c r="EF41" i="164" s="1"/>
  <c r="CB73" i="164"/>
  <c r="DB42" i="164" s="1"/>
  <c r="CD73" i="164"/>
  <c r="DE42" i="164" s="1"/>
  <c r="CF73" i="164"/>
  <c r="DH42" i="164" s="1"/>
  <c r="CJ73" i="164"/>
  <c r="DN42" i="164" s="1"/>
  <c r="CL73" i="164"/>
  <c r="DQ42" i="164" s="1"/>
  <c r="CN73" i="164"/>
  <c r="DT42" i="164" s="1"/>
  <c r="CR73" i="164"/>
  <c r="DZ42" i="164" s="1"/>
  <c r="CT73" i="164"/>
  <c r="EC42" i="164" s="1"/>
  <c r="CV73" i="164"/>
  <c r="EF42" i="164" s="1"/>
  <c r="CB74" i="164"/>
  <c r="DB43" i="164" s="1"/>
  <c r="CD74" i="164"/>
  <c r="DE43" i="164" s="1"/>
  <c r="CF74" i="164"/>
  <c r="DH43" i="164" s="1"/>
  <c r="CJ74" i="164"/>
  <c r="DN43" i="164" s="1"/>
  <c r="CL74" i="164"/>
  <c r="DQ43" i="164" s="1"/>
  <c r="CN74" i="164"/>
  <c r="DT43" i="164" s="1"/>
  <c r="CR74" i="164"/>
  <c r="DZ43" i="164" s="1"/>
  <c r="CT74" i="164"/>
  <c r="EC43" i="164" s="1"/>
  <c r="CV74" i="164"/>
  <c r="EF43" i="164" s="1"/>
  <c r="CB75" i="164"/>
  <c r="DB44" i="164" s="1"/>
  <c r="CD75" i="164"/>
  <c r="DE44" i="164" s="1"/>
  <c r="CF75" i="164"/>
  <c r="DH44" i="164" s="1"/>
  <c r="CJ75" i="164"/>
  <c r="DN44" i="164" s="1"/>
  <c r="CL75" i="164"/>
  <c r="DQ44" i="164" s="1"/>
  <c r="CN75" i="164"/>
  <c r="DT44" i="164" s="1"/>
  <c r="CR75" i="164"/>
  <c r="DZ44" i="164" s="1"/>
  <c r="CT75" i="164"/>
  <c r="EC44" i="164" s="1"/>
  <c r="CV75" i="164"/>
  <c r="EF44" i="164" s="1"/>
  <c r="CB76" i="164"/>
  <c r="DB45" i="164" s="1"/>
  <c r="CD76" i="164"/>
  <c r="DE45" i="164" s="1"/>
  <c r="CF76" i="164"/>
  <c r="DH45" i="164" s="1"/>
  <c r="CJ76" i="164"/>
  <c r="DN45" i="164" s="1"/>
  <c r="CL76" i="164"/>
  <c r="DQ45" i="164" s="1"/>
  <c r="CN76" i="164"/>
  <c r="DT45" i="164" s="1"/>
  <c r="CR76" i="164"/>
  <c r="DZ45" i="164" s="1"/>
  <c r="CT76" i="164"/>
  <c r="EC45" i="164" s="1"/>
  <c r="CV76" i="164"/>
  <c r="EF45" i="164" s="1"/>
  <c r="CB77" i="164"/>
  <c r="DB46" i="164" s="1"/>
  <c r="CD77" i="164"/>
  <c r="DE46" i="164" s="1"/>
  <c r="CF77" i="164"/>
  <c r="DH46" i="164" s="1"/>
  <c r="CJ77" i="164"/>
  <c r="DN46" i="164" s="1"/>
  <c r="CL77" i="164"/>
  <c r="DQ46" i="164" s="1"/>
  <c r="CN77" i="164"/>
  <c r="DT46" i="164" s="1"/>
  <c r="CR77" i="164"/>
  <c r="DZ46" i="164" s="1"/>
  <c r="CT77" i="164"/>
  <c r="EC46" i="164" s="1"/>
  <c r="CV77" i="164"/>
  <c r="EF46" i="164" s="1"/>
  <c r="CB78" i="164"/>
  <c r="DB47" i="164" s="1"/>
  <c r="CD78" i="164"/>
  <c r="DE47" i="164" s="1"/>
  <c r="CF78" i="164"/>
  <c r="DH47" i="164" s="1"/>
  <c r="CJ78" i="164"/>
  <c r="DN47" i="164" s="1"/>
  <c r="CL78" i="164"/>
  <c r="DQ47" i="164" s="1"/>
  <c r="CN78" i="164"/>
  <c r="DT47" i="164" s="1"/>
  <c r="CR78" i="164"/>
  <c r="DZ47" i="164" s="1"/>
  <c r="CT78" i="164"/>
  <c r="EC47" i="164" s="1"/>
  <c r="CV78" i="164"/>
  <c r="EF47" i="164" s="1"/>
  <c r="CB79" i="164"/>
  <c r="DB48" i="164" s="1"/>
  <c r="CD79" i="164"/>
  <c r="DE48" i="164" s="1"/>
  <c r="CF79" i="164"/>
  <c r="DH48" i="164" s="1"/>
  <c r="CJ79" i="164"/>
  <c r="DN48" i="164" s="1"/>
  <c r="CL79" i="164"/>
  <c r="DQ48" i="164" s="1"/>
  <c r="CN79" i="164"/>
  <c r="DT48" i="164" s="1"/>
  <c r="CR79" i="164"/>
  <c r="DZ48" i="164" s="1"/>
  <c r="CT79" i="164"/>
  <c r="EC48" i="164" s="1"/>
  <c r="CV79" i="164"/>
  <c r="EF48" i="164" s="1"/>
  <c r="CB80" i="164"/>
  <c r="DB49" i="164" s="1"/>
  <c r="CD80" i="164"/>
  <c r="DE49" i="164" s="1"/>
  <c r="CF80" i="164"/>
  <c r="DH49" i="164" s="1"/>
  <c r="CJ80" i="164"/>
  <c r="DN49" i="164" s="1"/>
  <c r="CL80" i="164"/>
  <c r="DQ49" i="164" s="1"/>
  <c r="CN80" i="164"/>
  <c r="DT49" i="164" s="1"/>
  <c r="CR80" i="164"/>
  <c r="DZ49" i="164" s="1"/>
  <c r="CT80" i="164"/>
  <c r="EC49" i="164" s="1"/>
  <c r="CV80" i="164"/>
  <c r="EF49" i="164" s="1"/>
  <c r="CB81" i="164"/>
  <c r="DB50" i="164" s="1"/>
  <c r="CD81" i="164"/>
  <c r="DE50" i="164" s="1"/>
  <c r="EP14" i="164" s="1"/>
  <c r="CF81" i="164"/>
  <c r="DH50" i="164" s="1"/>
  <c r="ES9" i="164" s="1"/>
  <c r="CJ81" i="164"/>
  <c r="DN50" i="164" s="1"/>
  <c r="EY8" i="164" s="1"/>
  <c r="CL81" i="164"/>
  <c r="DQ50" i="164" s="1"/>
  <c r="FB48" i="164" s="1"/>
  <c r="CN81" i="164"/>
  <c r="DT50" i="164" s="1"/>
  <c r="FE7" i="164" s="1"/>
  <c r="CR81" i="164"/>
  <c r="DZ50" i="164" s="1"/>
  <c r="FK8" i="164" s="1"/>
  <c r="CT81" i="164"/>
  <c r="EC50" i="164" s="1"/>
  <c r="FN7" i="164" s="1"/>
  <c r="CV81" i="164"/>
  <c r="EF50" i="164" s="1"/>
  <c r="CV7" i="164"/>
  <c r="EF7" i="164" s="1"/>
  <c r="CT7" i="164"/>
  <c r="EC7" i="164" s="1"/>
  <c r="CR7" i="164"/>
  <c r="DZ7" i="164" s="1"/>
  <c r="CN7" i="164"/>
  <c r="DT7" i="164" s="1"/>
  <c r="CL7" i="164"/>
  <c r="DQ7" i="164" s="1"/>
  <c r="CJ7" i="164"/>
  <c r="DN7" i="164" s="1"/>
  <c r="CF7" i="164"/>
  <c r="DH7" i="164" s="1"/>
  <c r="CD7" i="164"/>
  <c r="DE7" i="164" s="1"/>
  <c r="CB7" i="164"/>
  <c r="DB7" i="164" s="1"/>
  <c r="BX9" i="164"/>
  <c r="BX10" i="164"/>
  <c r="CH7" i="164" s="1"/>
  <c r="DK7" i="164" s="1"/>
  <c r="BX11" i="164"/>
  <c r="CP8" i="164" s="1"/>
  <c r="BX12" i="164"/>
  <c r="CX8" i="164" s="1"/>
  <c r="BX13" i="164"/>
  <c r="BX14" i="164"/>
  <c r="CH8" i="164" s="1"/>
  <c r="BX15" i="164"/>
  <c r="CP9" i="164" s="1"/>
  <c r="BX16" i="164"/>
  <c r="CX9" i="164" s="1"/>
  <c r="BX17" i="164"/>
  <c r="BX18" i="164"/>
  <c r="CH9" i="164" s="1"/>
  <c r="BX19" i="164"/>
  <c r="CP10" i="164" s="1"/>
  <c r="BX20" i="164"/>
  <c r="CX10" i="164" s="1"/>
  <c r="BX21" i="164"/>
  <c r="BX22" i="164"/>
  <c r="CH10" i="164" s="1"/>
  <c r="BX23" i="164"/>
  <c r="CP11" i="164" s="1"/>
  <c r="BX24" i="164"/>
  <c r="CX11" i="164" s="1"/>
  <c r="BX25" i="164"/>
  <c r="BX26" i="164"/>
  <c r="CH11" i="164" s="1"/>
  <c r="BX27" i="164"/>
  <c r="CP12" i="164" s="1"/>
  <c r="BX28" i="164"/>
  <c r="CX12" i="164" s="1"/>
  <c r="BX29" i="164"/>
  <c r="BX30" i="164"/>
  <c r="CH12" i="164" s="1"/>
  <c r="BX31" i="164"/>
  <c r="CP13" i="164" s="1"/>
  <c r="BX32" i="164"/>
  <c r="CX13" i="164" s="1"/>
  <c r="BX33" i="164"/>
  <c r="BX34" i="164"/>
  <c r="CH13" i="164" s="1"/>
  <c r="BX35" i="164"/>
  <c r="CP14" i="164" s="1"/>
  <c r="BX36" i="164"/>
  <c r="CX14" i="164" s="1"/>
  <c r="BX37" i="164"/>
  <c r="BX38" i="164"/>
  <c r="CH14" i="164" s="1"/>
  <c r="BX39" i="164"/>
  <c r="CP15" i="164" s="1"/>
  <c r="BX40" i="164"/>
  <c r="CX15" i="164" s="1"/>
  <c r="BX41" i="164"/>
  <c r="BX42" i="164"/>
  <c r="CH15" i="164" s="1"/>
  <c r="BX43" i="164"/>
  <c r="CP16" i="164" s="1"/>
  <c r="BX44" i="164"/>
  <c r="CX16" i="164" s="1"/>
  <c r="BX45" i="164"/>
  <c r="BX46" i="164"/>
  <c r="CH16" i="164" s="1"/>
  <c r="BX47" i="164"/>
  <c r="CP17" i="164" s="1"/>
  <c r="BX48" i="164"/>
  <c r="CX17" i="164" s="1"/>
  <c r="BX49" i="164"/>
  <c r="BX50" i="164"/>
  <c r="CH17" i="164" s="1"/>
  <c r="BX51" i="164"/>
  <c r="CP18" i="164" s="1"/>
  <c r="BX52" i="164"/>
  <c r="CX18" i="164" s="1"/>
  <c r="BX53" i="164"/>
  <c r="BX54" i="164"/>
  <c r="CH18" i="164" s="1"/>
  <c r="BX55" i="164"/>
  <c r="CP19" i="164" s="1"/>
  <c r="BX56" i="164"/>
  <c r="CX19" i="164" s="1"/>
  <c r="BX57" i="164"/>
  <c r="BX58" i="164"/>
  <c r="CH19" i="164" s="1"/>
  <c r="BX59" i="164"/>
  <c r="CP20" i="164" s="1"/>
  <c r="BX60" i="164"/>
  <c r="CX20" i="164" s="1"/>
  <c r="BX61" i="164"/>
  <c r="BX62" i="164"/>
  <c r="CH20" i="164" s="1"/>
  <c r="BX63" i="164"/>
  <c r="CP21" i="164" s="1"/>
  <c r="BX64" i="164"/>
  <c r="CX21" i="164" s="1"/>
  <c r="BX65" i="164"/>
  <c r="BX66" i="164"/>
  <c r="CH21" i="164" s="1"/>
  <c r="BX67" i="164"/>
  <c r="CP22" i="164" s="1"/>
  <c r="BX68" i="164"/>
  <c r="CX22" i="164" s="1"/>
  <c r="BX69" i="164"/>
  <c r="BX70" i="164"/>
  <c r="CH22" i="164" s="1"/>
  <c r="BX71" i="164"/>
  <c r="CP23" i="164" s="1"/>
  <c r="BX72" i="164"/>
  <c r="CX23" i="164" s="1"/>
  <c r="BX73" i="164"/>
  <c r="BX74" i="164"/>
  <c r="CH23" i="164" s="1"/>
  <c r="BX75" i="164"/>
  <c r="CP24" i="164" s="1"/>
  <c r="BX76" i="164"/>
  <c r="CX24" i="164" s="1"/>
  <c r="BX77" i="164"/>
  <c r="BX78" i="164"/>
  <c r="CH24" i="164" s="1"/>
  <c r="BX79" i="164"/>
  <c r="CP25" i="164" s="1"/>
  <c r="BX80" i="164"/>
  <c r="CX25" i="164" s="1"/>
  <c r="BX81" i="164"/>
  <c r="BX82" i="164"/>
  <c r="CH25" i="164" s="1"/>
  <c r="BX83" i="164"/>
  <c r="CP26" i="164" s="1"/>
  <c r="BX84" i="164"/>
  <c r="CX26" i="164" s="1"/>
  <c r="BX85" i="164"/>
  <c r="BX86" i="164"/>
  <c r="CH26" i="164" s="1"/>
  <c r="BX87" i="164"/>
  <c r="CP27" i="164" s="1"/>
  <c r="BX88" i="164"/>
  <c r="CX27" i="164" s="1"/>
  <c r="BX89" i="164"/>
  <c r="BX90" i="164"/>
  <c r="CH27" i="164" s="1"/>
  <c r="BX91" i="164"/>
  <c r="CP28" i="164" s="1"/>
  <c r="BX92" i="164"/>
  <c r="CX28" i="164" s="1"/>
  <c r="BX93" i="164"/>
  <c r="BX94" i="164"/>
  <c r="CH28" i="164" s="1"/>
  <c r="BX95" i="164"/>
  <c r="CP29" i="164" s="1"/>
  <c r="BX96" i="164"/>
  <c r="CX29" i="164" s="1"/>
  <c r="BX97" i="164"/>
  <c r="BX98" i="164"/>
  <c r="CH29" i="164" s="1"/>
  <c r="BX99" i="164"/>
  <c r="CP30" i="164" s="1"/>
  <c r="BX100" i="164"/>
  <c r="CX30" i="164" s="1"/>
  <c r="BX101" i="164"/>
  <c r="BX102" i="164"/>
  <c r="CH30" i="164" s="1"/>
  <c r="BX103" i="164"/>
  <c r="CP31" i="164" s="1"/>
  <c r="BX104" i="164"/>
  <c r="CX31" i="164" s="1"/>
  <c r="BX105" i="164"/>
  <c r="BX106" i="164"/>
  <c r="CH31" i="164" s="1"/>
  <c r="BX107" i="164"/>
  <c r="CP32" i="164" s="1"/>
  <c r="DW8" i="164" s="1"/>
  <c r="BX108" i="164"/>
  <c r="CX32" i="164" s="1"/>
  <c r="EI8" i="164" s="1"/>
  <c r="BX109" i="164"/>
  <c r="BX110" i="164"/>
  <c r="CH32" i="164" s="1"/>
  <c r="DK8" i="164" s="1"/>
  <c r="BX111" i="164"/>
  <c r="CP33" i="164" s="1"/>
  <c r="BX112" i="164"/>
  <c r="CX33" i="164" s="1"/>
  <c r="BX113" i="164"/>
  <c r="BX114" i="164"/>
  <c r="CH33" i="164" s="1"/>
  <c r="BX115" i="164"/>
  <c r="CP34" i="164" s="1"/>
  <c r="BX116" i="164"/>
  <c r="CX34" i="164" s="1"/>
  <c r="BX117" i="164"/>
  <c r="BX118" i="164"/>
  <c r="CH34" i="164" s="1"/>
  <c r="BX119" i="164"/>
  <c r="CP35" i="164" s="1"/>
  <c r="BX120" i="164"/>
  <c r="CX35" i="164" s="1"/>
  <c r="BX121" i="164"/>
  <c r="BX122" i="164"/>
  <c r="CH35" i="164" s="1"/>
  <c r="BX123" i="164"/>
  <c r="CP36" i="164" s="1"/>
  <c r="BX124" i="164"/>
  <c r="CX36" i="164" s="1"/>
  <c r="BX125" i="164"/>
  <c r="BX126" i="164"/>
  <c r="CH36" i="164" s="1"/>
  <c r="BX127" i="164"/>
  <c r="CP37" i="164" s="1"/>
  <c r="BX128" i="164"/>
  <c r="CX37" i="164" s="1"/>
  <c r="BX129" i="164"/>
  <c r="BX130" i="164"/>
  <c r="CH37" i="164" s="1"/>
  <c r="BX131" i="164"/>
  <c r="CP38" i="164" s="1"/>
  <c r="BX132" i="164"/>
  <c r="CX38" i="164" s="1"/>
  <c r="BX133" i="164"/>
  <c r="BX134" i="164"/>
  <c r="CH38" i="164" s="1"/>
  <c r="BX135" i="164"/>
  <c r="CP39" i="164" s="1"/>
  <c r="BX136" i="164"/>
  <c r="CX39" i="164" s="1"/>
  <c r="BX137" i="164"/>
  <c r="BX138" i="164"/>
  <c r="CH39" i="164" s="1"/>
  <c r="BX139" i="164"/>
  <c r="CP40" i="164" s="1"/>
  <c r="DW9" i="164" s="1"/>
  <c r="BX140" i="164"/>
  <c r="CX40" i="164" s="1"/>
  <c r="EI9" i="164" s="1"/>
  <c r="BX141" i="164"/>
  <c r="BX142" i="164"/>
  <c r="CH40" i="164" s="1"/>
  <c r="DK9" i="164" s="1"/>
  <c r="BX143" i="164"/>
  <c r="CP41" i="164" s="1"/>
  <c r="DW10" i="164" s="1"/>
  <c r="BX144" i="164"/>
  <c r="CX41" i="164" s="1"/>
  <c r="EI10" i="164" s="1"/>
  <c r="BX145" i="164"/>
  <c r="BX146" i="164"/>
  <c r="CH41" i="164" s="1"/>
  <c r="DK10" i="164" s="1"/>
  <c r="BX147" i="164"/>
  <c r="CP42" i="164" s="1"/>
  <c r="DW11" i="164" s="1"/>
  <c r="BX148" i="164"/>
  <c r="CX42" i="164" s="1"/>
  <c r="EI11" i="164" s="1"/>
  <c r="BX149" i="164"/>
  <c r="BX150" i="164"/>
  <c r="CH42" i="164" s="1"/>
  <c r="DK11" i="164" s="1"/>
  <c r="BX151" i="164"/>
  <c r="CP43" i="164" s="1"/>
  <c r="DW12" i="164" s="1"/>
  <c r="BX152" i="164"/>
  <c r="CX43" i="164" s="1"/>
  <c r="EI12" i="164" s="1"/>
  <c r="BX153" i="164"/>
  <c r="BX154" i="164"/>
  <c r="CH43" i="164" s="1"/>
  <c r="DK12" i="164" s="1"/>
  <c r="BX155" i="164"/>
  <c r="CP44" i="164" s="1"/>
  <c r="DW13" i="164" s="1"/>
  <c r="BX156" i="164"/>
  <c r="CX44" i="164" s="1"/>
  <c r="EI13" i="164" s="1"/>
  <c r="BX157" i="164"/>
  <c r="BX158" i="164"/>
  <c r="CH44" i="164" s="1"/>
  <c r="DK13" i="164" s="1"/>
  <c r="BX159" i="164"/>
  <c r="CP45" i="164" s="1"/>
  <c r="DW14" i="164" s="1"/>
  <c r="BX160" i="164"/>
  <c r="CX45" i="164" s="1"/>
  <c r="EI14" i="164" s="1"/>
  <c r="BX161" i="164"/>
  <c r="BX162" i="164"/>
  <c r="CH45" i="164" s="1"/>
  <c r="DK14" i="164" s="1"/>
  <c r="BX163" i="164"/>
  <c r="CP46" i="164" s="1"/>
  <c r="DW15" i="164" s="1"/>
  <c r="BX164" i="164"/>
  <c r="CX46" i="164" s="1"/>
  <c r="EI15" i="164" s="1"/>
  <c r="BX165" i="164"/>
  <c r="BX166" i="164"/>
  <c r="CH46" i="164" s="1"/>
  <c r="DK15" i="164" s="1"/>
  <c r="BX167" i="164"/>
  <c r="CP47" i="164" s="1"/>
  <c r="DW16" i="164" s="1"/>
  <c r="BX168" i="164"/>
  <c r="CX47" i="164" s="1"/>
  <c r="EI16" i="164" s="1"/>
  <c r="BX169" i="164"/>
  <c r="BX170" i="164"/>
  <c r="CH47" i="164" s="1"/>
  <c r="DK16" i="164" s="1"/>
  <c r="BX171" i="164"/>
  <c r="CP48" i="164" s="1"/>
  <c r="DW17" i="164" s="1"/>
  <c r="BX172" i="164"/>
  <c r="CX48" i="164" s="1"/>
  <c r="EI17" i="164" s="1"/>
  <c r="BX173" i="164"/>
  <c r="BX174" i="164"/>
  <c r="CH48" i="164" s="1"/>
  <c r="DK17" i="164" s="1"/>
  <c r="BX175" i="164"/>
  <c r="CP49" i="164" s="1"/>
  <c r="DW18" i="164" s="1"/>
  <c r="BX176" i="164"/>
  <c r="CX49" i="164" s="1"/>
  <c r="EI18" i="164" s="1"/>
  <c r="BX177" i="164"/>
  <c r="BX178" i="164"/>
  <c r="CH49" i="164" s="1"/>
  <c r="DK18" i="164" s="1"/>
  <c r="BX179" i="164"/>
  <c r="CP50" i="164" s="1"/>
  <c r="DW19" i="164" s="1"/>
  <c r="BX180" i="164"/>
  <c r="CX50" i="164" s="1"/>
  <c r="EI19" i="164" s="1"/>
  <c r="BX181" i="164"/>
  <c r="BX182" i="164"/>
  <c r="CH50" i="164" s="1"/>
  <c r="DK19" i="164" s="1"/>
  <c r="BX183" i="164"/>
  <c r="CP51" i="164" s="1"/>
  <c r="DW20" i="164" s="1"/>
  <c r="BX184" i="164"/>
  <c r="CX51" i="164" s="1"/>
  <c r="EI20" i="164" s="1"/>
  <c r="BX185" i="164"/>
  <c r="BX186" i="164"/>
  <c r="CH51" i="164" s="1"/>
  <c r="DK20" i="164" s="1"/>
  <c r="BX187" i="164"/>
  <c r="CP52" i="164" s="1"/>
  <c r="DW21" i="164" s="1"/>
  <c r="BX188" i="164"/>
  <c r="CX52" i="164" s="1"/>
  <c r="EI21" i="164" s="1"/>
  <c r="BX189" i="164"/>
  <c r="BX190" i="164"/>
  <c r="CH52" i="164" s="1"/>
  <c r="DK21" i="164" s="1"/>
  <c r="BX191" i="164"/>
  <c r="CP53" i="164" s="1"/>
  <c r="DW22" i="164" s="1"/>
  <c r="BX192" i="164"/>
  <c r="CX53" i="164" s="1"/>
  <c r="EI22" i="164" s="1"/>
  <c r="BX193" i="164"/>
  <c r="BX194" i="164"/>
  <c r="CH53" i="164" s="1"/>
  <c r="DK22" i="164" s="1"/>
  <c r="BX195" i="164"/>
  <c r="CP54" i="164" s="1"/>
  <c r="DW23" i="164" s="1"/>
  <c r="BX196" i="164"/>
  <c r="CX54" i="164" s="1"/>
  <c r="EI23" i="164" s="1"/>
  <c r="BX197" i="164"/>
  <c r="BX198" i="164"/>
  <c r="CH54" i="164" s="1"/>
  <c r="DK23" i="164" s="1"/>
  <c r="BX199" i="164"/>
  <c r="CP55" i="164" s="1"/>
  <c r="DW24" i="164" s="1"/>
  <c r="BX200" i="164"/>
  <c r="CX55" i="164" s="1"/>
  <c r="EI24" i="164" s="1"/>
  <c r="BX201" i="164"/>
  <c r="BX202" i="164"/>
  <c r="CH55" i="164" s="1"/>
  <c r="DK24" i="164" s="1"/>
  <c r="BX203" i="164"/>
  <c r="CP56" i="164" s="1"/>
  <c r="DW25" i="164" s="1"/>
  <c r="BX204" i="164"/>
  <c r="CX56" i="164" s="1"/>
  <c r="EI25" i="164" s="1"/>
  <c r="BX205" i="164"/>
  <c r="BX206" i="164"/>
  <c r="CH56" i="164" s="1"/>
  <c r="DK25" i="164" s="1"/>
  <c r="BX207" i="164"/>
  <c r="CP57" i="164" s="1"/>
  <c r="DW26" i="164" s="1"/>
  <c r="BX208" i="164"/>
  <c r="CX57" i="164" s="1"/>
  <c r="EI26" i="164" s="1"/>
  <c r="BX209" i="164"/>
  <c r="BX210" i="164"/>
  <c r="CH57" i="164" s="1"/>
  <c r="DK26" i="164" s="1"/>
  <c r="BX211" i="164"/>
  <c r="CP58" i="164" s="1"/>
  <c r="DW27" i="164" s="1"/>
  <c r="BX212" i="164"/>
  <c r="CX58" i="164" s="1"/>
  <c r="EI27" i="164" s="1"/>
  <c r="BX213" i="164"/>
  <c r="BX214" i="164"/>
  <c r="CH58" i="164" s="1"/>
  <c r="DK27" i="164" s="1"/>
  <c r="BX215" i="164"/>
  <c r="CP59" i="164" s="1"/>
  <c r="DW28" i="164" s="1"/>
  <c r="BX216" i="164"/>
  <c r="CX59" i="164" s="1"/>
  <c r="EI28" i="164" s="1"/>
  <c r="BX217" i="164"/>
  <c r="BX218" i="164"/>
  <c r="CH59" i="164" s="1"/>
  <c r="DK28" i="164" s="1"/>
  <c r="BX219" i="164"/>
  <c r="CP60" i="164" s="1"/>
  <c r="DW29" i="164" s="1"/>
  <c r="BX220" i="164"/>
  <c r="CX60" i="164" s="1"/>
  <c r="EI29" i="164" s="1"/>
  <c r="BX221" i="164"/>
  <c r="BX222" i="164"/>
  <c r="CH60" i="164" s="1"/>
  <c r="DK29" i="164" s="1"/>
  <c r="BX223" i="164"/>
  <c r="CP61" i="164" s="1"/>
  <c r="DW30" i="164" s="1"/>
  <c r="BX224" i="164"/>
  <c r="CX61" i="164" s="1"/>
  <c r="EI30" i="164" s="1"/>
  <c r="BX225" i="164"/>
  <c r="BX226" i="164"/>
  <c r="CH61" i="164" s="1"/>
  <c r="DK30" i="164" s="1"/>
  <c r="BX227" i="164"/>
  <c r="CP62" i="164" s="1"/>
  <c r="DW31" i="164" s="1"/>
  <c r="BX228" i="164"/>
  <c r="CX62" i="164" s="1"/>
  <c r="EI31" i="164" s="1"/>
  <c r="BX229" i="164"/>
  <c r="BX230" i="164"/>
  <c r="CH62" i="164" s="1"/>
  <c r="DK31" i="164" s="1"/>
  <c r="BX231" i="164"/>
  <c r="CP63" i="164" s="1"/>
  <c r="DW32" i="164" s="1"/>
  <c r="BX232" i="164"/>
  <c r="CX63" i="164" s="1"/>
  <c r="EI32" i="164" s="1"/>
  <c r="BX233" i="164"/>
  <c r="BX234" i="164"/>
  <c r="CH63" i="164" s="1"/>
  <c r="DK32" i="164" s="1"/>
  <c r="BX235" i="164"/>
  <c r="CP64" i="164" s="1"/>
  <c r="DW33" i="164" s="1"/>
  <c r="BX236" i="164"/>
  <c r="CX64" i="164" s="1"/>
  <c r="EI33" i="164" s="1"/>
  <c r="BX237" i="164"/>
  <c r="BX238" i="164"/>
  <c r="CH64" i="164" s="1"/>
  <c r="DK33" i="164" s="1"/>
  <c r="BX239" i="164"/>
  <c r="CP65" i="164" s="1"/>
  <c r="DW34" i="164" s="1"/>
  <c r="BX240" i="164"/>
  <c r="CX65" i="164" s="1"/>
  <c r="EI34" i="164" s="1"/>
  <c r="BX241" i="164"/>
  <c r="BX242" i="164"/>
  <c r="CH65" i="164" s="1"/>
  <c r="DK34" i="164" s="1"/>
  <c r="BX243" i="164"/>
  <c r="CP66" i="164" s="1"/>
  <c r="DW35" i="164" s="1"/>
  <c r="BX244" i="164"/>
  <c r="CX66" i="164" s="1"/>
  <c r="EI35" i="164" s="1"/>
  <c r="BX245" i="164"/>
  <c r="BX246" i="164"/>
  <c r="CH66" i="164" s="1"/>
  <c r="DK35" i="164" s="1"/>
  <c r="BX247" i="164"/>
  <c r="CP67" i="164" s="1"/>
  <c r="DW36" i="164" s="1"/>
  <c r="BX248" i="164"/>
  <c r="CX67" i="164" s="1"/>
  <c r="EI36" i="164" s="1"/>
  <c r="BX249" i="164"/>
  <c r="BX250" i="164"/>
  <c r="CH67" i="164" s="1"/>
  <c r="DK36" i="164" s="1"/>
  <c r="BX251" i="164"/>
  <c r="CP68" i="164" s="1"/>
  <c r="DW37" i="164" s="1"/>
  <c r="BX252" i="164"/>
  <c r="CX68" i="164" s="1"/>
  <c r="EI37" i="164" s="1"/>
  <c r="BX253" i="164"/>
  <c r="BX254" i="164"/>
  <c r="CH68" i="164" s="1"/>
  <c r="DK37" i="164" s="1"/>
  <c r="BX255" i="164"/>
  <c r="CP69" i="164" s="1"/>
  <c r="DW38" i="164" s="1"/>
  <c r="BX256" i="164"/>
  <c r="CX69" i="164" s="1"/>
  <c r="EI38" i="164" s="1"/>
  <c r="BX257" i="164"/>
  <c r="BX258" i="164"/>
  <c r="CH69" i="164" s="1"/>
  <c r="DK38" i="164" s="1"/>
  <c r="BX259" i="164"/>
  <c r="CP70" i="164" s="1"/>
  <c r="DW39" i="164" s="1"/>
  <c r="BX260" i="164"/>
  <c r="CX70" i="164" s="1"/>
  <c r="EI39" i="164" s="1"/>
  <c r="BX261" i="164"/>
  <c r="BX262" i="164"/>
  <c r="CH70" i="164" s="1"/>
  <c r="DK39" i="164" s="1"/>
  <c r="BX263" i="164"/>
  <c r="CP71" i="164" s="1"/>
  <c r="DW40" i="164" s="1"/>
  <c r="BX264" i="164"/>
  <c r="CX71" i="164" s="1"/>
  <c r="EI40" i="164" s="1"/>
  <c r="BX265" i="164"/>
  <c r="BX266" i="164"/>
  <c r="CH71" i="164" s="1"/>
  <c r="DK40" i="164" s="1"/>
  <c r="BX267" i="164"/>
  <c r="CP72" i="164" s="1"/>
  <c r="DW41" i="164" s="1"/>
  <c r="BX268" i="164"/>
  <c r="CX72" i="164" s="1"/>
  <c r="EI41" i="164" s="1"/>
  <c r="BX269" i="164"/>
  <c r="BX270" i="164"/>
  <c r="CH72" i="164" s="1"/>
  <c r="DK41" i="164" s="1"/>
  <c r="BX271" i="164"/>
  <c r="CP73" i="164" s="1"/>
  <c r="DW42" i="164" s="1"/>
  <c r="BX272" i="164"/>
  <c r="CX73" i="164" s="1"/>
  <c r="EI42" i="164" s="1"/>
  <c r="BX273" i="164"/>
  <c r="BX274" i="164"/>
  <c r="CH73" i="164" s="1"/>
  <c r="DK42" i="164" s="1"/>
  <c r="BX275" i="164"/>
  <c r="CP74" i="164" s="1"/>
  <c r="DW43" i="164" s="1"/>
  <c r="BX276" i="164"/>
  <c r="CX74" i="164" s="1"/>
  <c r="EI43" i="164" s="1"/>
  <c r="BX277" i="164"/>
  <c r="BX278" i="164"/>
  <c r="CH74" i="164" s="1"/>
  <c r="DK43" i="164" s="1"/>
  <c r="BX279" i="164"/>
  <c r="CP75" i="164" s="1"/>
  <c r="DW44" i="164" s="1"/>
  <c r="BX280" i="164"/>
  <c r="CX75" i="164" s="1"/>
  <c r="EI44" i="164" s="1"/>
  <c r="BX281" i="164"/>
  <c r="BX282" i="164"/>
  <c r="CH75" i="164" s="1"/>
  <c r="DK44" i="164" s="1"/>
  <c r="BX283" i="164"/>
  <c r="CP76" i="164" s="1"/>
  <c r="DW45" i="164" s="1"/>
  <c r="BX284" i="164"/>
  <c r="CX76" i="164" s="1"/>
  <c r="EI45" i="164" s="1"/>
  <c r="BX285" i="164"/>
  <c r="BX286" i="164"/>
  <c r="CH76" i="164" s="1"/>
  <c r="DK45" i="164" s="1"/>
  <c r="BX287" i="164"/>
  <c r="CP77" i="164" s="1"/>
  <c r="DW46" i="164" s="1"/>
  <c r="BX288" i="164"/>
  <c r="CX77" i="164" s="1"/>
  <c r="EI46" i="164" s="1"/>
  <c r="BX289" i="164"/>
  <c r="BX290" i="164"/>
  <c r="CH77" i="164" s="1"/>
  <c r="DK46" i="164" s="1"/>
  <c r="BX291" i="164"/>
  <c r="CP78" i="164" s="1"/>
  <c r="DW47" i="164" s="1"/>
  <c r="BX292" i="164"/>
  <c r="CX78" i="164" s="1"/>
  <c r="EI47" i="164" s="1"/>
  <c r="BX293" i="164"/>
  <c r="BX294" i="164"/>
  <c r="CH78" i="164" s="1"/>
  <c r="DK47" i="164" s="1"/>
  <c r="BX295" i="164"/>
  <c r="CP79" i="164" s="1"/>
  <c r="DW48" i="164" s="1"/>
  <c r="BX296" i="164"/>
  <c r="CX79" i="164" s="1"/>
  <c r="EI48" i="164" s="1"/>
  <c r="BX297" i="164"/>
  <c r="BX298" i="164"/>
  <c r="CH79" i="164" s="1"/>
  <c r="DK48" i="164" s="1"/>
  <c r="BX299" i="164"/>
  <c r="CP80" i="164" s="1"/>
  <c r="DW49" i="164" s="1"/>
  <c r="BX300" i="164"/>
  <c r="CX80" i="164" s="1"/>
  <c r="EI49" i="164" s="1"/>
  <c r="BX301" i="164"/>
  <c r="BX302" i="164"/>
  <c r="CH80" i="164" s="1"/>
  <c r="DK49" i="164" s="1"/>
  <c r="BX303" i="164"/>
  <c r="CP81" i="164" s="1"/>
  <c r="DW50" i="164" s="1"/>
  <c r="FH8" i="164" s="1"/>
  <c r="BX304" i="164"/>
  <c r="CX81" i="164" s="1"/>
  <c r="EI50" i="164" s="1"/>
  <c r="FT48" i="164" s="1"/>
  <c r="BX305" i="164"/>
  <c r="BX306" i="164"/>
  <c r="CH81" i="164" s="1"/>
  <c r="DK50" i="164" s="1"/>
  <c r="ES18" i="164" l="1"/>
  <c r="ES37" i="164"/>
  <c r="ES35" i="164"/>
  <c r="ES29" i="164"/>
  <c r="ES43" i="164"/>
  <c r="FB23" i="164"/>
  <c r="FB29" i="164"/>
  <c r="FB15" i="164"/>
  <c r="FE47" i="164"/>
  <c r="FE33" i="164"/>
  <c r="FE14" i="164"/>
  <c r="FE46" i="164"/>
  <c r="FE40" i="164"/>
  <c r="FE36" i="164"/>
  <c r="ES31" i="164"/>
  <c r="FE26" i="164"/>
  <c r="ES20" i="164"/>
  <c r="EP18" i="164"/>
  <c r="FE10" i="164"/>
  <c r="FK7" i="164"/>
  <c r="ES46" i="164"/>
  <c r="EP40" i="164"/>
  <c r="EP36" i="164"/>
  <c r="FE29" i="164"/>
  <c r="EP26" i="164"/>
  <c r="FE19" i="164"/>
  <c r="FE15" i="164"/>
  <c r="EP10" i="164"/>
  <c r="FE49" i="164"/>
  <c r="EP44" i="164"/>
  <c r="FE39" i="164"/>
  <c r="FE25" i="164"/>
  <c r="FE18" i="164"/>
  <c r="FE9" i="164"/>
  <c r="FB47" i="164"/>
  <c r="ES45" i="164"/>
  <c r="ES42" i="164"/>
  <c r="ES30" i="164"/>
  <c r="ES28" i="164"/>
  <c r="ES23" i="164"/>
  <c r="ES13" i="164"/>
  <c r="ES47" i="164"/>
  <c r="ES44" i="164"/>
  <c r="ES39" i="164"/>
  <c r="ES36" i="164"/>
  <c r="ES33" i="164"/>
  <c r="ES25" i="164"/>
  <c r="ES22" i="164"/>
  <c r="ES19" i="164"/>
  <c r="ES49" i="164"/>
  <c r="ES40" i="164"/>
  <c r="ES38" i="164"/>
  <c r="ES32" i="164"/>
  <c r="ES26" i="164"/>
  <c r="ES24" i="164"/>
  <c r="ES21" i="164"/>
  <c r="FE43" i="164"/>
  <c r="FE32" i="164"/>
  <c r="FE22" i="164"/>
  <c r="FE42" i="164"/>
  <c r="FE35" i="164"/>
  <c r="EP32" i="164"/>
  <c r="FE28" i="164"/>
  <c r="FE21" i="164"/>
  <c r="FE13" i="164"/>
  <c r="FE8" i="164"/>
  <c r="FE48" i="164"/>
  <c r="FE45" i="164"/>
  <c r="FE38" i="164"/>
  <c r="FE31" i="164"/>
  <c r="FE24" i="164"/>
  <c r="FB21" i="164"/>
  <c r="FB13" i="164"/>
  <c r="FE41" i="164"/>
  <c r="FE34" i="164"/>
  <c r="FE27" i="164"/>
  <c r="FE17" i="164"/>
  <c r="ES7" i="164"/>
  <c r="ES48" i="164"/>
  <c r="FE44" i="164"/>
  <c r="ES41" i="164"/>
  <c r="FE37" i="164"/>
  <c r="ES34" i="164"/>
  <c r="FE30" i="164"/>
  <c r="ES27" i="164"/>
  <c r="FE23" i="164"/>
  <c r="FE20" i="164"/>
  <c r="ES17" i="164"/>
  <c r="FE12" i="164"/>
  <c r="EY7" i="164"/>
  <c r="FE16" i="164"/>
  <c r="FE11" i="164"/>
  <c r="ES15" i="164"/>
  <c r="ES10" i="164"/>
  <c r="ES8" i="164"/>
  <c r="FH18" i="164"/>
  <c r="FH16" i="164"/>
  <c r="ES12" i="164"/>
  <c r="ES14" i="164"/>
  <c r="ES16" i="164"/>
  <c r="ES11" i="164"/>
  <c r="FH26" i="164"/>
  <c r="FH24" i="164"/>
  <c r="FH10" i="164"/>
  <c r="FT49" i="164"/>
  <c r="EP49" i="164"/>
  <c r="EP45" i="164"/>
  <c r="EP41" i="164"/>
  <c r="EP37" i="164"/>
  <c r="EP33" i="164"/>
  <c r="EP28" i="164"/>
  <c r="EP20" i="164"/>
  <c r="EP12" i="164"/>
  <c r="FB8" i="164"/>
  <c r="FB10" i="164"/>
  <c r="FB12" i="164"/>
  <c r="FB14" i="164"/>
  <c r="FB16" i="164"/>
  <c r="FB18" i="164"/>
  <c r="FB20" i="164"/>
  <c r="FB22" i="164"/>
  <c r="FB24" i="164"/>
  <c r="FB26" i="164"/>
  <c r="FB28" i="164"/>
  <c r="FB30" i="164"/>
  <c r="FB31" i="164"/>
  <c r="FB32" i="164"/>
  <c r="FB33" i="164"/>
  <c r="FB34" i="164"/>
  <c r="FB35" i="164"/>
  <c r="FB36" i="164"/>
  <c r="FB37" i="164"/>
  <c r="FB38" i="164"/>
  <c r="FB39" i="164"/>
  <c r="FB40" i="164"/>
  <c r="FB41" i="164"/>
  <c r="FB42" i="164"/>
  <c r="FB43" i="164"/>
  <c r="FB44" i="164"/>
  <c r="FB45" i="164"/>
  <c r="FB46" i="164"/>
  <c r="FH7" i="164"/>
  <c r="FH30" i="164"/>
  <c r="FH31" i="164"/>
  <c r="FH32" i="164"/>
  <c r="FH33" i="164"/>
  <c r="FH34" i="164"/>
  <c r="FH35" i="164"/>
  <c r="FH36" i="164"/>
  <c r="FH37" i="164"/>
  <c r="FH38" i="164"/>
  <c r="FH39" i="164"/>
  <c r="FH40" i="164"/>
  <c r="FH41" i="164"/>
  <c r="FH42" i="164"/>
  <c r="FH43" i="164"/>
  <c r="FH44" i="164"/>
  <c r="FH45" i="164"/>
  <c r="FH46" i="164"/>
  <c r="FH47" i="164"/>
  <c r="FH48" i="164"/>
  <c r="FH49" i="164"/>
  <c r="FH9" i="164"/>
  <c r="FH11" i="164"/>
  <c r="FH13" i="164"/>
  <c r="FH15" i="164"/>
  <c r="FH17" i="164"/>
  <c r="FH19" i="164"/>
  <c r="FH21" i="164"/>
  <c r="FH23" i="164"/>
  <c r="FH25" i="164"/>
  <c r="FH27" i="164"/>
  <c r="FH29" i="164"/>
  <c r="EP48" i="164"/>
  <c r="EP46" i="164"/>
  <c r="EP42" i="164"/>
  <c r="EP38" i="164"/>
  <c r="EP34" i="164"/>
  <c r="EP30" i="164"/>
  <c r="FH28" i="164"/>
  <c r="FB25" i="164"/>
  <c r="EP22" i="164"/>
  <c r="FH20" i="164"/>
  <c r="FB17" i="164"/>
  <c r="FH12" i="164"/>
  <c r="FB9" i="164"/>
  <c r="FN8" i="164"/>
  <c r="FN9" i="164"/>
  <c r="FN10" i="164"/>
  <c r="FN11" i="164"/>
  <c r="FN12" i="164"/>
  <c r="FN13" i="164"/>
  <c r="FN14" i="164"/>
  <c r="FN15" i="164"/>
  <c r="FN16" i="164"/>
  <c r="FN17" i="164"/>
  <c r="FN18" i="164"/>
  <c r="FN19" i="164"/>
  <c r="FN20" i="164"/>
  <c r="FN21" i="164"/>
  <c r="FN22" i="164"/>
  <c r="FN23" i="164"/>
  <c r="FN24" i="164"/>
  <c r="FN25" i="164"/>
  <c r="FN26" i="164"/>
  <c r="FN27" i="164"/>
  <c r="FN28" i="164"/>
  <c r="FN29" i="164"/>
  <c r="FN30" i="164"/>
  <c r="FN31" i="164"/>
  <c r="FN32" i="164"/>
  <c r="FN33" i="164"/>
  <c r="FN34" i="164"/>
  <c r="FN35" i="164"/>
  <c r="FN36" i="164"/>
  <c r="FN37" i="164"/>
  <c r="FN38" i="164"/>
  <c r="FN39" i="164"/>
  <c r="FN40" i="164"/>
  <c r="FN41" i="164"/>
  <c r="FN42" i="164"/>
  <c r="FN43" i="164"/>
  <c r="FN44" i="164"/>
  <c r="FN45" i="164"/>
  <c r="FN46" i="164"/>
  <c r="FN47" i="164"/>
  <c r="FN48" i="164"/>
  <c r="FN49" i="164"/>
  <c r="EP7" i="164"/>
  <c r="EP9" i="164"/>
  <c r="EP11" i="164"/>
  <c r="EP13" i="164"/>
  <c r="EP15" i="164"/>
  <c r="EP17" i="164"/>
  <c r="EP19" i="164"/>
  <c r="EP21" i="164"/>
  <c r="EP23" i="164"/>
  <c r="EP25" i="164"/>
  <c r="EP27" i="164"/>
  <c r="EP29" i="164"/>
  <c r="FT7" i="164"/>
  <c r="FT8" i="164"/>
  <c r="FT10" i="164"/>
  <c r="FT12" i="164"/>
  <c r="FT14" i="164"/>
  <c r="FT16" i="164"/>
  <c r="FT18" i="164"/>
  <c r="FT20" i="164"/>
  <c r="FT22" i="164"/>
  <c r="FT24" i="164"/>
  <c r="FT26" i="164"/>
  <c r="FT28" i="164"/>
  <c r="FT9" i="164"/>
  <c r="FT11" i="164"/>
  <c r="FT13" i="164"/>
  <c r="FT15" i="164"/>
  <c r="FT17" i="164"/>
  <c r="FT19" i="164"/>
  <c r="FT21" i="164"/>
  <c r="FT23" i="164"/>
  <c r="FT25" i="164"/>
  <c r="FT27" i="164"/>
  <c r="FT29" i="164"/>
  <c r="FT30" i="164"/>
  <c r="FT31" i="164"/>
  <c r="FT32" i="164"/>
  <c r="FT33" i="164"/>
  <c r="FT34" i="164"/>
  <c r="FT35" i="164"/>
  <c r="FT36" i="164"/>
  <c r="FT37" i="164"/>
  <c r="FT38" i="164"/>
  <c r="FT39" i="164"/>
  <c r="FT40" i="164"/>
  <c r="FT41" i="164"/>
  <c r="FT42" i="164"/>
  <c r="FT43" i="164"/>
  <c r="FT44" i="164"/>
  <c r="FT45" i="164"/>
  <c r="FT46" i="164"/>
  <c r="EV7" i="164"/>
  <c r="EV8" i="164"/>
  <c r="EV9" i="164"/>
  <c r="EV10" i="164"/>
  <c r="EV11" i="164"/>
  <c r="EV12" i="164"/>
  <c r="EV13" i="164"/>
  <c r="EV14" i="164"/>
  <c r="EV15" i="164"/>
  <c r="EV16" i="164"/>
  <c r="EV17" i="164"/>
  <c r="EV18" i="164"/>
  <c r="EV19" i="164"/>
  <c r="EV20" i="164"/>
  <c r="EV21" i="164"/>
  <c r="EV22" i="164"/>
  <c r="EV23" i="164"/>
  <c r="EV24" i="164"/>
  <c r="EV25" i="164"/>
  <c r="EV26" i="164"/>
  <c r="EV27" i="164"/>
  <c r="EV28" i="164"/>
  <c r="EV29" i="164"/>
  <c r="EV30" i="164"/>
  <c r="EV31" i="164"/>
  <c r="EV32" i="164"/>
  <c r="EV33" i="164"/>
  <c r="EV34" i="164"/>
  <c r="EV35" i="164"/>
  <c r="EV36" i="164"/>
  <c r="EV37" i="164"/>
  <c r="EV38" i="164"/>
  <c r="EV39" i="164"/>
  <c r="EV40" i="164"/>
  <c r="EV41" i="164"/>
  <c r="EV42" i="164"/>
  <c r="EV43" i="164"/>
  <c r="EV44" i="164"/>
  <c r="EV45" i="164"/>
  <c r="EV46" i="164"/>
  <c r="EV47" i="164"/>
  <c r="EV48" i="164"/>
  <c r="EV49" i="164"/>
  <c r="FB49" i="164"/>
  <c r="FT47" i="164"/>
  <c r="EP47" i="164"/>
  <c r="EP43" i="164"/>
  <c r="EP39" i="164"/>
  <c r="EP35" i="164"/>
  <c r="EP31" i="164"/>
  <c r="FB27" i="164"/>
  <c r="EP24" i="164"/>
  <c r="FH22" i="164"/>
  <c r="FB19" i="164"/>
  <c r="EP16" i="164"/>
  <c r="FH14" i="164"/>
  <c r="FB11" i="164"/>
  <c r="EP8" i="164"/>
  <c r="EM8" i="164"/>
  <c r="EM9" i="164"/>
  <c r="EM10" i="164"/>
  <c r="EM11" i="164"/>
  <c r="EM12" i="164"/>
  <c r="EM13" i="164"/>
  <c r="EM14" i="164"/>
  <c r="EM15" i="164"/>
  <c r="EM16" i="164"/>
  <c r="EM17" i="164"/>
  <c r="EM18" i="164"/>
  <c r="EM19" i="164"/>
  <c r="EM20" i="164"/>
  <c r="EM21" i="164"/>
  <c r="EM22" i="164"/>
  <c r="EM23" i="164"/>
  <c r="EM24" i="164"/>
  <c r="EM25" i="164"/>
  <c r="EM26" i="164"/>
  <c r="EM27" i="164"/>
  <c r="EM28" i="164"/>
  <c r="EM29" i="164"/>
  <c r="EM30" i="164"/>
  <c r="EM31" i="164"/>
  <c r="EM32" i="164"/>
  <c r="EM33" i="164"/>
  <c r="EM34" i="164"/>
  <c r="EM35" i="164"/>
  <c r="EM36" i="164"/>
  <c r="EM37" i="164"/>
  <c r="EM38" i="164"/>
  <c r="EM39" i="164"/>
  <c r="EM40" i="164"/>
  <c r="EM41" i="164"/>
  <c r="EM42" i="164"/>
  <c r="EM43" i="164"/>
  <c r="EM44" i="164"/>
  <c r="EM45" i="164"/>
  <c r="EM46" i="164"/>
  <c r="EM47" i="164"/>
  <c r="EM48" i="164"/>
  <c r="EM49" i="164"/>
  <c r="EM7" i="164"/>
  <c r="FQ8" i="164"/>
  <c r="FQ12" i="164"/>
  <c r="FQ13" i="164"/>
  <c r="FQ15" i="164"/>
  <c r="FQ19" i="164"/>
  <c r="FQ20" i="164"/>
  <c r="FQ21" i="164"/>
  <c r="FQ22" i="164"/>
  <c r="FQ23" i="164"/>
  <c r="FQ28" i="164"/>
  <c r="FQ34" i="164"/>
  <c r="FQ39" i="164"/>
  <c r="FQ40" i="164"/>
  <c r="FQ41" i="164"/>
  <c r="FQ46" i="164"/>
  <c r="FQ47" i="164"/>
  <c r="FQ48" i="164"/>
  <c r="FQ49" i="164"/>
  <c r="FQ7" i="164"/>
  <c r="FQ11" i="164"/>
  <c r="FQ18" i="164"/>
  <c r="FQ26" i="164"/>
  <c r="FQ27" i="164"/>
  <c r="FQ30" i="164"/>
  <c r="FQ35" i="164"/>
  <c r="FQ36" i="164"/>
  <c r="FQ37" i="164"/>
  <c r="FQ38" i="164"/>
  <c r="FQ42" i="164"/>
  <c r="FQ43" i="164"/>
  <c r="FQ44" i="164"/>
  <c r="FQ45" i="164"/>
  <c r="FQ9" i="164"/>
  <c r="FQ10" i="164"/>
  <c r="FQ14" i="164"/>
  <c r="FQ16" i="164"/>
  <c r="FQ17" i="164"/>
  <c r="FQ24" i="164"/>
  <c r="FQ25" i="164"/>
  <c r="FQ29" i="164"/>
  <c r="FQ31" i="164"/>
  <c r="FQ32" i="164"/>
  <c r="FQ33" i="164"/>
  <c r="FB7" i="164"/>
  <c r="FK49" i="164"/>
  <c r="EY49" i="164"/>
  <c r="FK48" i="164"/>
  <c r="EY48" i="164"/>
  <c r="FK47" i="164"/>
  <c r="EY47" i="164"/>
  <c r="FK46" i="164"/>
  <c r="EY46" i="164"/>
  <c r="FK45" i="164"/>
  <c r="EY45" i="164"/>
  <c r="FK44" i="164"/>
  <c r="EY44" i="164"/>
  <c r="FK43" i="164"/>
  <c r="EY43" i="164"/>
  <c r="FK42" i="164"/>
  <c r="EY42" i="164"/>
  <c r="FK41" i="164"/>
  <c r="EY41" i="164"/>
  <c r="FK40" i="164"/>
  <c r="EY40" i="164"/>
  <c r="FK39" i="164"/>
  <c r="EY39" i="164"/>
  <c r="FK38" i="164"/>
  <c r="EY38" i="164"/>
  <c r="FK37" i="164"/>
  <c r="EY37" i="164"/>
  <c r="FK36" i="164"/>
  <c r="EY36" i="164"/>
  <c r="FK35" i="164"/>
  <c r="EY35" i="164"/>
  <c r="FK34" i="164"/>
  <c r="EY34" i="164"/>
  <c r="FK33" i="164"/>
  <c r="EY33" i="164"/>
  <c r="FK32" i="164"/>
  <c r="EY32" i="164"/>
  <c r="FK31" i="164"/>
  <c r="EY31" i="164"/>
  <c r="FK30" i="164"/>
  <c r="EY30" i="164"/>
  <c r="FK29" i="164"/>
  <c r="EY29" i="164"/>
  <c r="FK28" i="164"/>
  <c r="EY28" i="164"/>
  <c r="FK27" i="164"/>
  <c r="EY27" i="164"/>
  <c r="FK26" i="164"/>
  <c r="EY26" i="164"/>
  <c r="FK25" i="164"/>
  <c r="EY25" i="164"/>
  <c r="FK24" i="164"/>
  <c r="EY24" i="164"/>
  <c r="FK23" i="164"/>
  <c r="EY23" i="164"/>
  <c r="FK22" i="164"/>
  <c r="EY22" i="164"/>
  <c r="FK21" i="164"/>
  <c r="EY21" i="164"/>
  <c r="FK20" i="164"/>
  <c r="EY20" i="164"/>
  <c r="FK19" i="164"/>
  <c r="EY19" i="164"/>
  <c r="FK18" i="164"/>
  <c r="EY18" i="164"/>
  <c r="FK17" i="164"/>
  <c r="EY17" i="164"/>
  <c r="FK16" i="164"/>
  <c r="EY16" i="164"/>
  <c r="FK15" i="164"/>
  <c r="EY15" i="164"/>
  <c r="FK14" i="164"/>
  <c r="EY14" i="164"/>
  <c r="FK13" i="164"/>
  <c r="EY13" i="164"/>
  <c r="FK12" i="164"/>
  <c r="EY12" i="164"/>
  <c r="FK11" i="164"/>
  <c r="EY11" i="164"/>
  <c r="FK10" i="164"/>
  <c r="EY10" i="164"/>
  <c r="FK9" i="164"/>
  <c r="EY9" i="164"/>
  <c r="BX8" i="164" l="1"/>
  <c r="CX7" i="164" s="1"/>
  <c r="EI7" i="164" s="1"/>
  <c r="BX7" i="164"/>
  <c r="CP7" i="164" s="1"/>
  <c r="DW7" i="164" s="1"/>
  <c r="AJ20" i="161" l="1"/>
  <c r="AJ19" i="161"/>
  <c r="AJ18" i="161"/>
  <c r="AJ17" i="161"/>
  <c r="AJ16" i="161"/>
  <c r="AJ15" i="161"/>
  <c r="AJ14" i="161"/>
  <c r="AJ13" i="161"/>
  <c r="AJ12" i="161"/>
  <c r="AJ11" i="161"/>
  <c r="AJ10" i="161"/>
  <c r="AJ9" i="161"/>
  <c r="AJ8" i="161"/>
  <c r="AJ7" i="161"/>
  <c r="AJ6" i="161"/>
  <c r="AH20" i="161"/>
  <c r="AH19" i="161"/>
  <c r="AH18" i="161"/>
  <c r="AH17" i="161"/>
  <c r="AH16" i="161"/>
  <c r="AH15" i="161"/>
  <c r="AH14" i="161"/>
  <c r="AH13" i="161"/>
  <c r="AH12" i="161"/>
  <c r="AH11" i="161"/>
  <c r="AH10" i="161"/>
  <c r="AH9" i="161"/>
  <c r="AH8" i="161"/>
  <c r="AH7" i="161"/>
  <c r="AH6" i="161"/>
  <c r="AF20" i="161"/>
  <c r="AF19" i="161"/>
  <c r="AF18" i="161"/>
  <c r="AF17" i="161"/>
  <c r="AF16" i="161"/>
  <c r="AF15" i="161"/>
  <c r="AF14" i="161"/>
  <c r="AF13" i="161"/>
  <c r="AF12" i="161"/>
  <c r="AF11" i="161"/>
  <c r="AF10" i="161"/>
  <c r="AF9" i="161"/>
  <c r="AF8" i="161"/>
  <c r="AF7" i="161"/>
  <c r="AF6" i="161"/>
  <c r="AE20" i="161"/>
  <c r="AE19" i="161"/>
  <c r="AE18" i="161"/>
  <c r="AE17" i="161"/>
  <c r="AE16" i="161"/>
  <c r="AE15" i="161"/>
  <c r="AE14" i="161"/>
  <c r="AE13" i="161"/>
  <c r="AE12" i="161"/>
  <c r="AE11" i="161"/>
  <c r="AE10" i="161"/>
  <c r="AE9" i="161"/>
  <c r="AE8" i="161"/>
  <c r="AE7" i="161"/>
  <c r="AE6" i="161"/>
  <c r="D10" i="161" l="1"/>
  <c r="AK6" i="145" l="1"/>
  <c r="AK7" i="145"/>
  <c r="AK8" i="145"/>
  <c r="AK9" i="145"/>
  <c r="AK10" i="145"/>
  <c r="AK11" i="145"/>
  <c r="AK12" i="145"/>
  <c r="AK13" i="145"/>
  <c r="AK14" i="145"/>
  <c r="AK15" i="145"/>
  <c r="AK16" i="145"/>
  <c r="AK17" i="145"/>
  <c r="AK18" i="145"/>
  <c r="AK19" i="145"/>
  <c r="AK20" i="145"/>
  <c r="AK21" i="145"/>
  <c r="AK22" i="145"/>
  <c r="AK23" i="145"/>
  <c r="AK24" i="145"/>
  <c r="AK25" i="145"/>
  <c r="AK26" i="145"/>
  <c r="AK27" i="145"/>
  <c r="AK28" i="145"/>
  <c r="AK29" i="145"/>
  <c r="AK30" i="145"/>
  <c r="AK31" i="145"/>
  <c r="AK32" i="145"/>
  <c r="AK33" i="145"/>
  <c r="AK34" i="145"/>
  <c r="AK35" i="145"/>
  <c r="AK36" i="145"/>
  <c r="AK37" i="145"/>
  <c r="AK38" i="145"/>
  <c r="AK39" i="145"/>
  <c r="AK40" i="145"/>
  <c r="AK41" i="145"/>
  <c r="AK42" i="145"/>
  <c r="AK43" i="145"/>
  <c r="AK44" i="145"/>
  <c r="AK45" i="145"/>
  <c r="AK46" i="145"/>
  <c r="AK47" i="145"/>
  <c r="AK48" i="145"/>
  <c r="AK49" i="145"/>
  <c r="AK50" i="145"/>
  <c r="AK51" i="145"/>
  <c r="AK52" i="145"/>
  <c r="AK53" i="145"/>
  <c r="AK54" i="145"/>
  <c r="AK55" i="145"/>
  <c r="AK56" i="145"/>
  <c r="AK57" i="145"/>
  <c r="AK58" i="145"/>
  <c r="AK59" i="145"/>
  <c r="AK60" i="145"/>
  <c r="AK61" i="145"/>
  <c r="AK62" i="145"/>
  <c r="AK63" i="145"/>
  <c r="AK64" i="145"/>
  <c r="AK65" i="145"/>
  <c r="AK66" i="145"/>
  <c r="AK67" i="145"/>
  <c r="AK68" i="145"/>
  <c r="AK69" i="145"/>
  <c r="AK70" i="145"/>
  <c r="AK71" i="145"/>
  <c r="AK72" i="145"/>
  <c r="AK73" i="145"/>
  <c r="AK74" i="145"/>
  <c r="AK75" i="145"/>
  <c r="AK76" i="145"/>
  <c r="AK77" i="145"/>
  <c r="AK78" i="145"/>
  <c r="AK79" i="145"/>
  <c r="AK80" i="145"/>
  <c r="AK81" i="145"/>
  <c r="AK82" i="145"/>
  <c r="AK83" i="145"/>
  <c r="AK84" i="145"/>
  <c r="AK85" i="145"/>
  <c r="AK86" i="145"/>
  <c r="AK87" i="145"/>
  <c r="AK88" i="145"/>
  <c r="AK89" i="145"/>
  <c r="AK90" i="145"/>
  <c r="AK91" i="145"/>
  <c r="AK92" i="145"/>
  <c r="AK93" i="145"/>
  <c r="AK94" i="145"/>
  <c r="AK95" i="145"/>
  <c r="AK96" i="145"/>
  <c r="AK97" i="145"/>
  <c r="AK98" i="145"/>
  <c r="AK99" i="145"/>
  <c r="AK100" i="145"/>
  <c r="AK101" i="145"/>
  <c r="AK102" i="145"/>
  <c r="AK103" i="145"/>
  <c r="AK104" i="145"/>
  <c r="AK105" i="145"/>
  <c r="AK106" i="145"/>
  <c r="AK107" i="145"/>
  <c r="AK108" i="145"/>
  <c r="AK109" i="145"/>
  <c r="AK110" i="145"/>
  <c r="AK111" i="145"/>
  <c r="AK112" i="145"/>
  <c r="AK113" i="145"/>
  <c r="AK114" i="145"/>
  <c r="AK115" i="145"/>
  <c r="AK116" i="145"/>
  <c r="AK117" i="145"/>
  <c r="AK118" i="145"/>
  <c r="AK119" i="145"/>
  <c r="AK120" i="145"/>
  <c r="AK121" i="145"/>
  <c r="AK122" i="145"/>
  <c r="AK123" i="145"/>
  <c r="AK124" i="145"/>
  <c r="AK125" i="145"/>
  <c r="AK126" i="145"/>
  <c r="AK127" i="145"/>
  <c r="AK128" i="145"/>
  <c r="AK129" i="145"/>
  <c r="AK130" i="145"/>
  <c r="AK131" i="145"/>
  <c r="AK132" i="145"/>
  <c r="AK133" i="145"/>
  <c r="AK134" i="145"/>
  <c r="AK135" i="145"/>
  <c r="AK136" i="145"/>
  <c r="AK137" i="145"/>
  <c r="AK138" i="145"/>
  <c r="AK139" i="145"/>
  <c r="AK140" i="145"/>
  <c r="AK141" i="145"/>
  <c r="AK142" i="145"/>
  <c r="AK143" i="145"/>
  <c r="AK144" i="145"/>
  <c r="AK145" i="145"/>
  <c r="AK146" i="145"/>
  <c r="AK147" i="145"/>
  <c r="AK148" i="145"/>
  <c r="AK149" i="145"/>
  <c r="AK150" i="145"/>
  <c r="AK151" i="145"/>
  <c r="AK152" i="145"/>
  <c r="AK153" i="145"/>
  <c r="AK154" i="145"/>
  <c r="AK155" i="145"/>
  <c r="AK156" i="145"/>
  <c r="AK157" i="145"/>
  <c r="AK158" i="145"/>
  <c r="AK159" i="145"/>
  <c r="AK160" i="145"/>
  <c r="AK161" i="145"/>
  <c r="AK162" i="145"/>
  <c r="AK163" i="145"/>
  <c r="AK164" i="145"/>
  <c r="AK165" i="145"/>
  <c r="AK166" i="145"/>
  <c r="AK167" i="145"/>
  <c r="AK168" i="145"/>
  <c r="AK169" i="145"/>
  <c r="AK170" i="145"/>
  <c r="AK171" i="145"/>
  <c r="AK172" i="145"/>
  <c r="AK173" i="145"/>
  <c r="AK174" i="145"/>
  <c r="AK175" i="145"/>
  <c r="AK176" i="145"/>
  <c r="AK177" i="145"/>
  <c r="AK178" i="145"/>
  <c r="AK179" i="145"/>
  <c r="AK180" i="145"/>
  <c r="AK181" i="145"/>
  <c r="AK182" i="145"/>
  <c r="AK183" i="145"/>
  <c r="AK184" i="145"/>
  <c r="AK185" i="145"/>
  <c r="AK186" i="145"/>
  <c r="AK187" i="145"/>
  <c r="AK188" i="145"/>
  <c r="AK189" i="145"/>
  <c r="AK190" i="145"/>
  <c r="AK191" i="145"/>
  <c r="AK192" i="145"/>
  <c r="AK193" i="145"/>
  <c r="AK194" i="145"/>
  <c r="AK195" i="145"/>
  <c r="AK196" i="145"/>
  <c r="AK197" i="145"/>
  <c r="AK198" i="145"/>
  <c r="AK199" i="145"/>
  <c r="AK200" i="145"/>
  <c r="AK201" i="145"/>
  <c r="AK202" i="145"/>
  <c r="AK203" i="145"/>
  <c r="AK204" i="145"/>
  <c r="AK205" i="145"/>
  <c r="AK206" i="145"/>
  <c r="AK207" i="145"/>
  <c r="AK208" i="145"/>
  <c r="AK209" i="145"/>
  <c r="AK210" i="145"/>
  <c r="AK211" i="145"/>
  <c r="AK212" i="145"/>
  <c r="AK213" i="145"/>
  <c r="AK214" i="145"/>
  <c r="AK215" i="145"/>
  <c r="AK216" i="145"/>
  <c r="AK217" i="145"/>
  <c r="AK218" i="145"/>
  <c r="AK219" i="145"/>
  <c r="AK220" i="145"/>
  <c r="AK221" i="145"/>
  <c r="AK222" i="145"/>
  <c r="AK223" i="145"/>
  <c r="AK224" i="145"/>
  <c r="AK225" i="145"/>
  <c r="AK226" i="145"/>
  <c r="AK227" i="145"/>
  <c r="G7" i="162"/>
  <c r="I7" i="162"/>
  <c r="K7" i="162"/>
  <c r="G8" i="162"/>
  <c r="I8" i="162"/>
  <c r="K8" i="162"/>
  <c r="G9" i="162"/>
  <c r="I9" i="162"/>
  <c r="K9" i="162"/>
  <c r="G10" i="162"/>
  <c r="I10" i="162"/>
  <c r="K10" i="162"/>
  <c r="G11" i="162"/>
  <c r="I11" i="162"/>
  <c r="K11" i="162"/>
  <c r="G12" i="162"/>
  <c r="I12" i="162"/>
  <c r="K12" i="162"/>
  <c r="G13" i="162"/>
  <c r="I13" i="162"/>
  <c r="K13" i="162"/>
  <c r="G14" i="162"/>
  <c r="I14" i="162"/>
  <c r="K14" i="162"/>
  <c r="G15" i="162"/>
  <c r="I15" i="162"/>
  <c r="K15" i="162"/>
  <c r="G16" i="162"/>
  <c r="I16" i="162"/>
  <c r="K16" i="162"/>
  <c r="G17" i="162"/>
  <c r="I17" i="162"/>
  <c r="K17" i="162"/>
  <c r="G18" i="162"/>
  <c r="I18" i="162"/>
  <c r="K18" i="162"/>
  <c r="G19" i="162"/>
  <c r="I19" i="162"/>
  <c r="K19" i="162"/>
  <c r="G20" i="162"/>
  <c r="I20" i="162"/>
  <c r="K20" i="162"/>
  <c r="G21" i="162"/>
  <c r="I21" i="162"/>
  <c r="K21" i="162"/>
  <c r="G22" i="162"/>
  <c r="I22" i="162"/>
  <c r="K22" i="162"/>
  <c r="G23" i="162"/>
  <c r="I23" i="162"/>
  <c r="K23" i="162"/>
  <c r="G24" i="162"/>
  <c r="I24" i="162"/>
  <c r="K24" i="162"/>
  <c r="G25" i="162"/>
  <c r="I25" i="162"/>
  <c r="K25" i="162"/>
  <c r="G26" i="162"/>
  <c r="I26" i="162"/>
  <c r="K26" i="162"/>
  <c r="G27" i="162"/>
  <c r="I27" i="162"/>
  <c r="K27" i="162"/>
  <c r="G28" i="162"/>
  <c r="I28" i="162"/>
  <c r="K28" i="162"/>
  <c r="G29" i="162"/>
  <c r="I29" i="162"/>
  <c r="K29" i="162"/>
  <c r="G30" i="162"/>
  <c r="I30" i="162"/>
  <c r="K30" i="162"/>
  <c r="G31" i="162"/>
  <c r="I31" i="162"/>
  <c r="K31" i="162"/>
  <c r="G32" i="162"/>
  <c r="I32" i="162"/>
  <c r="K32" i="162"/>
  <c r="G33" i="162"/>
  <c r="I33" i="162"/>
  <c r="K33" i="162"/>
  <c r="G34" i="162"/>
  <c r="I34" i="162"/>
  <c r="K34" i="162"/>
  <c r="G35" i="162"/>
  <c r="I35" i="162"/>
  <c r="K35" i="162"/>
  <c r="G36" i="162"/>
  <c r="I36" i="162"/>
  <c r="K36" i="162"/>
  <c r="G37" i="162"/>
  <c r="I37" i="162"/>
  <c r="K37" i="162"/>
  <c r="G38" i="162"/>
  <c r="I38" i="162"/>
  <c r="K38" i="162"/>
  <c r="F90" i="161" l="1"/>
  <c r="F91" i="161"/>
  <c r="F92" i="161"/>
  <c r="BG301" i="164"/>
  <c r="BE301" i="164"/>
  <c r="BC301" i="164"/>
  <c r="BB301" i="164"/>
  <c r="BA301" i="164"/>
  <c r="AY301" i="164"/>
  <c r="AW301" i="164"/>
  <c r="AT301" i="164"/>
  <c r="AR301" i="164"/>
  <c r="AP301" i="164"/>
  <c r="AM301" i="164"/>
  <c r="AK301" i="164"/>
  <c r="AI301" i="164"/>
  <c r="AF301" i="164"/>
  <c r="AD301" i="164"/>
  <c r="AB301" i="164"/>
  <c r="Y301" i="164"/>
  <c r="W301" i="164"/>
  <c r="U301" i="164"/>
  <c r="R301" i="164"/>
  <c r="P301" i="164"/>
  <c r="N301" i="164"/>
  <c r="K301" i="164"/>
  <c r="I301" i="164"/>
  <c r="G301" i="164"/>
  <c r="BG297" i="164"/>
  <c r="BE297" i="164"/>
  <c r="BC297" i="164"/>
  <c r="BB297" i="164"/>
  <c r="BA297" i="164"/>
  <c r="AY297" i="164"/>
  <c r="AW297" i="164"/>
  <c r="AT297" i="164"/>
  <c r="AR297" i="164"/>
  <c r="AP297" i="164"/>
  <c r="AM297" i="164"/>
  <c r="AK297" i="164"/>
  <c r="AI297" i="164"/>
  <c r="AF297" i="164"/>
  <c r="AD297" i="164"/>
  <c r="AB297" i="164"/>
  <c r="Y297" i="164"/>
  <c r="W297" i="164"/>
  <c r="U297" i="164"/>
  <c r="R297" i="164"/>
  <c r="P297" i="164"/>
  <c r="N297" i="164"/>
  <c r="K297" i="164"/>
  <c r="I297" i="164"/>
  <c r="G297" i="164"/>
  <c r="BG293" i="164"/>
  <c r="BE293" i="164"/>
  <c r="BC293" i="164"/>
  <c r="BB293" i="164"/>
  <c r="BA293" i="164"/>
  <c r="AY293" i="164"/>
  <c r="AW293" i="164"/>
  <c r="AT293" i="164"/>
  <c r="AR293" i="164"/>
  <c r="AP293" i="164"/>
  <c r="AM293" i="164"/>
  <c r="AK293" i="164"/>
  <c r="AI293" i="164"/>
  <c r="AF293" i="164"/>
  <c r="AD293" i="164"/>
  <c r="AB293" i="164"/>
  <c r="Y293" i="164"/>
  <c r="W293" i="164"/>
  <c r="U293" i="164"/>
  <c r="R293" i="164"/>
  <c r="P293" i="164"/>
  <c r="N293" i="164"/>
  <c r="K293" i="164"/>
  <c r="I293" i="164"/>
  <c r="G293" i="164"/>
  <c r="BG289" i="164"/>
  <c r="BE289" i="164"/>
  <c r="BC289" i="164"/>
  <c r="BB289" i="164"/>
  <c r="BA289" i="164"/>
  <c r="AY289" i="164"/>
  <c r="AW289" i="164"/>
  <c r="AT289" i="164"/>
  <c r="AR289" i="164"/>
  <c r="AP289" i="164"/>
  <c r="AM289" i="164"/>
  <c r="AK289" i="164"/>
  <c r="AI289" i="164"/>
  <c r="AF289" i="164"/>
  <c r="AD289" i="164"/>
  <c r="AB289" i="164"/>
  <c r="Y289" i="164"/>
  <c r="W289" i="164"/>
  <c r="U289" i="164"/>
  <c r="R289" i="164"/>
  <c r="P289" i="164"/>
  <c r="N289" i="164"/>
  <c r="K289" i="164"/>
  <c r="I289" i="164"/>
  <c r="G289" i="164"/>
  <c r="BG285" i="164"/>
  <c r="BE285" i="164"/>
  <c r="BC285" i="164"/>
  <c r="BB285" i="164"/>
  <c r="BA285" i="164"/>
  <c r="AY285" i="164"/>
  <c r="AW285" i="164"/>
  <c r="AT285" i="164"/>
  <c r="AR285" i="164"/>
  <c r="AP285" i="164"/>
  <c r="AM285" i="164"/>
  <c r="AK285" i="164"/>
  <c r="AI285" i="164"/>
  <c r="AF285" i="164"/>
  <c r="AD285" i="164"/>
  <c r="AB285" i="164"/>
  <c r="Y285" i="164"/>
  <c r="W285" i="164"/>
  <c r="U285" i="164"/>
  <c r="R285" i="164"/>
  <c r="P285" i="164"/>
  <c r="N285" i="164"/>
  <c r="K285" i="164"/>
  <c r="I285" i="164"/>
  <c r="G285" i="164"/>
  <c r="BG281" i="164"/>
  <c r="BE281" i="164"/>
  <c r="BC281" i="164"/>
  <c r="BB281" i="164"/>
  <c r="BA281" i="164"/>
  <c r="AY281" i="164"/>
  <c r="AW281" i="164"/>
  <c r="AT281" i="164"/>
  <c r="AR281" i="164"/>
  <c r="AP281" i="164"/>
  <c r="AM281" i="164"/>
  <c r="AK281" i="164"/>
  <c r="AI281" i="164"/>
  <c r="AF281" i="164"/>
  <c r="AD281" i="164"/>
  <c r="AB281" i="164"/>
  <c r="Y281" i="164"/>
  <c r="W281" i="164"/>
  <c r="U281" i="164"/>
  <c r="R281" i="164"/>
  <c r="P281" i="164"/>
  <c r="N281" i="164"/>
  <c r="K281" i="164"/>
  <c r="I281" i="164"/>
  <c r="G281" i="164"/>
  <c r="BG277" i="164"/>
  <c r="BE277" i="164"/>
  <c r="BC277" i="164"/>
  <c r="BB277" i="164"/>
  <c r="BA277" i="164"/>
  <c r="AY277" i="164"/>
  <c r="AW277" i="164"/>
  <c r="AT277" i="164"/>
  <c r="AR277" i="164"/>
  <c r="AP277" i="164"/>
  <c r="AM277" i="164"/>
  <c r="AK277" i="164"/>
  <c r="AI277" i="164"/>
  <c r="AF277" i="164"/>
  <c r="AD277" i="164"/>
  <c r="AB277" i="164"/>
  <c r="Y277" i="164"/>
  <c r="W277" i="164"/>
  <c r="U277" i="164"/>
  <c r="R277" i="164"/>
  <c r="P277" i="164"/>
  <c r="N277" i="164"/>
  <c r="K277" i="164"/>
  <c r="I277" i="164"/>
  <c r="G277" i="164"/>
  <c r="BG273" i="164"/>
  <c r="BE273" i="164"/>
  <c r="BC273" i="164"/>
  <c r="BB273" i="164"/>
  <c r="BA273" i="164"/>
  <c r="AY273" i="164"/>
  <c r="AW273" i="164"/>
  <c r="AT273" i="164"/>
  <c r="AR273" i="164"/>
  <c r="AP273" i="164"/>
  <c r="AM273" i="164"/>
  <c r="AK273" i="164"/>
  <c r="AI273" i="164"/>
  <c r="AF273" i="164"/>
  <c r="AD273" i="164"/>
  <c r="AB273" i="164"/>
  <c r="Y273" i="164"/>
  <c r="W273" i="164"/>
  <c r="U273" i="164"/>
  <c r="R273" i="164"/>
  <c r="P273" i="164"/>
  <c r="N273" i="164"/>
  <c r="K273" i="164"/>
  <c r="I273" i="164"/>
  <c r="G273" i="164"/>
  <c r="BG269" i="164"/>
  <c r="BE269" i="164"/>
  <c r="BC269" i="164"/>
  <c r="BB269" i="164"/>
  <c r="BA269" i="164"/>
  <c r="AY269" i="164"/>
  <c r="AW269" i="164"/>
  <c r="AT269" i="164"/>
  <c r="AR269" i="164"/>
  <c r="AP269" i="164"/>
  <c r="AM269" i="164"/>
  <c r="AK269" i="164"/>
  <c r="AI269" i="164"/>
  <c r="AF269" i="164"/>
  <c r="AD269" i="164"/>
  <c r="AB269" i="164"/>
  <c r="Y269" i="164"/>
  <c r="W269" i="164"/>
  <c r="U269" i="164"/>
  <c r="R269" i="164"/>
  <c r="P269" i="164"/>
  <c r="N269" i="164"/>
  <c r="K269" i="164"/>
  <c r="I269" i="164"/>
  <c r="G269" i="164"/>
  <c r="BG265" i="164"/>
  <c r="BE265" i="164"/>
  <c r="BC265" i="164"/>
  <c r="BB265" i="164"/>
  <c r="BA265" i="164"/>
  <c r="AY265" i="164"/>
  <c r="AW265" i="164"/>
  <c r="AT265" i="164"/>
  <c r="AR265" i="164"/>
  <c r="AP265" i="164"/>
  <c r="AM265" i="164"/>
  <c r="AK265" i="164"/>
  <c r="AI265" i="164"/>
  <c r="AF265" i="164"/>
  <c r="AD265" i="164"/>
  <c r="AB265" i="164"/>
  <c r="Y265" i="164"/>
  <c r="W265" i="164"/>
  <c r="U265" i="164"/>
  <c r="R265" i="164"/>
  <c r="P265" i="164"/>
  <c r="N265" i="164"/>
  <c r="K265" i="164"/>
  <c r="I265" i="164"/>
  <c r="G265" i="164"/>
  <c r="BG261" i="164"/>
  <c r="BE261" i="164"/>
  <c r="BC261" i="164"/>
  <c r="BB261" i="164"/>
  <c r="BA261" i="164"/>
  <c r="AY261" i="164"/>
  <c r="AW261" i="164"/>
  <c r="AT261" i="164"/>
  <c r="AR261" i="164"/>
  <c r="AP261" i="164"/>
  <c r="AM261" i="164"/>
  <c r="AK261" i="164"/>
  <c r="AI261" i="164"/>
  <c r="AF261" i="164"/>
  <c r="AD261" i="164"/>
  <c r="AB261" i="164"/>
  <c r="Y261" i="164"/>
  <c r="W261" i="164"/>
  <c r="U261" i="164"/>
  <c r="R261" i="164"/>
  <c r="P261" i="164"/>
  <c r="N261" i="164"/>
  <c r="K261" i="164"/>
  <c r="I261" i="164"/>
  <c r="G261" i="164"/>
  <c r="BG257" i="164"/>
  <c r="BE257" i="164"/>
  <c r="BC257" i="164"/>
  <c r="BB257" i="164"/>
  <c r="BA257" i="164"/>
  <c r="AY257" i="164"/>
  <c r="AW257" i="164"/>
  <c r="AT257" i="164"/>
  <c r="AR257" i="164"/>
  <c r="AP257" i="164"/>
  <c r="AM257" i="164"/>
  <c r="AK257" i="164"/>
  <c r="AI257" i="164"/>
  <c r="AF257" i="164"/>
  <c r="AD257" i="164"/>
  <c r="AB257" i="164"/>
  <c r="Y257" i="164"/>
  <c r="W257" i="164"/>
  <c r="U257" i="164"/>
  <c r="R257" i="164"/>
  <c r="P257" i="164"/>
  <c r="N257" i="164"/>
  <c r="K257" i="164"/>
  <c r="I257" i="164"/>
  <c r="G257" i="164"/>
  <c r="BG253" i="164"/>
  <c r="BE253" i="164"/>
  <c r="BC253" i="164"/>
  <c r="BB253" i="164"/>
  <c r="BA253" i="164"/>
  <c r="AY253" i="164"/>
  <c r="AW253" i="164"/>
  <c r="AT253" i="164"/>
  <c r="AR253" i="164"/>
  <c r="AP253" i="164"/>
  <c r="AM253" i="164"/>
  <c r="AK253" i="164"/>
  <c r="AI253" i="164"/>
  <c r="AF253" i="164"/>
  <c r="AD253" i="164"/>
  <c r="AB253" i="164"/>
  <c r="Y253" i="164"/>
  <c r="W253" i="164"/>
  <c r="U253" i="164"/>
  <c r="R253" i="164"/>
  <c r="P253" i="164"/>
  <c r="N253" i="164"/>
  <c r="K253" i="164"/>
  <c r="I253" i="164"/>
  <c r="G253" i="164"/>
  <c r="BG249" i="164"/>
  <c r="BE249" i="164"/>
  <c r="BC249" i="164"/>
  <c r="BB249" i="164"/>
  <c r="BA249" i="164"/>
  <c r="AY249" i="164"/>
  <c r="AW249" i="164"/>
  <c r="AT249" i="164"/>
  <c r="AR249" i="164"/>
  <c r="AP249" i="164"/>
  <c r="AM249" i="164"/>
  <c r="AK249" i="164"/>
  <c r="AI249" i="164"/>
  <c r="AF249" i="164"/>
  <c r="AD249" i="164"/>
  <c r="AB249" i="164"/>
  <c r="Y249" i="164"/>
  <c r="W249" i="164"/>
  <c r="U249" i="164"/>
  <c r="R249" i="164"/>
  <c r="P249" i="164"/>
  <c r="N249" i="164"/>
  <c r="K249" i="164"/>
  <c r="I249" i="164"/>
  <c r="G249" i="164"/>
  <c r="BG245" i="164"/>
  <c r="BE245" i="164"/>
  <c r="BC245" i="164"/>
  <c r="BB245" i="164"/>
  <c r="BA245" i="164"/>
  <c r="AY245" i="164"/>
  <c r="AW245" i="164"/>
  <c r="AT245" i="164"/>
  <c r="AR245" i="164"/>
  <c r="AP245" i="164"/>
  <c r="AM245" i="164"/>
  <c r="AK245" i="164"/>
  <c r="AI245" i="164"/>
  <c r="AF245" i="164"/>
  <c r="AD245" i="164"/>
  <c r="AB245" i="164"/>
  <c r="Y245" i="164"/>
  <c r="W245" i="164"/>
  <c r="U245" i="164"/>
  <c r="R245" i="164"/>
  <c r="P245" i="164"/>
  <c r="N245" i="164"/>
  <c r="K245" i="164"/>
  <c r="I245" i="164"/>
  <c r="G245" i="164"/>
  <c r="BG241" i="164"/>
  <c r="BE241" i="164"/>
  <c r="BC241" i="164"/>
  <c r="BB241" i="164"/>
  <c r="BA241" i="164"/>
  <c r="AY241" i="164"/>
  <c r="AW241" i="164"/>
  <c r="AT241" i="164"/>
  <c r="AR241" i="164"/>
  <c r="AP241" i="164"/>
  <c r="AM241" i="164"/>
  <c r="AK241" i="164"/>
  <c r="AI241" i="164"/>
  <c r="AF241" i="164"/>
  <c r="AD241" i="164"/>
  <c r="AB241" i="164"/>
  <c r="Y241" i="164"/>
  <c r="W241" i="164"/>
  <c r="U241" i="164"/>
  <c r="R241" i="164"/>
  <c r="P241" i="164"/>
  <c r="N241" i="164"/>
  <c r="K241" i="164"/>
  <c r="I241" i="164"/>
  <c r="G241" i="164"/>
  <c r="BG237" i="164"/>
  <c r="BE237" i="164"/>
  <c r="BC237" i="164"/>
  <c r="BB237" i="164"/>
  <c r="BA237" i="164"/>
  <c r="AY237" i="164"/>
  <c r="AW237" i="164"/>
  <c r="AT237" i="164"/>
  <c r="AR237" i="164"/>
  <c r="AP237" i="164"/>
  <c r="AM237" i="164"/>
  <c r="AK237" i="164"/>
  <c r="AI237" i="164"/>
  <c r="AF237" i="164"/>
  <c r="AD237" i="164"/>
  <c r="AB237" i="164"/>
  <c r="Y237" i="164"/>
  <c r="W237" i="164"/>
  <c r="U237" i="164"/>
  <c r="R237" i="164"/>
  <c r="P237" i="164"/>
  <c r="N237" i="164"/>
  <c r="K237" i="164"/>
  <c r="I237" i="164"/>
  <c r="G237" i="164"/>
  <c r="BG233" i="164"/>
  <c r="BE233" i="164"/>
  <c r="BC233" i="164"/>
  <c r="BB233" i="164"/>
  <c r="BA233" i="164"/>
  <c r="AY233" i="164"/>
  <c r="AW233" i="164"/>
  <c r="AT233" i="164"/>
  <c r="AR233" i="164"/>
  <c r="AP233" i="164"/>
  <c r="AM233" i="164"/>
  <c r="AK233" i="164"/>
  <c r="AI233" i="164"/>
  <c r="AF233" i="164"/>
  <c r="AD233" i="164"/>
  <c r="AB233" i="164"/>
  <c r="Y233" i="164"/>
  <c r="W233" i="164"/>
  <c r="U233" i="164"/>
  <c r="R233" i="164"/>
  <c r="P233" i="164"/>
  <c r="N233" i="164"/>
  <c r="K233" i="164"/>
  <c r="I233" i="164"/>
  <c r="G233" i="164"/>
  <c r="BG229" i="164"/>
  <c r="BE229" i="164"/>
  <c r="BC229" i="164"/>
  <c r="BB229" i="164"/>
  <c r="BA229" i="164"/>
  <c r="AY229" i="164"/>
  <c r="AW229" i="164"/>
  <c r="AT229" i="164"/>
  <c r="AR229" i="164"/>
  <c r="AP229" i="164"/>
  <c r="AM229" i="164"/>
  <c r="AK229" i="164"/>
  <c r="AI229" i="164"/>
  <c r="AF229" i="164"/>
  <c r="AD229" i="164"/>
  <c r="AB229" i="164"/>
  <c r="Y229" i="164"/>
  <c r="W229" i="164"/>
  <c r="U229" i="164"/>
  <c r="R229" i="164"/>
  <c r="P229" i="164"/>
  <c r="N229" i="164"/>
  <c r="K229" i="164"/>
  <c r="I229" i="164"/>
  <c r="G229" i="164"/>
  <c r="BG225" i="164"/>
  <c r="BE225" i="164"/>
  <c r="BC225" i="164"/>
  <c r="BB225" i="164"/>
  <c r="BA225" i="164"/>
  <c r="AY225" i="164"/>
  <c r="AW225" i="164"/>
  <c r="AT225" i="164"/>
  <c r="AR225" i="164"/>
  <c r="AP225" i="164"/>
  <c r="AM225" i="164"/>
  <c r="AK225" i="164"/>
  <c r="AI225" i="164"/>
  <c r="AF225" i="164"/>
  <c r="AD225" i="164"/>
  <c r="AB225" i="164"/>
  <c r="Y225" i="164"/>
  <c r="W225" i="164"/>
  <c r="U225" i="164"/>
  <c r="R225" i="164"/>
  <c r="P225" i="164"/>
  <c r="N225" i="164"/>
  <c r="K225" i="164"/>
  <c r="I225" i="164"/>
  <c r="G225" i="164"/>
  <c r="BG221" i="164"/>
  <c r="BE221" i="164"/>
  <c r="BC221" i="164"/>
  <c r="BB221" i="164"/>
  <c r="BA221" i="164"/>
  <c r="AY221" i="164"/>
  <c r="AW221" i="164"/>
  <c r="AT221" i="164"/>
  <c r="AR221" i="164"/>
  <c r="AP221" i="164"/>
  <c r="AM221" i="164"/>
  <c r="AK221" i="164"/>
  <c r="AI221" i="164"/>
  <c r="AF221" i="164"/>
  <c r="AD221" i="164"/>
  <c r="AB221" i="164"/>
  <c r="Y221" i="164"/>
  <c r="W221" i="164"/>
  <c r="U221" i="164"/>
  <c r="R221" i="164"/>
  <c r="P221" i="164"/>
  <c r="N221" i="164"/>
  <c r="K221" i="164"/>
  <c r="I221" i="164"/>
  <c r="G221" i="164"/>
  <c r="BG217" i="164"/>
  <c r="BE217" i="164"/>
  <c r="BC217" i="164"/>
  <c r="BB217" i="164"/>
  <c r="BA217" i="164"/>
  <c r="AY217" i="164"/>
  <c r="AW217" i="164"/>
  <c r="AT217" i="164"/>
  <c r="AR217" i="164"/>
  <c r="AP217" i="164"/>
  <c r="AM217" i="164"/>
  <c r="AK217" i="164"/>
  <c r="AI217" i="164"/>
  <c r="AF217" i="164"/>
  <c r="AD217" i="164"/>
  <c r="AB217" i="164"/>
  <c r="Y217" i="164"/>
  <c r="W217" i="164"/>
  <c r="U217" i="164"/>
  <c r="R217" i="164"/>
  <c r="P217" i="164"/>
  <c r="N217" i="164"/>
  <c r="K217" i="164"/>
  <c r="I217" i="164"/>
  <c r="G217" i="164"/>
  <c r="BG213" i="164"/>
  <c r="BE213" i="164"/>
  <c r="BC213" i="164"/>
  <c r="BB213" i="164"/>
  <c r="BA213" i="164"/>
  <c r="AY213" i="164"/>
  <c r="AW213" i="164"/>
  <c r="AT213" i="164"/>
  <c r="AR213" i="164"/>
  <c r="AP213" i="164"/>
  <c r="AM213" i="164"/>
  <c r="AK213" i="164"/>
  <c r="AI213" i="164"/>
  <c r="AF213" i="164"/>
  <c r="AD213" i="164"/>
  <c r="AB213" i="164"/>
  <c r="Y213" i="164"/>
  <c r="W213" i="164"/>
  <c r="U213" i="164"/>
  <c r="R213" i="164"/>
  <c r="P213" i="164"/>
  <c r="N213" i="164"/>
  <c r="K213" i="164"/>
  <c r="I213" i="164"/>
  <c r="G213" i="164"/>
  <c r="BG209" i="164"/>
  <c r="BE209" i="164"/>
  <c r="BC209" i="164"/>
  <c r="BB209" i="164"/>
  <c r="BA209" i="164"/>
  <c r="AY209" i="164"/>
  <c r="AW209" i="164"/>
  <c r="AT209" i="164"/>
  <c r="AR209" i="164"/>
  <c r="AP209" i="164"/>
  <c r="AM209" i="164"/>
  <c r="AK209" i="164"/>
  <c r="AI209" i="164"/>
  <c r="AF209" i="164"/>
  <c r="AD209" i="164"/>
  <c r="AB209" i="164"/>
  <c r="Y209" i="164"/>
  <c r="W209" i="164"/>
  <c r="U209" i="164"/>
  <c r="R209" i="164"/>
  <c r="P209" i="164"/>
  <c r="N209" i="164"/>
  <c r="K209" i="164"/>
  <c r="I209" i="164"/>
  <c r="G209" i="164"/>
  <c r="BG205" i="164"/>
  <c r="BE205" i="164"/>
  <c r="BC205" i="164"/>
  <c r="BB205" i="164"/>
  <c r="BA205" i="164"/>
  <c r="AY205" i="164"/>
  <c r="AW205" i="164"/>
  <c r="AT205" i="164"/>
  <c r="AR205" i="164"/>
  <c r="AP205" i="164"/>
  <c r="AM205" i="164"/>
  <c r="AK205" i="164"/>
  <c r="AI205" i="164"/>
  <c r="AF205" i="164"/>
  <c r="AD205" i="164"/>
  <c r="AB205" i="164"/>
  <c r="Y205" i="164"/>
  <c r="W205" i="164"/>
  <c r="U205" i="164"/>
  <c r="R205" i="164"/>
  <c r="P205" i="164"/>
  <c r="N205" i="164"/>
  <c r="K205" i="164"/>
  <c r="I205" i="164"/>
  <c r="G205" i="164"/>
  <c r="BG201" i="164"/>
  <c r="BE201" i="164"/>
  <c r="BC201" i="164"/>
  <c r="BB201" i="164"/>
  <c r="BA201" i="164"/>
  <c r="AY201" i="164"/>
  <c r="AW201" i="164"/>
  <c r="AT201" i="164"/>
  <c r="AR201" i="164"/>
  <c r="AP201" i="164"/>
  <c r="AM201" i="164"/>
  <c r="AK201" i="164"/>
  <c r="AI201" i="164"/>
  <c r="AF201" i="164"/>
  <c r="AD201" i="164"/>
  <c r="AB201" i="164"/>
  <c r="Y201" i="164"/>
  <c r="W201" i="164"/>
  <c r="U201" i="164"/>
  <c r="R201" i="164"/>
  <c r="P201" i="164"/>
  <c r="N201" i="164"/>
  <c r="K201" i="164"/>
  <c r="I201" i="164"/>
  <c r="G201" i="164"/>
  <c r="BG197" i="164"/>
  <c r="BE197" i="164"/>
  <c r="BC197" i="164"/>
  <c r="BB197" i="164"/>
  <c r="BA197" i="164"/>
  <c r="AY197" i="164"/>
  <c r="AW197" i="164"/>
  <c r="AT197" i="164"/>
  <c r="AR197" i="164"/>
  <c r="AP197" i="164"/>
  <c r="AM197" i="164"/>
  <c r="AK197" i="164"/>
  <c r="AI197" i="164"/>
  <c r="AF197" i="164"/>
  <c r="AD197" i="164"/>
  <c r="AB197" i="164"/>
  <c r="Y197" i="164"/>
  <c r="W197" i="164"/>
  <c r="U197" i="164"/>
  <c r="R197" i="164"/>
  <c r="P197" i="164"/>
  <c r="N197" i="164"/>
  <c r="K197" i="164"/>
  <c r="I197" i="164"/>
  <c r="G197" i="164"/>
  <c r="BG193" i="164"/>
  <c r="BE193" i="164"/>
  <c r="BC193" i="164"/>
  <c r="BB193" i="164"/>
  <c r="BA193" i="164"/>
  <c r="AY193" i="164"/>
  <c r="AW193" i="164"/>
  <c r="AT193" i="164"/>
  <c r="AR193" i="164"/>
  <c r="AP193" i="164"/>
  <c r="AM193" i="164"/>
  <c r="AK193" i="164"/>
  <c r="AI193" i="164"/>
  <c r="AF193" i="164"/>
  <c r="AD193" i="164"/>
  <c r="AB193" i="164"/>
  <c r="Y193" i="164"/>
  <c r="W193" i="164"/>
  <c r="U193" i="164"/>
  <c r="R193" i="164"/>
  <c r="P193" i="164"/>
  <c r="N193" i="164"/>
  <c r="K193" i="164"/>
  <c r="I193" i="164"/>
  <c r="G193" i="164"/>
  <c r="G194" i="164"/>
  <c r="I194" i="164"/>
  <c r="K194" i="164"/>
  <c r="N194" i="164"/>
  <c r="P194" i="164"/>
  <c r="R194" i="164"/>
  <c r="U194" i="164"/>
  <c r="W194" i="164"/>
  <c r="Y194" i="164"/>
  <c r="AB194" i="164"/>
  <c r="AD194" i="164"/>
  <c r="AF194" i="164"/>
  <c r="AI194" i="164"/>
  <c r="AK194" i="164"/>
  <c r="AM194" i="164"/>
  <c r="AP194" i="164"/>
  <c r="AR194" i="164"/>
  <c r="AT194" i="164"/>
  <c r="AW194" i="164"/>
  <c r="AY194" i="164"/>
  <c r="BA194" i="164"/>
  <c r="BB194" i="164"/>
  <c r="BC194" i="164"/>
  <c r="BE194" i="164"/>
  <c r="BG194" i="164"/>
  <c r="BG189" i="164"/>
  <c r="BE189" i="164"/>
  <c r="BC189" i="164"/>
  <c r="BB189" i="164"/>
  <c r="BA189" i="164"/>
  <c r="AY189" i="164"/>
  <c r="AW189" i="164"/>
  <c r="AT189" i="164"/>
  <c r="AR189" i="164"/>
  <c r="AP189" i="164"/>
  <c r="AM189" i="164"/>
  <c r="AK189" i="164"/>
  <c r="AI189" i="164"/>
  <c r="AF189" i="164"/>
  <c r="AD189" i="164"/>
  <c r="AB189" i="164"/>
  <c r="Y189" i="164"/>
  <c r="W189" i="164"/>
  <c r="U189" i="164"/>
  <c r="R189" i="164"/>
  <c r="P189" i="164"/>
  <c r="N189" i="164"/>
  <c r="K189" i="164"/>
  <c r="I189" i="164"/>
  <c r="G189" i="164"/>
  <c r="BG185" i="164"/>
  <c r="BE185" i="164"/>
  <c r="BC185" i="164"/>
  <c r="BB185" i="164"/>
  <c r="BA185" i="164"/>
  <c r="AY185" i="164"/>
  <c r="AW185" i="164"/>
  <c r="AT185" i="164"/>
  <c r="AR185" i="164"/>
  <c r="AP185" i="164"/>
  <c r="AM185" i="164"/>
  <c r="AK185" i="164"/>
  <c r="AI185" i="164"/>
  <c r="AF185" i="164"/>
  <c r="AD185" i="164"/>
  <c r="AB185" i="164"/>
  <c r="Y185" i="164"/>
  <c r="W185" i="164"/>
  <c r="U185" i="164"/>
  <c r="R185" i="164"/>
  <c r="P185" i="164"/>
  <c r="N185" i="164"/>
  <c r="K185" i="164"/>
  <c r="I185" i="164"/>
  <c r="G185" i="164"/>
  <c r="BG181" i="164"/>
  <c r="BE181" i="164"/>
  <c r="BC181" i="164"/>
  <c r="BB181" i="164"/>
  <c r="BA181" i="164"/>
  <c r="AY181" i="164"/>
  <c r="AW181" i="164"/>
  <c r="AT181" i="164"/>
  <c r="AR181" i="164"/>
  <c r="AP181" i="164"/>
  <c r="AM181" i="164"/>
  <c r="AK181" i="164"/>
  <c r="AI181" i="164"/>
  <c r="AF181" i="164"/>
  <c r="AD181" i="164"/>
  <c r="AB181" i="164"/>
  <c r="Y181" i="164"/>
  <c r="W181" i="164"/>
  <c r="U181" i="164"/>
  <c r="R181" i="164"/>
  <c r="P181" i="164"/>
  <c r="N181" i="164"/>
  <c r="K181" i="164"/>
  <c r="I181" i="164"/>
  <c r="G181" i="164"/>
  <c r="BG177" i="164"/>
  <c r="BE177" i="164"/>
  <c r="BC177" i="164"/>
  <c r="BB177" i="164"/>
  <c r="BA177" i="164"/>
  <c r="AY177" i="164"/>
  <c r="AW177" i="164"/>
  <c r="AT177" i="164"/>
  <c r="AR177" i="164"/>
  <c r="AP177" i="164"/>
  <c r="AM177" i="164"/>
  <c r="AK177" i="164"/>
  <c r="AI177" i="164"/>
  <c r="AF177" i="164"/>
  <c r="AD177" i="164"/>
  <c r="AB177" i="164"/>
  <c r="Y177" i="164"/>
  <c r="W177" i="164"/>
  <c r="U177" i="164"/>
  <c r="R177" i="164"/>
  <c r="P177" i="164"/>
  <c r="N177" i="164"/>
  <c r="K177" i="164"/>
  <c r="I177" i="164"/>
  <c r="G177" i="164"/>
  <c r="BG173" i="164"/>
  <c r="BE173" i="164"/>
  <c r="BC173" i="164"/>
  <c r="BB173" i="164"/>
  <c r="BA173" i="164"/>
  <c r="AY173" i="164"/>
  <c r="AW173" i="164"/>
  <c r="AT173" i="164"/>
  <c r="AR173" i="164"/>
  <c r="AP173" i="164"/>
  <c r="AM173" i="164"/>
  <c r="AK173" i="164"/>
  <c r="AI173" i="164"/>
  <c r="AF173" i="164"/>
  <c r="AD173" i="164"/>
  <c r="AB173" i="164"/>
  <c r="Y173" i="164"/>
  <c r="W173" i="164"/>
  <c r="U173" i="164"/>
  <c r="R173" i="164"/>
  <c r="P173" i="164"/>
  <c r="N173" i="164"/>
  <c r="K173" i="164"/>
  <c r="I173" i="164"/>
  <c r="G173" i="164"/>
  <c r="BG169" i="164"/>
  <c r="BE169" i="164"/>
  <c r="BC169" i="164"/>
  <c r="BB169" i="164"/>
  <c r="BA169" i="164"/>
  <c r="AY169" i="164"/>
  <c r="AW169" i="164"/>
  <c r="AT169" i="164"/>
  <c r="AR169" i="164"/>
  <c r="AP169" i="164"/>
  <c r="AM169" i="164"/>
  <c r="AK169" i="164"/>
  <c r="AI169" i="164"/>
  <c r="AF169" i="164"/>
  <c r="AD169" i="164"/>
  <c r="AB169" i="164"/>
  <c r="Y169" i="164"/>
  <c r="W169" i="164"/>
  <c r="U169" i="164"/>
  <c r="R169" i="164"/>
  <c r="P169" i="164"/>
  <c r="N169" i="164"/>
  <c r="K169" i="164"/>
  <c r="I169" i="164"/>
  <c r="G169" i="164"/>
  <c r="BG165" i="164"/>
  <c r="BE165" i="164"/>
  <c r="BC165" i="164"/>
  <c r="BB165" i="164"/>
  <c r="BA165" i="164"/>
  <c r="AY165" i="164"/>
  <c r="AW165" i="164"/>
  <c r="AT165" i="164"/>
  <c r="AR165" i="164"/>
  <c r="AP165" i="164"/>
  <c r="AM165" i="164"/>
  <c r="AK165" i="164"/>
  <c r="AI165" i="164"/>
  <c r="AF165" i="164"/>
  <c r="AD165" i="164"/>
  <c r="AB165" i="164"/>
  <c r="Y165" i="164"/>
  <c r="W165" i="164"/>
  <c r="U165" i="164"/>
  <c r="R165" i="164"/>
  <c r="P165" i="164"/>
  <c r="N165" i="164"/>
  <c r="K165" i="164"/>
  <c r="I165" i="164"/>
  <c r="G165" i="164"/>
  <c r="BG161" i="164"/>
  <c r="BE161" i="164"/>
  <c r="BC161" i="164"/>
  <c r="BB161" i="164"/>
  <c r="BA161" i="164"/>
  <c r="AY161" i="164"/>
  <c r="AW161" i="164"/>
  <c r="AT161" i="164"/>
  <c r="AR161" i="164"/>
  <c r="AP161" i="164"/>
  <c r="AM161" i="164"/>
  <c r="AK161" i="164"/>
  <c r="AI161" i="164"/>
  <c r="AF161" i="164"/>
  <c r="AD161" i="164"/>
  <c r="AB161" i="164"/>
  <c r="Y161" i="164"/>
  <c r="W161" i="164"/>
  <c r="U161" i="164"/>
  <c r="R161" i="164"/>
  <c r="P161" i="164"/>
  <c r="N161" i="164"/>
  <c r="K161" i="164"/>
  <c r="I161" i="164"/>
  <c r="G161" i="164"/>
  <c r="BG157" i="164"/>
  <c r="BE157" i="164"/>
  <c r="BC157" i="164"/>
  <c r="BB157" i="164"/>
  <c r="BA157" i="164"/>
  <c r="AY157" i="164"/>
  <c r="AW157" i="164"/>
  <c r="AT157" i="164"/>
  <c r="AR157" i="164"/>
  <c r="AP157" i="164"/>
  <c r="AM157" i="164"/>
  <c r="AK157" i="164"/>
  <c r="AI157" i="164"/>
  <c r="AF157" i="164"/>
  <c r="AD157" i="164"/>
  <c r="AB157" i="164"/>
  <c r="Y157" i="164"/>
  <c r="W157" i="164"/>
  <c r="U157" i="164"/>
  <c r="R157" i="164"/>
  <c r="P157" i="164"/>
  <c r="N157" i="164"/>
  <c r="K157" i="164"/>
  <c r="I157" i="164"/>
  <c r="G157" i="164"/>
  <c r="BG153" i="164"/>
  <c r="BE153" i="164"/>
  <c r="BC153" i="164"/>
  <c r="BB153" i="164"/>
  <c r="BA153" i="164"/>
  <c r="AY153" i="164"/>
  <c r="AW153" i="164"/>
  <c r="AT153" i="164"/>
  <c r="AR153" i="164"/>
  <c r="AP153" i="164"/>
  <c r="AM153" i="164"/>
  <c r="AK153" i="164"/>
  <c r="AI153" i="164"/>
  <c r="AF153" i="164"/>
  <c r="AD153" i="164"/>
  <c r="AB153" i="164"/>
  <c r="Y153" i="164"/>
  <c r="W153" i="164"/>
  <c r="U153" i="164"/>
  <c r="R153" i="164"/>
  <c r="P153" i="164"/>
  <c r="N153" i="164"/>
  <c r="K153" i="164"/>
  <c r="I153" i="164"/>
  <c r="G153" i="164"/>
  <c r="BG149" i="164"/>
  <c r="BE149" i="164"/>
  <c r="BC149" i="164"/>
  <c r="BB149" i="164"/>
  <c r="BA149" i="164"/>
  <c r="AY149" i="164"/>
  <c r="AW149" i="164"/>
  <c r="AT149" i="164"/>
  <c r="AR149" i="164"/>
  <c r="AP149" i="164"/>
  <c r="AM149" i="164"/>
  <c r="AK149" i="164"/>
  <c r="AI149" i="164"/>
  <c r="AF149" i="164"/>
  <c r="AD149" i="164"/>
  <c r="AB149" i="164"/>
  <c r="Y149" i="164"/>
  <c r="W149" i="164"/>
  <c r="U149" i="164"/>
  <c r="R149" i="164"/>
  <c r="P149" i="164"/>
  <c r="N149" i="164"/>
  <c r="K149" i="164"/>
  <c r="I149" i="164"/>
  <c r="G149" i="164"/>
  <c r="BG145" i="164"/>
  <c r="BE145" i="164"/>
  <c r="BC145" i="164"/>
  <c r="BB145" i="164"/>
  <c r="BA145" i="164"/>
  <c r="AY145" i="164"/>
  <c r="AW145" i="164"/>
  <c r="AT145" i="164"/>
  <c r="AR145" i="164"/>
  <c r="AP145" i="164"/>
  <c r="AM145" i="164"/>
  <c r="AK145" i="164"/>
  <c r="AI145" i="164"/>
  <c r="AF145" i="164"/>
  <c r="AD145" i="164"/>
  <c r="AB145" i="164"/>
  <c r="Y145" i="164"/>
  <c r="W145" i="164"/>
  <c r="U145" i="164"/>
  <c r="R145" i="164"/>
  <c r="P145" i="164"/>
  <c r="N145" i="164"/>
  <c r="K145" i="164"/>
  <c r="I145" i="164"/>
  <c r="G145" i="164"/>
  <c r="BG141" i="164"/>
  <c r="BE141" i="164"/>
  <c r="BC141" i="164"/>
  <c r="BB141" i="164"/>
  <c r="BA141" i="164"/>
  <c r="AY141" i="164"/>
  <c r="AW141" i="164"/>
  <c r="AT141" i="164"/>
  <c r="AR141" i="164"/>
  <c r="AP141" i="164"/>
  <c r="AM141" i="164"/>
  <c r="AK141" i="164"/>
  <c r="AI141" i="164"/>
  <c r="AF141" i="164"/>
  <c r="AD141" i="164"/>
  <c r="AB141" i="164"/>
  <c r="Y141" i="164"/>
  <c r="W141" i="164"/>
  <c r="U141" i="164"/>
  <c r="R141" i="164"/>
  <c r="P141" i="164"/>
  <c r="N141" i="164"/>
  <c r="K141" i="164"/>
  <c r="I141" i="164"/>
  <c r="G141" i="164"/>
  <c r="BG137" i="164"/>
  <c r="BE137" i="164"/>
  <c r="BC137" i="164"/>
  <c r="BB137" i="164"/>
  <c r="BA137" i="164"/>
  <c r="AY137" i="164"/>
  <c r="AW137" i="164"/>
  <c r="AT137" i="164"/>
  <c r="AR137" i="164"/>
  <c r="AP137" i="164"/>
  <c r="AM137" i="164"/>
  <c r="AK137" i="164"/>
  <c r="AI137" i="164"/>
  <c r="AF137" i="164"/>
  <c r="AD137" i="164"/>
  <c r="AB137" i="164"/>
  <c r="Y137" i="164"/>
  <c r="W137" i="164"/>
  <c r="U137" i="164"/>
  <c r="R137" i="164"/>
  <c r="P137" i="164"/>
  <c r="N137" i="164"/>
  <c r="K137" i="164"/>
  <c r="I137" i="164"/>
  <c r="G137" i="164"/>
  <c r="BG133" i="164"/>
  <c r="BE133" i="164"/>
  <c r="BC133" i="164"/>
  <c r="BB133" i="164"/>
  <c r="BA133" i="164"/>
  <c r="AY133" i="164"/>
  <c r="AW133" i="164"/>
  <c r="AT133" i="164"/>
  <c r="AR133" i="164"/>
  <c r="AP133" i="164"/>
  <c r="AM133" i="164"/>
  <c r="AK133" i="164"/>
  <c r="AI133" i="164"/>
  <c r="AF133" i="164"/>
  <c r="AD133" i="164"/>
  <c r="AB133" i="164"/>
  <c r="Y133" i="164"/>
  <c r="W133" i="164"/>
  <c r="U133" i="164"/>
  <c r="R133" i="164"/>
  <c r="P133" i="164"/>
  <c r="N133" i="164"/>
  <c r="K133" i="164"/>
  <c r="I133" i="164"/>
  <c r="G133" i="164"/>
  <c r="BG129" i="164"/>
  <c r="BE129" i="164"/>
  <c r="BC129" i="164"/>
  <c r="BB129" i="164"/>
  <c r="BA129" i="164"/>
  <c r="AY129" i="164"/>
  <c r="AW129" i="164"/>
  <c r="AT129" i="164"/>
  <c r="AR129" i="164"/>
  <c r="AP129" i="164"/>
  <c r="AM129" i="164"/>
  <c r="AK129" i="164"/>
  <c r="AI129" i="164"/>
  <c r="AF129" i="164"/>
  <c r="AD129" i="164"/>
  <c r="AB129" i="164"/>
  <c r="Y129" i="164"/>
  <c r="W129" i="164"/>
  <c r="U129" i="164"/>
  <c r="R129" i="164"/>
  <c r="P129" i="164"/>
  <c r="N129" i="164"/>
  <c r="K129" i="164"/>
  <c r="I129" i="164"/>
  <c r="G129" i="164"/>
  <c r="BG125" i="164"/>
  <c r="BE125" i="164"/>
  <c r="BC125" i="164"/>
  <c r="BB125" i="164"/>
  <c r="BA125" i="164"/>
  <c r="AY125" i="164"/>
  <c r="AW125" i="164"/>
  <c r="AT125" i="164"/>
  <c r="AR125" i="164"/>
  <c r="AP125" i="164"/>
  <c r="AM125" i="164"/>
  <c r="AK125" i="164"/>
  <c r="AI125" i="164"/>
  <c r="AF125" i="164"/>
  <c r="AD125" i="164"/>
  <c r="AB125" i="164"/>
  <c r="Y125" i="164"/>
  <c r="W125" i="164"/>
  <c r="U125" i="164"/>
  <c r="R125" i="164"/>
  <c r="P125" i="164"/>
  <c r="N125" i="164"/>
  <c r="K125" i="164"/>
  <c r="I125" i="164"/>
  <c r="G125" i="164"/>
  <c r="BG121" i="164"/>
  <c r="BE121" i="164"/>
  <c r="BC121" i="164"/>
  <c r="BB121" i="164"/>
  <c r="BA121" i="164"/>
  <c r="AY121" i="164"/>
  <c r="AW121" i="164"/>
  <c r="AT121" i="164"/>
  <c r="AR121" i="164"/>
  <c r="AP121" i="164"/>
  <c r="AM121" i="164"/>
  <c r="AK121" i="164"/>
  <c r="AI121" i="164"/>
  <c r="AF121" i="164"/>
  <c r="AD121" i="164"/>
  <c r="AB121" i="164"/>
  <c r="Y121" i="164"/>
  <c r="W121" i="164"/>
  <c r="U121" i="164"/>
  <c r="R121" i="164"/>
  <c r="P121" i="164"/>
  <c r="N121" i="164"/>
  <c r="K121" i="164"/>
  <c r="I121" i="164"/>
  <c r="G121" i="164"/>
  <c r="BG117" i="164"/>
  <c r="BE117" i="164"/>
  <c r="BC117" i="164"/>
  <c r="BB117" i="164"/>
  <c r="BA117" i="164"/>
  <c r="AY117" i="164"/>
  <c r="AW117" i="164"/>
  <c r="AT117" i="164"/>
  <c r="AR117" i="164"/>
  <c r="AP117" i="164"/>
  <c r="AM117" i="164"/>
  <c r="AK117" i="164"/>
  <c r="AI117" i="164"/>
  <c r="AF117" i="164"/>
  <c r="AD117" i="164"/>
  <c r="AB117" i="164"/>
  <c r="Y117" i="164"/>
  <c r="W117" i="164"/>
  <c r="U117" i="164"/>
  <c r="R117" i="164"/>
  <c r="P117" i="164"/>
  <c r="N117" i="164"/>
  <c r="K117" i="164"/>
  <c r="I117" i="164"/>
  <c r="G117" i="164"/>
  <c r="BG113" i="164"/>
  <c r="BE113" i="164"/>
  <c r="BC113" i="164"/>
  <c r="BB113" i="164"/>
  <c r="BA113" i="164"/>
  <c r="AY113" i="164"/>
  <c r="AW113" i="164"/>
  <c r="AT113" i="164"/>
  <c r="AR113" i="164"/>
  <c r="AP113" i="164"/>
  <c r="AM113" i="164"/>
  <c r="AK113" i="164"/>
  <c r="AI113" i="164"/>
  <c r="AF113" i="164"/>
  <c r="AD113" i="164"/>
  <c r="AB113" i="164"/>
  <c r="Y113" i="164"/>
  <c r="W113" i="164"/>
  <c r="U113" i="164"/>
  <c r="R113" i="164"/>
  <c r="P113" i="164"/>
  <c r="N113" i="164"/>
  <c r="K113" i="164"/>
  <c r="I113" i="164"/>
  <c r="G113" i="164"/>
  <c r="BG109" i="164"/>
  <c r="BE109" i="164"/>
  <c r="BC109" i="164"/>
  <c r="BB109" i="164"/>
  <c r="BA109" i="164"/>
  <c r="AY109" i="164"/>
  <c r="AW109" i="164"/>
  <c r="AT109" i="164"/>
  <c r="AR109" i="164"/>
  <c r="AP109" i="164"/>
  <c r="AM109" i="164"/>
  <c r="AK109" i="164"/>
  <c r="AI109" i="164"/>
  <c r="AF109" i="164"/>
  <c r="AD109" i="164"/>
  <c r="AB109" i="164"/>
  <c r="Y109" i="164"/>
  <c r="W109" i="164"/>
  <c r="U109" i="164"/>
  <c r="R109" i="164"/>
  <c r="P109" i="164"/>
  <c r="N109" i="164"/>
  <c r="K109" i="164"/>
  <c r="I109" i="164"/>
  <c r="G109" i="164"/>
  <c r="BG105" i="164"/>
  <c r="BE105" i="164"/>
  <c r="BC105" i="164"/>
  <c r="BB105" i="164"/>
  <c r="BA105" i="164"/>
  <c r="AY105" i="164"/>
  <c r="AW105" i="164"/>
  <c r="AT105" i="164"/>
  <c r="AR105" i="164"/>
  <c r="AP105" i="164"/>
  <c r="AM105" i="164"/>
  <c r="AK105" i="164"/>
  <c r="AI105" i="164"/>
  <c r="AF105" i="164"/>
  <c r="AD105" i="164"/>
  <c r="AB105" i="164"/>
  <c r="Y105" i="164"/>
  <c r="W105" i="164"/>
  <c r="U105" i="164"/>
  <c r="R105" i="164"/>
  <c r="P105" i="164"/>
  <c r="N105" i="164"/>
  <c r="K105" i="164"/>
  <c r="I105" i="164"/>
  <c r="G105" i="164"/>
  <c r="BG101" i="164"/>
  <c r="BE101" i="164"/>
  <c r="BC101" i="164"/>
  <c r="BB101" i="164"/>
  <c r="BA101" i="164"/>
  <c r="AY101" i="164"/>
  <c r="AW101" i="164"/>
  <c r="AT101" i="164"/>
  <c r="AR101" i="164"/>
  <c r="AP101" i="164"/>
  <c r="AM101" i="164"/>
  <c r="AK101" i="164"/>
  <c r="AI101" i="164"/>
  <c r="AF101" i="164"/>
  <c r="AD101" i="164"/>
  <c r="AB101" i="164"/>
  <c r="Y101" i="164"/>
  <c r="W101" i="164"/>
  <c r="U101" i="164"/>
  <c r="R101" i="164"/>
  <c r="P101" i="164"/>
  <c r="N101" i="164"/>
  <c r="K101" i="164"/>
  <c r="I101" i="164"/>
  <c r="G101" i="164"/>
  <c r="BG97" i="164"/>
  <c r="BE97" i="164"/>
  <c r="BC97" i="164"/>
  <c r="BB97" i="164"/>
  <c r="BA97" i="164"/>
  <c r="AY97" i="164"/>
  <c r="AW97" i="164"/>
  <c r="AT97" i="164"/>
  <c r="AR97" i="164"/>
  <c r="AP97" i="164"/>
  <c r="AM97" i="164"/>
  <c r="AK97" i="164"/>
  <c r="AI97" i="164"/>
  <c r="AF97" i="164"/>
  <c r="AD97" i="164"/>
  <c r="AB97" i="164"/>
  <c r="Y97" i="164"/>
  <c r="W97" i="164"/>
  <c r="U97" i="164"/>
  <c r="R97" i="164"/>
  <c r="P97" i="164"/>
  <c r="N97" i="164"/>
  <c r="K97" i="164"/>
  <c r="I97" i="164"/>
  <c r="G97" i="164"/>
  <c r="BG93" i="164"/>
  <c r="BE93" i="164"/>
  <c r="BC93" i="164"/>
  <c r="BB93" i="164"/>
  <c r="BA93" i="164"/>
  <c r="AY93" i="164"/>
  <c r="AW93" i="164"/>
  <c r="AT93" i="164"/>
  <c r="AR93" i="164"/>
  <c r="AP93" i="164"/>
  <c r="AM93" i="164"/>
  <c r="AK93" i="164"/>
  <c r="AI93" i="164"/>
  <c r="AF93" i="164"/>
  <c r="AD93" i="164"/>
  <c r="AB93" i="164"/>
  <c r="Y93" i="164"/>
  <c r="W93" i="164"/>
  <c r="U93" i="164"/>
  <c r="R93" i="164"/>
  <c r="P93" i="164"/>
  <c r="N93" i="164"/>
  <c r="K93" i="164"/>
  <c r="I93" i="164"/>
  <c r="G93" i="164"/>
  <c r="BG89" i="164"/>
  <c r="BE89" i="164"/>
  <c r="BC89" i="164"/>
  <c r="BB89" i="164"/>
  <c r="BA89" i="164"/>
  <c r="AY89" i="164"/>
  <c r="AW89" i="164"/>
  <c r="AT89" i="164"/>
  <c r="AR89" i="164"/>
  <c r="AP89" i="164"/>
  <c r="AM89" i="164"/>
  <c r="AK89" i="164"/>
  <c r="AI89" i="164"/>
  <c r="AF89" i="164"/>
  <c r="AD89" i="164"/>
  <c r="AB89" i="164"/>
  <c r="Y89" i="164"/>
  <c r="W89" i="164"/>
  <c r="U89" i="164"/>
  <c r="R89" i="164"/>
  <c r="P89" i="164"/>
  <c r="N89" i="164"/>
  <c r="K89" i="164"/>
  <c r="I89" i="164"/>
  <c r="G89" i="164"/>
  <c r="BG85" i="164"/>
  <c r="BE85" i="164"/>
  <c r="BC85" i="164"/>
  <c r="BB85" i="164"/>
  <c r="BA85" i="164"/>
  <c r="AY85" i="164"/>
  <c r="AW85" i="164"/>
  <c r="AT85" i="164"/>
  <c r="AR85" i="164"/>
  <c r="AP85" i="164"/>
  <c r="AM85" i="164"/>
  <c r="AK85" i="164"/>
  <c r="AI85" i="164"/>
  <c r="AF85" i="164"/>
  <c r="AD85" i="164"/>
  <c r="AB85" i="164"/>
  <c r="Y85" i="164"/>
  <c r="W85" i="164"/>
  <c r="U85" i="164"/>
  <c r="R85" i="164"/>
  <c r="P85" i="164"/>
  <c r="N85" i="164"/>
  <c r="K85" i="164"/>
  <c r="I85" i="164"/>
  <c r="G85" i="164"/>
  <c r="BG81" i="164"/>
  <c r="BE81" i="164"/>
  <c r="BC81" i="164"/>
  <c r="BB81" i="164"/>
  <c r="BA81" i="164"/>
  <c r="AY81" i="164"/>
  <c r="AW81" i="164"/>
  <c r="AT81" i="164"/>
  <c r="AR81" i="164"/>
  <c r="AP81" i="164"/>
  <c r="AM81" i="164"/>
  <c r="AK81" i="164"/>
  <c r="AI81" i="164"/>
  <c r="AF81" i="164"/>
  <c r="AD81" i="164"/>
  <c r="AB81" i="164"/>
  <c r="Y81" i="164"/>
  <c r="W81" i="164"/>
  <c r="U81" i="164"/>
  <c r="R81" i="164"/>
  <c r="P81" i="164"/>
  <c r="N81" i="164"/>
  <c r="K81" i="164"/>
  <c r="I81" i="164"/>
  <c r="G81" i="164"/>
  <c r="BG77" i="164"/>
  <c r="BE77" i="164"/>
  <c r="BC77" i="164"/>
  <c r="BB77" i="164"/>
  <c r="BA77" i="164"/>
  <c r="AY77" i="164"/>
  <c r="AW77" i="164"/>
  <c r="AT77" i="164"/>
  <c r="AR77" i="164"/>
  <c r="AP77" i="164"/>
  <c r="AM77" i="164"/>
  <c r="AK77" i="164"/>
  <c r="AI77" i="164"/>
  <c r="AF77" i="164"/>
  <c r="AD77" i="164"/>
  <c r="AB77" i="164"/>
  <c r="Y77" i="164"/>
  <c r="W77" i="164"/>
  <c r="U77" i="164"/>
  <c r="R77" i="164"/>
  <c r="P77" i="164"/>
  <c r="N77" i="164"/>
  <c r="K77" i="164"/>
  <c r="I77" i="164"/>
  <c r="G77" i="164"/>
  <c r="BG73" i="164"/>
  <c r="BE73" i="164"/>
  <c r="BC73" i="164"/>
  <c r="BB73" i="164"/>
  <c r="BA73" i="164"/>
  <c r="AY73" i="164"/>
  <c r="AW73" i="164"/>
  <c r="AT73" i="164"/>
  <c r="AR73" i="164"/>
  <c r="AP73" i="164"/>
  <c r="AM73" i="164"/>
  <c r="AK73" i="164"/>
  <c r="AI73" i="164"/>
  <c r="AF73" i="164"/>
  <c r="AD73" i="164"/>
  <c r="AB73" i="164"/>
  <c r="Y73" i="164"/>
  <c r="W73" i="164"/>
  <c r="U73" i="164"/>
  <c r="R73" i="164"/>
  <c r="P73" i="164"/>
  <c r="N73" i="164"/>
  <c r="K73" i="164"/>
  <c r="I73" i="164"/>
  <c r="G73" i="164"/>
  <c r="BG69" i="164"/>
  <c r="BE69" i="164"/>
  <c r="BC69" i="164"/>
  <c r="BB69" i="164"/>
  <c r="BA69" i="164"/>
  <c r="AY69" i="164"/>
  <c r="AW69" i="164"/>
  <c r="AT69" i="164"/>
  <c r="AR69" i="164"/>
  <c r="AP69" i="164"/>
  <c r="AM69" i="164"/>
  <c r="AK69" i="164"/>
  <c r="AI69" i="164"/>
  <c r="AF69" i="164"/>
  <c r="AD69" i="164"/>
  <c r="AB69" i="164"/>
  <c r="Y69" i="164"/>
  <c r="W69" i="164"/>
  <c r="U69" i="164"/>
  <c r="R69" i="164"/>
  <c r="P69" i="164"/>
  <c r="N69" i="164"/>
  <c r="K69" i="164"/>
  <c r="I69" i="164"/>
  <c r="G69" i="164"/>
  <c r="BG65" i="164"/>
  <c r="BE65" i="164"/>
  <c r="BC65" i="164"/>
  <c r="BB65" i="164"/>
  <c r="BA65" i="164"/>
  <c r="AY65" i="164"/>
  <c r="AW65" i="164"/>
  <c r="AT65" i="164"/>
  <c r="AR65" i="164"/>
  <c r="AP65" i="164"/>
  <c r="AM65" i="164"/>
  <c r="AK65" i="164"/>
  <c r="AI65" i="164"/>
  <c r="AF65" i="164"/>
  <c r="AD65" i="164"/>
  <c r="AB65" i="164"/>
  <c r="Y65" i="164"/>
  <c r="W65" i="164"/>
  <c r="U65" i="164"/>
  <c r="R65" i="164"/>
  <c r="P65" i="164"/>
  <c r="N65" i="164"/>
  <c r="K65" i="164"/>
  <c r="I65" i="164"/>
  <c r="G65" i="164"/>
  <c r="BG61" i="164"/>
  <c r="BE61" i="164"/>
  <c r="BC61" i="164"/>
  <c r="BB61" i="164"/>
  <c r="BA61" i="164"/>
  <c r="AY61" i="164"/>
  <c r="AW61" i="164"/>
  <c r="AT61" i="164"/>
  <c r="AR61" i="164"/>
  <c r="AP61" i="164"/>
  <c r="AM61" i="164"/>
  <c r="AK61" i="164"/>
  <c r="AI61" i="164"/>
  <c r="AF61" i="164"/>
  <c r="AD61" i="164"/>
  <c r="AB61" i="164"/>
  <c r="Y61" i="164"/>
  <c r="W61" i="164"/>
  <c r="U61" i="164"/>
  <c r="R61" i="164"/>
  <c r="P61" i="164"/>
  <c r="N61" i="164"/>
  <c r="K61" i="164"/>
  <c r="I61" i="164"/>
  <c r="G61" i="164"/>
  <c r="BG57" i="164"/>
  <c r="BE57" i="164"/>
  <c r="BC57" i="164"/>
  <c r="BB57" i="164"/>
  <c r="BA57" i="164"/>
  <c r="AY57" i="164"/>
  <c r="AW57" i="164"/>
  <c r="AT57" i="164"/>
  <c r="AR57" i="164"/>
  <c r="AP57" i="164"/>
  <c r="AM57" i="164"/>
  <c r="AK57" i="164"/>
  <c r="AI57" i="164"/>
  <c r="AF57" i="164"/>
  <c r="AD57" i="164"/>
  <c r="AB57" i="164"/>
  <c r="Y57" i="164"/>
  <c r="W57" i="164"/>
  <c r="U57" i="164"/>
  <c r="R57" i="164"/>
  <c r="P57" i="164"/>
  <c r="N57" i="164"/>
  <c r="K57" i="164"/>
  <c r="I57" i="164"/>
  <c r="G57" i="164"/>
  <c r="BG53" i="164"/>
  <c r="BE53" i="164"/>
  <c r="BC53" i="164"/>
  <c r="BB53" i="164"/>
  <c r="BA53" i="164"/>
  <c r="AY53" i="164"/>
  <c r="AW53" i="164"/>
  <c r="AT53" i="164"/>
  <c r="AR53" i="164"/>
  <c r="AP53" i="164"/>
  <c r="AM53" i="164"/>
  <c r="AK53" i="164"/>
  <c r="AI53" i="164"/>
  <c r="AF53" i="164"/>
  <c r="AD53" i="164"/>
  <c r="AB53" i="164"/>
  <c r="Y53" i="164"/>
  <c r="W53" i="164"/>
  <c r="U53" i="164"/>
  <c r="R53" i="164"/>
  <c r="P53" i="164"/>
  <c r="N53" i="164"/>
  <c r="K53" i="164"/>
  <c r="I53" i="164"/>
  <c r="G53" i="164"/>
  <c r="BG49" i="164"/>
  <c r="BE49" i="164"/>
  <c r="BC49" i="164"/>
  <c r="BB49" i="164"/>
  <c r="BA49" i="164"/>
  <c r="AY49" i="164"/>
  <c r="AW49" i="164"/>
  <c r="AT49" i="164"/>
  <c r="AR49" i="164"/>
  <c r="AP49" i="164"/>
  <c r="AM49" i="164"/>
  <c r="AK49" i="164"/>
  <c r="AI49" i="164"/>
  <c r="AF49" i="164"/>
  <c r="AD49" i="164"/>
  <c r="AB49" i="164"/>
  <c r="Y49" i="164"/>
  <c r="W49" i="164"/>
  <c r="U49" i="164"/>
  <c r="R49" i="164"/>
  <c r="P49" i="164"/>
  <c r="N49" i="164"/>
  <c r="K49" i="164"/>
  <c r="I49" i="164"/>
  <c r="G49" i="164"/>
  <c r="BG45" i="164"/>
  <c r="BE45" i="164"/>
  <c r="BC45" i="164"/>
  <c r="BB45" i="164"/>
  <c r="BA45" i="164"/>
  <c r="AY45" i="164"/>
  <c r="AW45" i="164"/>
  <c r="AT45" i="164"/>
  <c r="AR45" i="164"/>
  <c r="AP45" i="164"/>
  <c r="AM45" i="164"/>
  <c r="AK45" i="164"/>
  <c r="AI45" i="164"/>
  <c r="AF45" i="164"/>
  <c r="AD45" i="164"/>
  <c r="AB45" i="164"/>
  <c r="Y45" i="164"/>
  <c r="W45" i="164"/>
  <c r="U45" i="164"/>
  <c r="R45" i="164"/>
  <c r="P45" i="164"/>
  <c r="N45" i="164"/>
  <c r="K45" i="164"/>
  <c r="I45" i="164"/>
  <c r="G45" i="164"/>
  <c r="BG41" i="164"/>
  <c r="BE41" i="164"/>
  <c r="BC41" i="164"/>
  <c r="BB41" i="164"/>
  <c r="BA41" i="164"/>
  <c r="AY41" i="164"/>
  <c r="AW41" i="164"/>
  <c r="AT41" i="164"/>
  <c r="AR41" i="164"/>
  <c r="AP41" i="164"/>
  <c r="AM41" i="164"/>
  <c r="AK41" i="164"/>
  <c r="AI41" i="164"/>
  <c r="AF41" i="164"/>
  <c r="AD41" i="164"/>
  <c r="AB41" i="164"/>
  <c r="Y41" i="164"/>
  <c r="W41" i="164"/>
  <c r="U41" i="164"/>
  <c r="R41" i="164"/>
  <c r="P41" i="164"/>
  <c r="N41" i="164"/>
  <c r="K41" i="164"/>
  <c r="I41" i="164"/>
  <c r="G41" i="164"/>
  <c r="BG37" i="164"/>
  <c r="BE37" i="164"/>
  <c r="BC37" i="164"/>
  <c r="BB37" i="164"/>
  <c r="BA37" i="164"/>
  <c r="AY37" i="164"/>
  <c r="AW37" i="164"/>
  <c r="AT37" i="164"/>
  <c r="AR37" i="164"/>
  <c r="AP37" i="164"/>
  <c r="AM37" i="164"/>
  <c r="AK37" i="164"/>
  <c r="AI37" i="164"/>
  <c r="AF37" i="164"/>
  <c r="AD37" i="164"/>
  <c r="AB37" i="164"/>
  <c r="Y37" i="164"/>
  <c r="W37" i="164"/>
  <c r="U37" i="164"/>
  <c r="R37" i="164"/>
  <c r="P37" i="164"/>
  <c r="N37" i="164"/>
  <c r="K37" i="164"/>
  <c r="I37" i="164"/>
  <c r="G37" i="164"/>
  <c r="BG33" i="164"/>
  <c r="BE33" i="164"/>
  <c r="BC33" i="164"/>
  <c r="BB33" i="164"/>
  <c r="BA33" i="164"/>
  <c r="AY33" i="164"/>
  <c r="AW33" i="164"/>
  <c r="AT33" i="164"/>
  <c r="AR33" i="164"/>
  <c r="AP33" i="164"/>
  <c r="AM33" i="164"/>
  <c r="AK33" i="164"/>
  <c r="AI33" i="164"/>
  <c r="AF33" i="164"/>
  <c r="AD33" i="164"/>
  <c r="AB33" i="164"/>
  <c r="Y33" i="164"/>
  <c r="W33" i="164"/>
  <c r="U33" i="164"/>
  <c r="R33" i="164"/>
  <c r="P33" i="164"/>
  <c r="N33" i="164"/>
  <c r="K33" i="164"/>
  <c r="I33" i="164"/>
  <c r="G33" i="164"/>
  <c r="BG29" i="164"/>
  <c r="BE29" i="164"/>
  <c r="BC29" i="164"/>
  <c r="BB29" i="164"/>
  <c r="BA29" i="164"/>
  <c r="AY29" i="164"/>
  <c r="AW29" i="164"/>
  <c r="AT29" i="164"/>
  <c r="AR29" i="164"/>
  <c r="AP29" i="164"/>
  <c r="AM29" i="164"/>
  <c r="AK29" i="164"/>
  <c r="AI29" i="164"/>
  <c r="AF29" i="164"/>
  <c r="AD29" i="164"/>
  <c r="AB29" i="164"/>
  <c r="Y29" i="164"/>
  <c r="W29" i="164"/>
  <c r="U29" i="164"/>
  <c r="R29" i="164"/>
  <c r="P29" i="164"/>
  <c r="N29" i="164"/>
  <c r="K29" i="164"/>
  <c r="I29" i="164"/>
  <c r="G29" i="164"/>
  <c r="BG25" i="164"/>
  <c r="BE25" i="164"/>
  <c r="BC25" i="164"/>
  <c r="BB25" i="164"/>
  <c r="BA25" i="164"/>
  <c r="AY25" i="164"/>
  <c r="AW25" i="164"/>
  <c r="AT25" i="164"/>
  <c r="AR25" i="164"/>
  <c r="AP25" i="164"/>
  <c r="AM25" i="164"/>
  <c r="AK25" i="164"/>
  <c r="AI25" i="164"/>
  <c r="AF25" i="164"/>
  <c r="AD25" i="164"/>
  <c r="AB25" i="164"/>
  <c r="Y25" i="164"/>
  <c r="W25" i="164"/>
  <c r="U25" i="164"/>
  <c r="R25" i="164"/>
  <c r="P25" i="164"/>
  <c r="N25" i="164"/>
  <c r="K25" i="164"/>
  <c r="I25" i="164"/>
  <c r="G25" i="164"/>
  <c r="BG21" i="164"/>
  <c r="BE21" i="164"/>
  <c r="BC21" i="164"/>
  <c r="BB21" i="164"/>
  <c r="BA21" i="164"/>
  <c r="AY21" i="164"/>
  <c r="AW21" i="164"/>
  <c r="AT21" i="164"/>
  <c r="AR21" i="164"/>
  <c r="AP21" i="164"/>
  <c r="AM21" i="164"/>
  <c r="AK21" i="164"/>
  <c r="AI21" i="164"/>
  <c r="AF21" i="164"/>
  <c r="AD21" i="164"/>
  <c r="AB21" i="164"/>
  <c r="Y21" i="164"/>
  <c r="W21" i="164"/>
  <c r="U21" i="164"/>
  <c r="R21" i="164"/>
  <c r="P21" i="164"/>
  <c r="N21" i="164"/>
  <c r="K21" i="164"/>
  <c r="I21" i="164"/>
  <c r="G21" i="164"/>
  <c r="BG17" i="164"/>
  <c r="BE17" i="164"/>
  <c r="BC17" i="164"/>
  <c r="BB17" i="164"/>
  <c r="BA17" i="164"/>
  <c r="AY17" i="164"/>
  <c r="AW17" i="164"/>
  <c r="AT17" i="164"/>
  <c r="AR17" i="164"/>
  <c r="AP17" i="164"/>
  <c r="AM17" i="164"/>
  <c r="AK17" i="164"/>
  <c r="AI17" i="164"/>
  <c r="AF17" i="164"/>
  <c r="AD17" i="164"/>
  <c r="AB17" i="164"/>
  <c r="Y17" i="164"/>
  <c r="W17" i="164"/>
  <c r="U17" i="164"/>
  <c r="R17" i="164"/>
  <c r="P17" i="164"/>
  <c r="N17" i="164"/>
  <c r="K17" i="164"/>
  <c r="I17" i="164"/>
  <c r="G17" i="164"/>
  <c r="BG13" i="164"/>
  <c r="BE13" i="164"/>
  <c r="BC13" i="164"/>
  <c r="BB13" i="164"/>
  <c r="BA13" i="164"/>
  <c r="AY13" i="164"/>
  <c r="AW13" i="164"/>
  <c r="AT13" i="164"/>
  <c r="AR13" i="164"/>
  <c r="AP13" i="164"/>
  <c r="AM13" i="164"/>
  <c r="AK13" i="164"/>
  <c r="AI13" i="164"/>
  <c r="AF13" i="164"/>
  <c r="AD13" i="164"/>
  <c r="AB13" i="164"/>
  <c r="Y13" i="164"/>
  <c r="W13" i="164"/>
  <c r="U13" i="164"/>
  <c r="R13" i="164"/>
  <c r="P13" i="164"/>
  <c r="N13" i="164"/>
  <c r="K13" i="164"/>
  <c r="I13" i="164"/>
  <c r="G13" i="164"/>
  <c r="BG9" i="164"/>
  <c r="BE9" i="164"/>
  <c r="BC9" i="164"/>
  <c r="BB9" i="164"/>
  <c r="BA9" i="164"/>
  <c r="AY9" i="164"/>
  <c r="AW9" i="164"/>
  <c r="AT9" i="164"/>
  <c r="AR9" i="164"/>
  <c r="AP9" i="164"/>
  <c r="AM9" i="164"/>
  <c r="AK9" i="164"/>
  <c r="AI9" i="164"/>
  <c r="AF9" i="164"/>
  <c r="AD9" i="164"/>
  <c r="AB9" i="164"/>
  <c r="Y9" i="164"/>
  <c r="W9" i="164"/>
  <c r="U9" i="164"/>
  <c r="R9" i="164"/>
  <c r="P9" i="164"/>
  <c r="N9" i="164"/>
  <c r="K9" i="164"/>
  <c r="I9" i="164"/>
  <c r="G9" i="164"/>
  <c r="AZ41" i="162"/>
  <c r="S41" i="162"/>
  <c r="E42" i="162"/>
  <c r="E41" i="162"/>
  <c r="E39" i="162"/>
  <c r="BW13" i="164" l="1"/>
  <c r="BW29" i="164"/>
  <c r="BW45" i="164"/>
  <c r="BW61" i="164"/>
  <c r="BW77" i="164"/>
  <c r="BW93" i="164"/>
  <c r="BW109" i="164"/>
  <c r="BW125" i="164"/>
  <c r="BW141" i="164"/>
  <c r="BW157" i="164"/>
  <c r="BW173" i="164"/>
  <c r="BW189" i="164"/>
  <c r="BW201" i="164"/>
  <c r="BW217" i="164"/>
  <c r="BW233" i="164"/>
  <c r="BW249" i="164"/>
  <c r="BW265" i="164"/>
  <c r="BW281" i="164"/>
  <c r="BW297" i="164"/>
  <c r="BW17" i="164"/>
  <c r="BW33" i="164"/>
  <c r="BW49" i="164"/>
  <c r="BW65" i="164"/>
  <c r="BW81" i="164"/>
  <c r="BW97" i="164"/>
  <c r="BW113" i="164"/>
  <c r="BW129" i="164"/>
  <c r="BW145" i="164"/>
  <c r="BW161" i="164"/>
  <c r="BW177" i="164"/>
  <c r="BW205" i="164"/>
  <c r="BW221" i="164"/>
  <c r="BW237" i="164"/>
  <c r="BW253" i="164"/>
  <c r="BW269" i="164"/>
  <c r="BW285" i="164"/>
  <c r="BW301" i="164"/>
  <c r="BW21" i="164"/>
  <c r="BW37" i="164"/>
  <c r="BW53" i="164"/>
  <c r="BW69" i="164"/>
  <c r="BW85" i="164"/>
  <c r="BW101" i="164"/>
  <c r="BW117" i="164"/>
  <c r="BW133" i="164"/>
  <c r="BW149" i="164"/>
  <c r="BW165" i="164"/>
  <c r="BW181" i="164"/>
  <c r="BW193" i="164"/>
  <c r="BW209" i="164"/>
  <c r="BW225" i="164"/>
  <c r="BW241" i="164"/>
  <c r="BW257" i="164"/>
  <c r="BW273" i="164"/>
  <c r="BW289" i="164"/>
  <c r="BW9" i="164"/>
  <c r="BW25" i="164"/>
  <c r="BW41" i="164"/>
  <c r="BW57" i="164"/>
  <c r="BW73" i="164"/>
  <c r="BW89" i="164"/>
  <c r="BW105" i="164"/>
  <c r="BW121" i="164"/>
  <c r="BW137" i="164"/>
  <c r="BW153" i="164"/>
  <c r="BW169" i="164"/>
  <c r="BW185" i="164"/>
  <c r="BW194" i="164"/>
  <c r="CG53" i="164" s="1"/>
  <c r="DJ22" i="164" s="1"/>
  <c r="BW197" i="164"/>
  <c r="BW213" i="164"/>
  <c r="BW229" i="164"/>
  <c r="BW245" i="164"/>
  <c r="BW261" i="164"/>
  <c r="BW277" i="164"/>
  <c r="BW293" i="164"/>
  <c r="BH277" i="164"/>
  <c r="BF277" i="164"/>
  <c r="BF185" i="164"/>
  <c r="BD281" i="164"/>
  <c r="BD301" i="164"/>
  <c r="BF301" i="164"/>
  <c r="BH301" i="164"/>
  <c r="BD293" i="164"/>
  <c r="BF281" i="164"/>
  <c r="BD277" i="164"/>
  <c r="BD269" i="164"/>
  <c r="BF265" i="164"/>
  <c r="BH265" i="164"/>
  <c r="BD253" i="164"/>
  <c r="BD241" i="164"/>
  <c r="BD233" i="164"/>
  <c r="BF233" i="164"/>
  <c r="BH233" i="164"/>
  <c r="BD225" i="164"/>
  <c r="BH225" i="164"/>
  <c r="BF221" i="164"/>
  <c r="BF217" i="164"/>
  <c r="BH213" i="164"/>
  <c r="BH209" i="164"/>
  <c r="BD209" i="164"/>
  <c r="BH205" i="164"/>
  <c r="BF205" i="164"/>
  <c r="BD201" i="164"/>
  <c r="BH201" i="164"/>
  <c r="BF194" i="164"/>
  <c r="CC53" i="164" s="1"/>
  <c r="DD22" i="164" s="1"/>
  <c r="BD193" i="164"/>
  <c r="BF193" i="164"/>
  <c r="BH193" i="164"/>
  <c r="BD177" i="164"/>
  <c r="BH177" i="164"/>
  <c r="BD169" i="164"/>
  <c r="BH169" i="164"/>
  <c r="BD165" i="164"/>
  <c r="BD161" i="164"/>
  <c r="BF153" i="164"/>
  <c r="BH153" i="164"/>
  <c r="BD153" i="164"/>
  <c r="BF149" i="164"/>
  <c r="BD145" i="164"/>
  <c r="BH145" i="164"/>
  <c r="BD137" i="164"/>
  <c r="BF137" i="164"/>
  <c r="BH137" i="164"/>
  <c r="BD129" i="164"/>
  <c r="BH129" i="164"/>
  <c r="BF121" i="164"/>
  <c r="BH121" i="164"/>
  <c r="BD121" i="164"/>
  <c r="BH117" i="164"/>
  <c r="BF117" i="164"/>
  <c r="BD113" i="164"/>
  <c r="BH113" i="164"/>
  <c r="BD101" i="164"/>
  <c r="BH101" i="164"/>
  <c r="BF93" i="164"/>
  <c r="BH89" i="164"/>
  <c r="BF85" i="164"/>
  <c r="BF65" i="164"/>
  <c r="BH65" i="164"/>
  <c r="BD61" i="164"/>
  <c r="BF57" i="164"/>
  <c r="BD57" i="164"/>
  <c r="BF53" i="164"/>
  <c r="BH49" i="164"/>
  <c r="BD41" i="164"/>
  <c r="BD33" i="164"/>
  <c r="BH33" i="164"/>
  <c r="BF25" i="164"/>
  <c r="BH25" i="164"/>
  <c r="BD25" i="164"/>
  <c r="BF21" i="164"/>
  <c r="BH17" i="164"/>
  <c r="BD9" i="164"/>
  <c r="BF9" i="164"/>
  <c r="BH9" i="164"/>
  <c r="AZ305" i="164"/>
  <c r="S305" i="164"/>
  <c r="E305" i="164"/>
  <c r="BF77" i="164"/>
  <c r="BF97" i="164"/>
  <c r="BD194" i="164"/>
  <c r="CA53" i="164" s="1"/>
  <c r="DA22" i="164" s="1"/>
  <c r="BH81" i="164"/>
  <c r="BF41" i="164"/>
  <c r="BD89" i="164"/>
  <c r="BF173" i="164"/>
  <c r="BF189" i="164"/>
  <c r="BH253" i="164"/>
  <c r="BF293" i="164"/>
  <c r="BD17" i="164"/>
  <c r="BH41" i="164"/>
  <c r="BD49" i="164"/>
  <c r="BH57" i="164"/>
  <c r="BD65" i="164"/>
  <c r="BD81" i="164"/>
  <c r="BF89" i="164"/>
  <c r="BF133" i="164"/>
  <c r="BH161" i="164"/>
  <c r="BF177" i="164"/>
  <c r="BF261" i="164"/>
  <c r="BD265" i="164"/>
  <c r="BH293" i="164"/>
  <c r="BH61" i="164"/>
  <c r="BF81" i="164"/>
  <c r="BF105" i="164"/>
  <c r="BF237" i="164"/>
  <c r="BH249" i="164"/>
  <c r="BH269" i="164"/>
  <c r="BH297" i="164"/>
  <c r="BF37" i="164"/>
  <c r="BH165" i="164"/>
  <c r="BF209" i="164"/>
  <c r="BH273" i="164"/>
  <c r="BH289" i="164"/>
  <c r="BD13" i="164"/>
  <c r="BH21" i="164"/>
  <c r="BD29" i="164"/>
  <c r="BH37" i="164"/>
  <c r="BD45" i="164"/>
  <c r="BH53" i="164"/>
  <c r="BD69" i="164"/>
  <c r="BH73" i="164"/>
  <c r="BH77" i="164"/>
  <c r="BH85" i="164"/>
  <c r="BH93" i="164"/>
  <c r="BD109" i="164"/>
  <c r="BD125" i="164"/>
  <c r="BH133" i="164"/>
  <c r="BD141" i="164"/>
  <c r="BH149" i="164"/>
  <c r="BD157" i="164"/>
  <c r="BF165" i="164"/>
  <c r="BH173" i="164"/>
  <c r="BD181" i="164"/>
  <c r="BH185" i="164"/>
  <c r="BH189" i="164"/>
  <c r="BD197" i="164"/>
  <c r="BH217" i="164"/>
  <c r="BH221" i="164"/>
  <c r="BF225" i="164"/>
  <c r="BD229" i="164"/>
  <c r="BH237" i="164"/>
  <c r="BF241" i="164"/>
  <c r="BD245" i="164"/>
  <c r="BF253" i="164"/>
  <c r="BH257" i="164"/>
  <c r="BH261" i="164"/>
  <c r="BF269" i="164"/>
  <c r="BD285" i="164"/>
  <c r="BH241" i="164"/>
  <c r="BF245" i="164"/>
  <c r="BD249" i="164"/>
  <c r="BD273" i="164"/>
  <c r="BH281" i="164"/>
  <c r="BF285" i="164"/>
  <c r="BD289" i="164"/>
  <c r="BD297" i="164"/>
  <c r="BF13" i="164"/>
  <c r="BF29" i="164"/>
  <c r="BF45" i="164"/>
  <c r="BF69" i="164"/>
  <c r="BF109" i="164"/>
  <c r="BF125" i="164"/>
  <c r="BF141" i="164"/>
  <c r="BF157" i="164"/>
  <c r="BF181" i="164"/>
  <c r="BH194" i="164"/>
  <c r="CE53" i="164" s="1"/>
  <c r="DG22" i="164" s="1"/>
  <c r="BF197" i="164"/>
  <c r="BF213" i="164"/>
  <c r="BF229" i="164"/>
  <c r="BH13" i="164"/>
  <c r="BF17" i="164"/>
  <c r="BD21" i="164"/>
  <c r="BH29" i="164"/>
  <c r="BF33" i="164"/>
  <c r="BD37" i="164"/>
  <c r="BH45" i="164"/>
  <c r="BF49" i="164"/>
  <c r="BD53" i="164"/>
  <c r="BF61" i="164"/>
  <c r="BH69" i="164"/>
  <c r="BF73" i="164"/>
  <c r="BD77" i="164"/>
  <c r="BD85" i="164"/>
  <c r="BD93" i="164"/>
  <c r="BH97" i="164"/>
  <c r="BF101" i="164"/>
  <c r="BH105" i="164"/>
  <c r="BH109" i="164"/>
  <c r="BF113" i="164"/>
  <c r="BH125" i="164"/>
  <c r="BF129" i="164"/>
  <c r="BD133" i="164"/>
  <c r="BH141" i="164"/>
  <c r="BF145" i="164"/>
  <c r="BD149" i="164"/>
  <c r="BH157" i="164"/>
  <c r="BF161" i="164"/>
  <c r="BF169" i="164"/>
  <c r="BD173" i="164"/>
  <c r="BH181" i="164"/>
  <c r="BD189" i="164"/>
  <c r="BH197" i="164"/>
  <c r="BF201" i="164"/>
  <c r="BD221" i="164"/>
  <c r="BH229" i="164"/>
  <c r="BD237" i="164"/>
  <c r="BH245" i="164"/>
  <c r="BF249" i="164"/>
  <c r="BF257" i="164"/>
  <c r="BD261" i="164"/>
  <c r="BF273" i="164"/>
  <c r="BH285" i="164"/>
  <c r="BF289" i="164"/>
  <c r="BF297" i="164"/>
  <c r="BD257" i="164"/>
  <c r="BD217" i="164"/>
  <c r="BD213" i="164"/>
  <c r="BD205" i="164"/>
  <c r="BD185" i="164"/>
  <c r="BD117" i="164"/>
  <c r="BD105" i="164"/>
  <c r="BD97" i="164"/>
  <c r="BD73" i="164"/>
  <c r="AX41" i="162"/>
  <c r="AV41" i="162"/>
  <c r="AU41" i="162"/>
  <c r="AS41" i="162"/>
  <c r="AQ41" i="162"/>
  <c r="AO41" i="162"/>
  <c r="AN41" i="162"/>
  <c r="AL41" i="162"/>
  <c r="AJ41" i="162"/>
  <c r="AH41" i="162"/>
  <c r="AG41" i="162"/>
  <c r="AE41" i="162"/>
  <c r="AC41" i="162"/>
  <c r="AA41" i="162"/>
  <c r="Z41" i="162"/>
  <c r="X41" i="162"/>
  <c r="V41" i="162"/>
  <c r="T41" i="162"/>
  <c r="Q41" i="162"/>
  <c r="O41" i="162"/>
  <c r="M41" i="162"/>
  <c r="L41" i="162"/>
  <c r="J41" i="162"/>
  <c r="H41" i="162"/>
  <c r="F41" i="162"/>
  <c r="AX305" i="164" l="1"/>
  <c r="AV305" i="164"/>
  <c r="AU305" i="164"/>
  <c r="AW41" i="162"/>
  <c r="AY41" i="162"/>
  <c r="BA41" i="162"/>
  <c r="AS305" i="164"/>
  <c r="AQ305" i="164"/>
  <c r="AO305" i="164"/>
  <c r="AT41" i="162"/>
  <c r="AR41" i="162"/>
  <c r="AN305" i="164"/>
  <c r="AP41" i="162"/>
  <c r="AL305" i="164"/>
  <c r="AJ305" i="164"/>
  <c r="AH305" i="164"/>
  <c r="AG305" i="164"/>
  <c r="AI41" i="162"/>
  <c r="AM41" i="162"/>
  <c r="AK41" i="162"/>
  <c r="AE305" i="164"/>
  <c r="AC305" i="164"/>
  <c r="AB41" i="162"/>
  <c r="AA305" i="164"/>
  <c r="AF41" i="162"/>
  <c r="BB41" i="162"/>
  <c r="Z305" i="164"/>
  <c r="AD41" i="162"/>
  <c r="Y41" i="162"/>
  <c r="X305" i="164"/>
  <c r="W41" i="162"/>
  <c r="V305" i="164"/>
  <c r="U41" i="162"/>
  <c r="T305" i="164"/>
  <c r="Q305" i="164"/>
  <c r="O305" i="164"/>
  <c r="M305" i="164"/>
  <c r="R41" i="162"/>
  <c r="P41" i="162"/>
  <c r="L305" i="164"/>
  <c r="N41" i="162"/>
  <c r="BG41" i="162"/>
  <c r="J305" i="164"/>
  <c r="K41" i="162"/>
  <c r="K305" i="164" s="1"/>
  <c r="BE41" i="162"/>
  <c r="H305" i="164"/>
  <c r="BC41" i="162"/>
  <c r="F305" i="164"/>
  <c r="I41" i="162"/>
  <c r="G41" i="162"/>
  <c r="BA38" i="162"/>
  <c r="R37" i="162"/>
  <c r="R36" i="162"/>
  <c r="U37" i="162"/>
  <c r="U38" i="162"/>
  <c r="N29" i="162"/>
  <c r="BG37" i="162"/>
  <c r="BE37" i="162"/>
  <c r="BC37" i="162"/>
  <c r="BB37" i="162"/>
  <c r="BA37" i="162"/>
  <c r="AY37" i="162"/>
  <c r="AW37" i="162"/>
  <c r="AT37" i="162"/>
  <c r="AR37" i="162"/>
  <c r="AP37" i="162"/>
  <c r="AM37" i="162"/>
  <c r="AK37" i="162"/>
  <c r="AI37" i="162"/>
  <c r="AF37" i="162"/>
  <c r="AD37" i="162"/>
  <c r="AB37" i="162"/>
  <c r="Y37" i="162"/>
  <c r="W37" i="162"/>
  <c r="P37" i="162"/>
  <c r="N37" i="162"/>
  <c r="BG33" i="162"/>
  <c r="BE33" i="162"/>
  <c r="BC33" i="162"/>
  <c r="BB33" i="162"/>
  <c r="BA33" i="162"/>
  <c r="AY33" i="162"/>
  <c r="AW33" i="162"/>
  <c r="AT33" i="162"/>
  <c r="AR33" i="162"/>
  <c r="AP33" i="162"/>
  <c r="AM33" i="162"/>
  <c r="AK33" i="162"/>
  <c r="AI33" i="162"/>
  <c r="AF33" i="162"/>
  <c r="AD33" i="162"/>
  <c r="AB33" i="162"/>
  <c r="Y33" i="162"/>
  <c r="W33" i="162"/>
  <c r="U33" i="162"/>
  <c r="R33" i="162"/>
  <c r="P33" i="162"/>
  <c r="N33" i="162"/>
  <c r="BG29" i="162"/>
  <c r="BE29" i="162"/>
  <c r="BC29" i="162"/>
  <c r="BB29" i="162"/>
  <c r="BA29" i="162"/>
  <c r="AY29" i="162"/>
  <c r="AW29" i="162"/>
  <c r="AT29" i="162"/>
  <c r="AR29" i="162"/>
  <c r="AP29" i="162"/>
  <c r="AM29" i="162"/>
  <c r="AK29" i="162"/>
  <c r="AI29" i="162"/>
  <c r="AF29" i="162"/>
  <c r="AD29" i="162"/>
  <c r="AB29" i="162"/>
  <c r="Y29" i="162"/>
  <c r="W29" i="162"/>
  <c r="U29" i="162"/>
  <c r="R29" i="162"/>
  <c r="P29" i="162"/>
  <c r="BG25" i="162"/>
  <c r="BE25" i="162"/>
  <c r="BC25" i="162"/>
  <c r="BB25" i="162"/>
  <c r="BA25" i="162"/>
  <c r="AY25" i="162"/>
  <c r="AW25" i="162"/>
  <c r="AT25" i="162"/>
  <c r="AR25" i="162"/>
  <c r="AP25" i="162"/>
  <c r="AM25" i="162"/>
  <c r="AK25" i="162"/>
  <c r="AI25" i="162"/>
  <c r="AF25" i="162"/>
  <c r="AD25" i="162"/>
  <c r="AB25" i="162"/>
  <c r="Y25" i="162"/>
  <c r="W25" i="162"/>
  <c r="U25" i="162"/>
  <c r="R25" i="162"/>
  <c r="P25" i="162"/>
  <c r="N25" i="162"/>
  <c r="BG21" i="162"/>
  <c r="BE21" i="162"/>
  <c r="BC21" i="162"/>
  <c r="BB21" i="162"/>
  <c r="BA21" i="162"/>
  <c r="AY21" i="162"/>
  <c r="AW21" i="162"/>
  <c r="AT21" i="162"/>
  <c r="AR21" i="162"/>
  <c r="AP21" i="162"/>
  <c r="AM21" i="162"/>
  <c r="AK21" i="162"/>
  <c r="AI21" i="162"/>
  <c r="AF21" i="162"/>
  <c r="AD21" i="162"/>
  <c r="AB21" i="162"/>
  <c r="Y21" i="162"/>
  <c r="W21" i="162"/>
  <c r="U21" i="162"/>
  <c r="R21" i="162"/>
  <c r="P21" i="162"/>
  <c r="N21" i="162"/>
  <c r="BG17" i="162"/>
  <c r="BE17" i="162"/>
  <c r="BC17" i="162"/>
  <c r="BB17" i="162"/>
  <c r="BA17" i="162"/>
  <c r="AY17" i="162"/>
  <c r="AW17" i="162"/>
  <c r="AT17" i="162"/>
  <c r="AR17" i="162"/>
  <c r="AP17" i="162"/>
  <c r="AM17" i="162"/>
  <c r="AK17" i="162"/>
  <c r="AI17" i="162"/>
  <c r="AF17" i="162"/>
  <c r="AD17" i="162"/>
  <c r="AB17" i="162"/>
  <c r="Y17" i="162"/>
  <c r="W17" i="162"/>
  <c r="U17" i="162"/>
  <c r="R17" i="162"/>
  <c r="P17" i="162"/>
  <c r="N17" i="162"/>
  <c r="BG13" i="162"/>
  <c r="BE13" i="162"/>
  <c r="BC13" i="162"/>
  <c r="BB13" i="162"/>
  <c r="BA13" i="162"/>
  <c r="AY13" i="162"/>
  <c r="AW13" i="162"/>
  <c r="AT13" i="162"/>
  <c r="AR13" i="162"/>
  <c r="AP13" i="162"/>
  <c r="AM13" i="162"/>
  <c r="AK13" i="162"/>
  <c r="AI13" i="162"/>
  <c r="AF13" i="162"/>
  <c r="AD13" i="162"/>
  <c r="AB13" i="162"/>
  <c r="Y13" i="162"/>
  <c r="W13" i="162"/>
  <c r="U13" i="162"/>
  <c r="R13" i="162"/>
  <c r="P13" i="162"/>
  <c r="N13" i="162"/>
  <c r="BG9" i="162"/>
  <c r="BE9" i="162"/>
  <c r="BC9" i="162"/>
  <c r="BB9" i="162"/>
  <c r="BA9" i="162"/>
  <c r="AY9" i="162"/>
  <c r="AW9" i="162"/>
  <c r="AT9" i="162"/>
  <c r="AR9" i="162"/>
  <c r="AP9" i="162"/>
  <c r="AM9" i="162"/>
  <c r="AK9" i="162"/>
  <c r="AI9" i="162"/>
  <c r="AF9" i="162"/>
  <c r="AD9" i="162"/>
  <c r="AB9" i="162"/>
  <c r="Y9" i="162"/>
  <c r="W9" i="162"/>
  <c r="U9" i="162"/>
  <c r="R9" i="162"/>
  <c r="P9" i="162"/>
  <c r="N9" i="162"/>
  <c r="AT8" i="162"/>
  <c r="D15" i="161"/>
  <c r="E15" i="161"/>
  <c r="G15" i="161"/>
  <c r="I15" i="161"/>
  <c r="D16" i="161"/>
  <c r="E16" i="161"/>
  <c r="G16" i="161"/>
  <c r="I16" i="161"/>
  <c r="D17" i="161"/>
  <c r="E17" i="161"/>
  <c r="G17" i="161"/>
  <c r="I17" i="161"/>
  <c r="D18" i="161"/>
  <c r="E18" i="161"/>
  <c r="G18" i="161"/>
  <c r="I18" i="161"/>
  <c r="D19" i="161"/>
  <c r="E19" i="161"/>
  <c r="G19" i="161"/>
  <c r="I19" i="161"/>
  <c r="D20" i="161"/>
  <c r="E20" i="161"/>
  <c r="G20" i="161"/>
  <c r="I20" i="161"/>
  <c r="D21" i="161"/>
  <c r="E21" i="161"/>
  <c r="G21" i="161"/>
  <c r="I21" i="161"/>
  <c r="D22" i="161"/>
  <c r="E22" i="161"/>
  <c r="G22" i="161"/>
  <c r="I22" i="161"/>
  <c r="D23" i="161"/>
  <c r="E23" i="161"/>
  <c r="G23" i="161"/>
  <c r="I23" i="161"/>
  <c r="D24" i="161"/>
  <c r="E24" i="161"/>
  <c r="G24" i="161"/>
  <c r="I24" i="161"/>
  <c r="D25" i="161"/>
  <c r="E25" i="161"/>
  <c r="G25" i="161"/>
  <c r="I25" i="161"/>
  <c r="D26" i="161"/>
  <c r="E26" i="161"/>
  <c r="G26" i="161"/>
  <c r="I26" i="161"/>
  <c r="D27" i="161"/>
  <c r="E27" i="161"/>
  <c r="G27" i="161"/>
  <c r="I27" i="161"/>
  <c r="D28" i="161"/>
  <c r="E28" i="161"/>
  <c r="G28" i="161"/>
  <c r="I28" i="161"/>
  <c r="D29" i="161"/>
  <c r="E29" i="161"/>
  <c r="G29" i="161"/>
  <c r="I29" i="161"/>
  <c r="D30" i="161"/>
  <c r="E30" i="161"/>
  <c r="G30" i="161"/>
  <c r="I30" i="161"/>
  <c r="D31" i="161"/>
  <c r="E31" i="161"/>
  <c r="G31" i="161"/>
  <c r="I31" i="161"/>
  <c r="D32" i="161"/>
  <c r="E32" i="161"/>
  <c r="G32" i="161"/>
  <c r="I32" i="161"/>
  <c r="D33" i="161"/>
  <c r="E33" i="161"/>
  <c r="G33" i="161"/>
  <c r="I33" i="161"/>
  <c r="D34" i="161"/>
  <c r="E34" i="161"/>
  <c r="G34" i="161"/>
  <c r="I34" i="161"/>
  <c r="D35" i="161"/>
  <c r="E35" i="161"/>
  <c r="G35" i="161"/>
  <c r="I35" i="161"/>
  <c r="D36" i="161"/>
  <c r="E36" i="161"/>
  <c r="G36" i="161"/>
  <c r="I36" i="161"/>
  <c r="D37" i="161"/>
  <c r="E37" i="161"/>
  <c r="G37" i="161"/>
  <c r="I37" i="161"/>
  <c r="D38" i="161"/>
  <c r="E38" i="161"/>
  <c r="G38" i="161"/>
  <c r="I38" i="161"/>
  <c r="D39" i="161"/>
  <c r="E39" i="161"/>
  <c r="G39" i="161"/>
  <c r="I39" i="161"/>
  <c r="D40" i="161"/>
  <c r="E40" i="161"/>
  <c r="G40" i="161"/>
  <c r="I40" i="161"/>
  <c r="D41" i="161"/>
  <c r="E41" i="161"/>
  <c r="G41" i="161"/>
  <c r="I41" i="161"/>
  <c r="D42" i="161"/>
  <c r="E42" i="161"/>
  <c r="G42" i="161"/>
  <c r="I42" i="161"/>
  <c r="D43" i="161"/>
  <c r="E43" i="161"/>
  <c r="G43" i="161"/>
  <c r="I43" i="161"/>
  <c r="D44" i="161"/>
  <c r="E44" i="161"/>
  <c r="G44" i="161"/>
  <c r="I44" i="161"/>
  <c r="D45" i="161"/>
  <c r="E45" i="161"/>
  <c r="G45" i="161"/>
  <c r="I45" i="161"/>
  <c r="D46" i="161"/>
  <c r="E46" i="161"/>
  <c r="G46" i="161"/>
  <c r="I46" i="161"/>
  <c r="D47" i="161"/>
  <c r="E47" i="161"/>
  <c r="G47" i="161"/>
  <c r="I47" i="161"/>
  <c r="D48" i="161"/>
  <c r="E48" i="161"/>
  <c r="G48" i="161"/>
  <c r="I48" i="161"/>
  <c r="D49" i="161"/>
  <c r="E49" i="161"/>
  <c r="G49" i="161"/>
  <c r="I49" i="161"/>
  <c r="D50" i="161"/>
  <c r="E50" i="161"/>
  <c r="G50" i="161"/>
  <c r="I50" i="161"/>
  <c r="D51" i="161"/>
  <c r="E51" i="161"/>
  <c r="G51" i="161"/>
  <c r="I51" i="161"/>
  <c r="D52" i="161"/>
  <c r="E52" i="161"/>
  <c r="G52" i="161"/>
  <c r="I52" i="161"/>
  <c r="D53" i="161"/>
  <c r="E53" i="161"/>
  <c r="G53" i="161"/>
  <c r="I53" i="161"/>
  <c r="D54" i="161"/>
  <c r="E54" i="161"/>
  <c r="G54" i="161"/>
  <c r="I54" i="161"/>
  <c r="D55" i="161"/>
  <c r="E55" i="161"/>
  <c r="G55" i="161"/>
  <c r="I55" i="161"/>
  <c r="D56" i="161"/>
  <c r="E56" i="161"/>
  <c r="G56" i="161"/>
  <c r="I56" i="161"/>
  <c r="D57" i="161"/>
  <c r="E57" i="161"/>
  <c r="G57" i="161"/>
  <c r="I57" i="161"/>
  <c r="D58" i="161"/>
  <c r="E58" i="161"/>
  <c r="G58" i="161"/>
  <c r="I58" i="161"/>
  <c r="D59" i="161"/>
  <c r="E59" i="161"/>
  <c r="G59" i="161"/>
  <c r="I59" i="161"/>
  <c r="D60" i="161"/>
  <c r="E60" i="161"/>
  <c r="G60" i="161"/>
  <c r="I60" i="161"/>
  <c r="D61" i="161"/>
  <c r="E61" i="161"/>
  <c r="G61" i="161"/>
  <c r="I61" i="161"/>
  <c r="D62" i="161"/>
  <c r="E62" i="161"/>
  <c r="G62" i="161"/>
  <c r="I62" i="161"/>
  <c r="D63" i="161"/>
  <c r="E63" i="161"/>
  <c r="G63" i="161"/>
  <c r="I63" i="161"/>
  <c r="D64" i="161"/>
  <c r="E64" i="161"/>
  <c r="G64" i="161"/>
  <c r="I64" i="161"/>
  <c r="D65" i="161"/>
  <c r="E65" i="161"/>
  <c r="G65" i="161"/>
  <c r="I65" i="161"/>
  <c r="D66" i="161"/>
  <c r="E66" i="161"/>
  <c r="G66" i="161"/>
  <c r="I66" i="161"/>
  <c r="D67" i="161"/>
  <c r="E67" i="161"/>
  <c r="G67" i="161"/>
  <c r="I67" i="161"/>
  <c r="D68" i="161"/>
  <c r="E68" i="161"/>
  <c r="G68" i="161"/>
  <c r="I68" i="161"/>
  <c r="D69" i="161"/>
  <c r="E69" i="161"/>
  <c r="G69" i="161"/>
  <c r="I69" i="161"/>
  <c r="D70" i="161"/>
  <c r="E70" i="161"/>
  <c r="G70" i="161"/>
  <c r="I70" i="161"/>
  <c r="D71" i="161"/>
  <c r="E71" i="161"/>
  <c r="G71" i="161"/>
  <c r="I71" i="161"/>
  <c r="D72" i="161"/>
  <c r="E72" i="161"/>
  <c r="G72" i="161"/>
  <c r="I72" i="161"/>
  <c r="D73" i="161"/>
  <c r="E73" i="161"/>
  <c r="G73" i="161"/>
  <c r="I73" i="161"/>
  <c r="D74" i="161"/>
  <c r="E74" i="161"/>
  <c r="G74" i="161"/>
  <c r="I74" i="161"/>
  <c r="D75" i="161"/>
  <c r="E75" i="161"/>
  <c r="G75" i="161"/>
  <c r="I75" i="161"/>
  <c r="D76" i="161"/>
  <c r="E76" i="161"/>
  <c r="G76" i="161"/>
  <c r="I76" i="161"/>
  <c r="D77" i="161"/>
  <c r="E77" i="161"/>
  <c r="G77" i="161"/>
  <c r="I77" i="161"/>
  <c r="D78" i="161"/>
  <c r="E78" i="161"/>
  <c r="G78" i="161"/>
  <c r="I78" i="161"/>
  <c r="D79" i="161"/>
  <c r="E79" i="161"/>
  <c r="G79" i="161"/>
  <c r="I79" i="161"/>
  <c r="D80" i="161"/>
  <c r="E80" i="161"/>
  <c r="G80" i="161"/>
  <c r="I80" i="161"/>
  <c r="D81" i="161"/>
  <c r="E81" i="161"/>
  <c r="G81" i="161"/>
  <c r="I81" i="161"/>
  <c r="D82" i="161"/>
  <c r="E82" i="161"/>
  <c r="G82" i="161"/>
  <c r="I82" i="161"/>
  <c r="D83" i="161"/>
  <c r="E83" i="161"/>
  <c r="G83" i="161"/>
  <c r="I83" i="161"/>
  <c r="D84" i="161"/>
  <c r="E84" i="161"/>
  <c r="G84" i="161"/>
  <c r="I84" i="161"/>
  <c r="D85" i="161"/>
  <c r="E85" i="161"/>
  <c r="G85" i="161"/>
  <c r="I85" i="161"/>
  <c r="D86" i="161"/>
  <c r="E86" i="161"/>
  <c r="G86" i="161"/>
  <c r="I86" i="161"/>
  <c r="D87" i="161"/>
  <c r="E87" i="161"/>
  <c r="G87" i="161"/>
  <c r="I87" i="161"/>
  <c r="D88" i="161"/>
  <c r="E88" i="161"/>
  <c r="G88" i="161"/>
  <c r="I88" i="161"/>
  <c r="D89" i="161"/>
  <c r="E89" i="161"/>
  <c r="G89" i="161"/>
  <c r="I89" i="161"/>
  <c r="I12" i="161"/>
  <c r="G12" i="161"/>
  <c r="E12" i="161"/>
  <c r="D12" i="161"/>
  <c r="D11" i="161"/>
  <c r="I9" i="161"/>
  <c r="I13" i="161"/>
  <c r="G8" i="161"/>
  <c r="I8" i="161"/>
  <c r="E8" i="161"/>
  <c r="E7" i="161"/>
  <c r="D8" i="161"/>
  <c r="D7" i="161"/>
  <c r="BD33" i="162" l="1"/>
  <c r="E16" i="174"/>
  <c r="I16" i="174"/>
  <c r="D16" i="174"/>
  <c r="G16" i="174"/>
  <c r="BD21" i="162"/>
  <c r="W305" i="164"/>
  <c r="AB305" i="164"/>
  <c r="U305" i="164"/>
  <c r="BD37" i="162"/>
  <c r="BF37" i="162"/>
  <c r="BH37" i="162"/>
  <c r="BF33" i="162"/>
  <c r="BH33" i="162"/>
  <c r="BD29" i="162"/>
  <c r="BF29" i="162"/>
  <c r="BH29" i="162"/>
  <c r="BD25" i="162"/>
  <c r="BF25" i="162"/>
  <c r="BH25" i="162"/>
  <c r="BH21" i="162"/>
  <c r="BF21" i="162"/>
  <c r="BD17" i="162"/>
  <c r="BF17" i="162"/>
  <c r="BH17" i="162"/>
  <c r="Y305" i="164"/>
  <c r="BD13" i="162"/>
  <c r="BF13" i="162"/>
  <c r="BH13" i="162"/>
  <c r="BA305" i="164"/>
  <c r="AY305" i="164"/>
  <c r="AW305" i="164"/>
  <c r="AP305" i="164"/>
  <c r="AR305" i="164"/>
  <c r="AT305" i="164"/>
  <c r="AK305" i="164"/>
  <c r="AM305" i="164"/>
  <c r="AI305" i="164"/>
  <c r="D96" i="161"/>
  <c r="BF41" i="162"/>
  <c r="BB305" i="164"/>
  <c r="AD305" i="164"/>
  <c r="AF305" i="164"/>
  <c r="BH41" i="162"/>
  <c r="BD41" i="162"/>
  <c r="N305" i="164"/>
  <c r="P305" i="164"/>
  <c r="R305" i="164"/>
  <c r="BH9" i="162"/>
  <c r="I96" i="161"/>
  <c r="BG305" i="164"/>
  <c r="G96" i="161"/>
  <c r="BE305" i="164"/>
  <c r="E96" i="161"/>
  <c r="BC305" i="164"/>
  <c r="BD9" i="162"/>
  <c r="BF9" i="162"/>
  <c r="G305" i="164"/>
  <c r="I305" i="164"/>
  <c r="H18" i="161"/>
  <c r="J8" i="161"/>
  <c r="H8" i="161"/>
  <c r="J86" i="161"/>
  <c r="H88" i="161"/>
  <c r="H85" i="161"/>
  <c r="Y25" i="161" s="1"/>
  <c r="H84" i="161"/>
  <c r="H83" i="161"/>
  <c r="H82" i="161"/>
  <c r="H81" i="161"/>
  <c r="Y24" i="161" s="1"/>
  <c r="H80" i="161"/>
  <c r="H79" i="161"/>
  <c r="H78" i="161"/>
  <c r="H77" i="161"/>
  <c r="Y23" i="161" s="1"/>
  <c r="H76" i="161"/>
  <c r="H75" i="161"/>
  <c r="H74" i="161"/>
  <c r="H73" i="161"/>
  <c r="Y22" i="161" s="1"/>
  <c r="H72" i="161"/>
  <c r="H71" i="161"/>
  <c r="H70" i="161"/>
  <c r="H69" i="161"/>
  <c r="Y21" i="161" s="1"/>
  <c r="H68" i="161"/>
  <c r="H67" i="161"/>
  <c r="H66" i="161"/>
  <c r="H65" i="161"/>
  <c r="Y20" i="161" s="1"/>
  <c r="H64" i="161"/>
  <c r="H63" i="161"/>
  <c r="H62" i="161"/>
  <c r="H61" i="161"/>
  <c r="Y19" i="161" s="1"/>
  <c r="H60" i="161"/>
  <c r="H59" i="161"/>
  <c r="H58" i="161"/>
  <c r="H57" i="161"/>
  <c r="Y18" i="161" s="1"/>
  <c r="H56" i="161"/>
  <c r="H55" i="161"/>
  <c r="H54" i="161"/>
  <c r="H53" i="161"/>
  <c r="Y17" i="161" s="1"/>
  <c r="H52" i="161"/>
  <c r="H51" i="161"/>
  <c r="H50" i="161"/>
  <c r="H49" i="161"/>
  <c r="Y16" i="161" s="1"/>
  <c r="H48" i="161"/>
  <c r="H47" i="161"/>
  <c r="H46" i="161"/>
  <c r="H45" i="161"/>
  <c r="Y15" i="161" s="1"/>
  <c r="H44" i="161"/>
  <c r="H43" i="161"/>
  <c r="H42" i="161"/>
  <c r="H41" i="161"/>
  <c r="Y14" i="161" s="1"/>
  <c r="H40" i="161"/>
  <c r="H39" i="161"/>
  <c r="H38" i="161"/>
  <c r="H37" i="161"/>
  <c r="Y13" i="161" s="1"/>
  <c r="H36" i="161"/>
  <c r="H35" i="161"/>
  <c r="H34" i="161"/>
  <c r="H32" i="161"/>
  <c r="H31" i="161"/>
  <c r="H30" i="161"/>
  <c r="H28" i="161"/>
  <c r="H27" i="161"/>
  <c r="H26" i="161"/>
  <c r="H22" i="161"/>
  <c r="F87" i="161"/>
  <c r="F7" i="161"/>
  <c r="H20" i="161"/>
  <c r="J87" i="161"/>
  <c r="F80" i="161"/>
  <c r="F76" i="161"/>
  <c r="F72" i="161"/>
  <c r="F68" i="161"/>
  <c r="F64" i="161"/>
  <c r="F60" i="161"/>
  <c r="F56" i="161"/>
  <c r="F52" i="161"/>
  <c r="F48" i="161"/>
  <c r="F44" i="161"/>
  <c r="F40" i="161"/>
  <c r="F36" i="161"/>
  <c r="F32" i="161"/>
  <c r="F28" i="161"/>
  <c r="F8" i="161"/>
  <c r="J12" i="161"/>
  <c r="F86" i="161"/>
  <c r="F85" i="161"/>
  <c r="X25" i="161" s="1"/>
  <c r="F82" i="161"/>
  <c r="F81" i="161"/>
  <c r="X24" i="161" s="1"/>
  <c r="F78" i="161"/>
  <c r="F77" i="161"/>
  <c r="X23" i="161" s="1"/>
  <c r="F74" i="161"/>
  <c r="F73" i="161"/>
  <c r="X22" i="161" s="1"/>
  <c r="F70" i="161"/>
  <c r="F69" i="161"/>
  <c r="X21" i="161" s="1"/>
  <c r="F66" i="161"/>
  <c r="F65" i="161"/>
  <c r="X20" i="161" s="1"/>
  <c r="F62" i="161"/>
  <c r="F61" i="161"/>
  <c r="X19" i="161" s="1"/>
  <c r="F58" i="161"/>
  <c r="F57" i="161"/>
  <c r="X18" i="161" s="1"/>
  <c r="F54" i="161"/>
  <c r="F53" i="161"/>
  <c r="X17" i="161" s="1"/>
  <c r="F50" i="161"/>
  <c r="F49" i="161"/>
  <c r="X16" i="161" s="1"/>
  <c r="F46" i="161"/>
  <c r="F45" i="161"/>
  <c r="X15" i="161" s="1"/>
  <c r="F42" i="161"/>
  <c r="F41" i="161"/>
  <c r="X14" i="161" s="1"/>
  <c r="F38" i="161"/>
  <c r="F37" i="161"/>
  <c r="X13" i="161" s="1"/>
  <c r="F34" i="161"/>
  <c r="F33" i="161"/>
  <c r="X12" i="161" s="1"/>
  <c r="F30" i="161"/>
  <c r="F29" i="161"/>
  <c r="X11" i="161" s="1"/>
  <c r="F26" i="161"/>
  <c r="F25" i="161"/>
  <c r="X10" i="161" s="1"/>
  <c r="F23" i="161"/>
  <c r="J19" i="161"/>
  <c r="F18" i="161"/>
  <c r="F16" i="161"/>
  <c r="H89" i="161"/>
  <c r="Y26" i="161" s="1"/>
  <c r="H87" i="161"/>
  <c r="J85" i="161"/>
  <c r="Z25" i="161" s="1"/>
  <c r="J82" i="161"/>
  <c r="J81" i="161"/>
  <c r="Z24" i="161" s="1"/>
  <c r="J78" i="161"/>
  <c r="J77" i="161"/>
  <c r="Z23" i="161" s="1"/>
  <c r="J74" i="161"/>
  <c r="J73" i="161"/>
  <c r="Z22" i="161" s="1"/>
  <c r="J70" i="161"/>
  <c r="J69" i="161"/>
  <c r="Z21" i="161" s="1"/>
  <c r="J66" i="161"/>
  <c r="J65" i="161"/>
  <c r="Z20" i="161" s="1"/>
  <c r="J62" i="161"/>
  <c r="J61" i="161"/>
  <c r="Z19" i="161" s="1"/>
  <c r="J58" i="161"/>
  <c r="J57" i="161"/>
  <c r="Z18" i="161" s="1"/>
  <c r="J54" i="161"/>
  <c r="J53" i="161"/>
  <c r="Z17" i="161" s="1"/>
  <c r="J50" i="161"/>
  <c r="J49" i="161"/>
  <c r="Z16" i="161" s="1"/>
  <c r="J46" i="161"/>
  <c r="J45" i="161"/>
  <c r="Z15" i="161" s="1"/>
  <c r="J42" i="161"/>
  <c r="J41" i="161"/>
  <c r="Z14" i="161" s="1"/>
  <c r="J38" i="161"/>
  <c r="J37" i="161"/>
  <c r="Z13" i="161" s="1"/>
  <c r="J34" i="161"/>
  <c r="J33" i="161"/>
  <c r="Z12" i="161" s="1"/>
  <c r="J30" i="161"/>
  <c r="J29" i="161"/>
  <c r="Z11" i="161" s="1"/>
  <c r="J26" i="161"/>
  <c r="J25" i="161"/>
  <c r="Z10" i="161" s="1"/>
  <c r="J23" i="161"/>
  <c r="F22" i="161"/>
  <c r="F19" i="161"/>
  <c r="H12" i="161"/>
  <c r="F89" i="161"/>
  <c r="X26" i="161" s="1"/>
  <c r="H86" i="161"/>
  <c r="F83" i="161"/>
  <c r="F79" i="161"/>
  <c r="F75" i="161"/>
  <c r="F71" i="161"/>
  <c r="F67" i="161"/>
  <c r="F63" i="161"/>
  <c r="F59" i="161"/>
  <c r="F55" i="161"/>
  <c r="F51" i="161"/>
  <c r="F47" i="161"/>
  <c r="F43" i="161"/>
  <c r="F39" i="161"/>
  <c r="F35" i="161"/>
  <c r="F31" i="161"/>
  <c r="F27" i="161"/>
  <c r="F24" i="161"/>
  <c r="J21" i="161"/>
  <c r="Z9" i="161" s="1"/>
  <c r="F20" i="161"/>
  <c r="J17" i="161"/>
  <c r="Z8" i="161" s="1"/>
  <c r="J15" i="161"/>
  <c r="H92" i="161"/>
  <c r="F12" i="161"/>
  <c r="J84" i="161"/>
  <c r="J22" i="161"/>
  <c r="H21" i="161"/>
  <c r="Y9" i="161" s="1"/>
  <c r="J18" i="161"/>
  <c r="H17" i="161"/>
  <c r="Y8" i="161" s="1"/>
  <c r="H15" i="161"/>
  <c r="J92" i="161"/>
  <c r="J89" i="161"/>
  <c r="Z26" i="161" s="1"/>
  <c r="F88" i="161"/>
  <c r="J83" i="161"/>
  <c r="J79" i="161"/>
  <c r="J75" i="161"/>
  <c r="J71" i="161"/>
  <c r="J67" i="161"/>
  <c r="J63" i="161"/>
  <c r="J59" i="161"/>
  <c r="J55" i="161"/>
  <c r="J51" i="161"/>
  <c r="J47" i="161"/>
  <c r="J43" i="161"/>
  <c r="J39" i="161"/>
  <c r="J35" i="161"/>
  <c r="H33" i="161"/>
  <c r="Y12" i="161" s="1"/>
  <c r="J31" i="161"/>
  <c r="H29" i="161"/>
  <c r="Y11" i="161" s="1"/>
  <c r="J27" i="161"/>
  <c r="H25" i="161"/>
  <c r="Y10" i="161" s="1"/>
  <c r="H23" i="161"/>
  <c r="F21" i="161"/>
  <c r="X9" i="161" s="1"/>
  <c r="H19" i="161"/>
  <c r="F17" i="161"/>
  <c r="X8" i="161" s="1"/>
  <c r="F15" i="161"/>
  <c r="H24" i="161"/>
  <c r="H16" i="161"/>
  <c r="J88" i="161"/>
  <c r="F84" i="161"/>
  <c r="J80" i="161"/>
  <c r="J76" i="161"/>
  <c r="J72" i="161"/>
  <c r="J68" i="161"/>
  <c r="J64" i="161"/>
  <c r="J60" i="161"/>
  <c r="J56" i="161"/>
  <c r="J52" i="161"/>
  <c r="J48" i="161"/>
  <c r="J44" i="161"/>
  <c r="J40" i="161"/>
  <c r="J36" i="161"/>
  <c r="J32" i="161"/>
  <c r="J28" i="161"/>
  <c r="J24" i="161"/>
  <c r="J20" i="161"/>
  <c r="J16" i="161"/>
  <c r="J16" i="174" l="1"/>
  <c r="H16" i="174"/>
  <c r="F16" i="174"/>
  <c r="BW305" i="164"/>
  <c r="BH305" i="164"/>
  <c r="J96" i="161"/>
  <c r="H96" i="161"/>
  <c r="BF305" i="164"/>
  <c r="BD305" i="164"/>
  <c r="F96" i="161"/>
  <c r="D6" i="161"/>
  <c r="G7" i="161" l="1"/>
  <c r="H7" i="161" l="1"/>
  <c r="H42" i="162"/>
  <c r="AZ42" i="162" l="1"/>
  <c r="AX42" i="162"/>
  <c r="AV42" i="162"/>
  <c r="AS42" i="162" l="1"/>
  <c r="AQ42" i="162"/>
  <c r="AO42" i="162"/>
  <c r="AL42" i="162"/>
  <c r="AJ42" i="162"/>
  <c r="AH42" i="162"/>
  <c r="AE42" i="162"/>
  <c r="AC42" i="162"/>
  <c r="AA42" i="162"/>
  <c r="X42" i="162"/>
  <c r="V42" i="162" l="1"/>
  <c r="T42" i="162"/>
  <c r="Q42" i="162"/>
  <c r="O42" i="162"/>
  <c r="M42" i="162"/>
  <c r="J42" i="162"/>
  <c r="F42" i="162"/>
  <c r="W32" i="166"/>
  <c r="T32" i="166"/>
  <c r="Q32" i="166"/>
  <c r="N32" i="166"/>
  <c r="K32" i="166"/>
  <c r="H32" i="166"/>
  <c r="E32" i="166"/>
  <c r="AI32" i="149"/>
  <c r="AD32" i="149"/>
  <c r="Y32" i="149"/>
  <c r="T32" i="149"/>
  <c r="O32" i="149"/>
  <c r="J32" i="149"/>
  <c r="E32" i="149"/>
  <c r="AI32" i="143" l="1"/>
  <c r="AD32" i="143"/>
  <c r="AB32" i="143"/>
  <c r="Y32" i="143" l="1"/>
  <c r="T32" i="143"/>
  <c r="O32" i="143"/>
  <c r="J32" i="143"/>
  <c r="E32" i="143"/>
  <c r="K230" i="168" l="1"/>
  <c r="J227" i="168"/>
  <c r="J226" i="168"/>
  <c r="J225" i="168"/>
  <c r="J224" i="168"/>
  <c r="J223" i="168"/>
  <c r="J222" i="168"/>
  <c r="J221" i="168"/>
  <c r="J220" i="168"/>
  <c r="J219" i="168"/>
  <c r="J218" i="168"/>
  <c r="J217" i="168"/>
  <c r="J216" i="168"/>
  <c r="J215" i="168"/>
  <c r="J214" i="168"/>
  <c r="J213" i="168"/>
  <c r="J212" i="168"/>
  <c r="J211" i="168"/>
  <c r="J210" i="168"/>
  <c r="J209" i="168"/>
  <c r="J208" i="168"/>
  <c r="J207" i="168"/>
  <c r="J206" i="168"/>
  <c r="J205" i="168"/>
  <c r="J204" i="168"/>
  <c r="J203" i="168"/>
  <c r="J202" i="168"/>
  <c r="J201" i="168"/>
  <c r="J200" i="168"/>
  <c r="J199" i="168"/>
  <c r="J198" i="168"/>
  <c r="W31" i="166" l="1"/>
  <c r="W30" i="166"/>
  <c r="T31" i="166"/>
  <c r="T30" i="166"/>
  <c r="Q31" i="166"/>
  <c r="Q30" i="166"/>
  <c r="N31" i="166"/>
  <c r="N30" i="166"/>
  <c r="K31" i="166"/>
  <c r="K30" i="166"/>
  <c r="H31" i="166"/>
  <c r="H30" i="166"/>
  <c r="E31" i="166"/>
  <c r="E30" i="166"/>
  <c r="AL31" i="149"/>
  <c r="AL30" i="149"/>
  <c r="AJ31" i="149"/>
  <c r="AJ30" i="149"/>
  <c r="AI31" i="149"/>
  <c r="AI30" i="149"/>
  <c r="AG31" i="149"/>
  <c r="AG30" i="149"/>
  <c r="AE31" i="149"/>
  <c r="AE30" i="149"/>
  <c r="AD31" i="149"/>
  <c r="AD30" i="149"/>
  <c r="AB31" i="149"/>
  <c r="AB30" i="149"/>
  <c r="Z31" i="149"/>
  <c r="Z30" i="149"/>
  <c r="Y31" i="149"/>
  <c r="Y30" i="149"/>
  <c r="W31" i="149"/>
  <c r="W30" i="149"/>
  <c r="U31" i="149"/>
  <c r="U30" i="149"/>
  <c r="T31" i="149"/>
  <c r="T30" i="149"/>
  <c r="R31" i="149"/>
  <c r="R30" i="149"/>
  <c r="P31" i="149"/>
  <c r="P30" i="149"/>
  <c r="O31" i="149"/>
  <c r="O30" i="149"/>
  <c r="M31" i="149"/>
  <c r="M30" i="149"/>
  <c r="K31" i="149"/>
  <c r="K30" i="149"/>
  <c r="J31" i="149"/>
  <c r="J30" i="149"/>
  <c r="H31" i="149"/>
  <c r="H30" i="149"/>
  <c r="F31" i="149"/>
  <c r="F30" i="149"/>
  <c r="E31" i="149"/>
  <c r="E30" i="149"/>
  <c r="AI31" i="143"/>
  <c r="AI30" i="143"/>
  <c r="AD30" i="143"/>
  <c r="AD31" i="143"/>
  <c r="AB31" i="143"/>
  <c r="AB30" i="143"/>
  <c r="Y31" i="143"/>
  <c r="Y30" i="143"/>
  <c r="T31" i="143"/>
  <c r="T30" i="143"/>
  <c r="O31" i="143"/>
  <c r="O30" i="143"/>
  <c r="J31" i="143"/>
  <c r="J30" i="143"/>
  <c r="E31" i="143"/>
  <c r="E30" i="143"/>
  <c r="K228" i="168" l="1"/>
  <c r="K229" i="168"/>
  <c r="G9" i="161"/>
  <c r="E9" i="161"/>
  <c r="Y27" i="161" l="1"/>
  <c r="U71" i="161"/>
  <c r="AA27" i="161" s="1"/>
  <c r="J9" i="161"/>
  <c r="U8" i="161"/>
  <c r="AA6" i="161" s="1"/>
  <c r="I14" i="161"/>
  <c r="I11" i="161"/>
  <c r="I10" i="161"/>
  <c r="G14" i="161"/>
  <c r="G13" i="161"/>
  <c r="G11" i="161"/>
  <c r="G10" i="161"/>
  <c r="E14" i="161"/>
  <c r="E13" i="161"/>
  <c r="E11" i="161"/>
  <c r="E10" i="161"/>
  <c r="D14" i="161"/>
  <c r="D13" i="161"/>
  <c r="Z6" i="161" l="1"/>
  <c r="W229" i="168"/>
  <c r="T229" i="168"/>
  <c r="Q229" i="168"/>
  <c r="N229" i="168"/>
  <c r="H229" i="168"/>
  <c r="E229" i="168"/>
  <c r="W228" i="168"/>
  <c r="T228" i="168"/>
  <c r="Q228" i="168"/>
  <c r="N228" i="168"/>
  <c r="H228" i="168"/>
  <c r="E228" i="168"/>
  <c r="Y227" i="168"/>
  <c r="V227" i="168"/>
  <c r="AA227" i="168"/>
  <c r="P227" i="168"/>
  <c r="M227" i="168"/>
  <c r="Z227" i="168"/>
  <c r="G227" i="168"/>
  <c r="AA226" i="168"/>
  <c r="Z226" i="168"/>
  <c r="Y226" i="168"/>
  <c r="V226" i="168"/>
  <c r="S226" i="168"/>
  <c r="P226" i="168"/>
  <c r="M226" i="168"/>
  <c r="G226" i="168"/>
  <c r="AA225" i="168"/>
  <c r="Z225" i="168"/>
  <c r="Y225" i="168"/>
  <c r="V225" i="168"/>
  <c r="S225" i="168"/>
  <c r="P225" i="168"/>
  <c r="M225" i="168"/>
  <c r="G225" i="168"/>
  <c r="Y224" i="168"/>
  <c r="V224" i="168"/>
  <c r="S224" i="168"/>
  <c r="P224" i="168"/>
  <c r="M224" i="168"/>
  <c r="G224" i="168"/>
  <c r="Z224" i="168"/>
  <c r="AA223" i="168"/>
  <c r="Z223" i="168"/>
  <c r="Y223" i="168"/>
  <c r="V223" i="168"/>
  <c r="S223" i="168"/>
  <c r="P223" i="168"/>
  <c r="M223" i="168"/>
  <c r="G223" i="168"/>
  <c r="AA222" i="168"/>
  <c r="Z222" i="168"/>
  <c r="Y222" i="168"/>
  <c r="V222" i="168"/>
  <c r="S222" i="168"/>
  <c r="P222" i="168"/>
  <c r="M222" i="168"/>
  <c r="G222" i="168"/>
  <c r="Z221" i="168"/>
  <c r="Y221" i="168"/>
  <c r="V221" i="168"/>
  <c r="AA221" i="168"/>
  <c r="P221" i="168"/>
  <c r="M221" i="168"/>
  <c r="G221" i="168"/>
  <c r="AA220" i="168"/>
  <c r="Z220" i="168"/>
  <c r="Y220" i="168"/>
  <c r="V220" i="168"/>
  <c r="S220" i="168"/>
  <c r="P220" i="168"/>
  <c r="M220" i="168"/>
  <c r="G220" i="168"/>
  <c r="AA219" i="168"/>
  <c r="Z219" i="168"/>
  <c r="Y219" i="168"/>
  <c r="V219" i="168"/>
  <c r="S219" i="168"/>
  <c r="P219" i="168"/>
  <c r="M219" i="168"/>
  <c r="G219" i="168"/>
  <c r="Y218" i="168"/>
  <c r="V218" i="168"/>
  <c r="S218" i="168"/>
  <c r="P218" i="168"/>
  <c r="M218" i="168"/>
  <c r="G218" i="168"/>
  <c r="Z218" i="168"/>
  <c r="AA217" i="168"/>
  <c r="Z217" i="168"/>
  <c r="Y217" i="168"/>
  <c r="V217" i="168"/>
  <c r="S217" i="168"/>
  <c r="P217" i="168"/>
  <c r="M217" i="168"/>
  <c r="G217" i="168"/>
  <c r="AA216" i="168"/>
  <c r="Z216" i="168"/>
  <c r="Y216" i="168"/>
  <c r="V216" i="168"/>
  <c r="S216" i="168"/>
  <c r="P216" i="168"/>
  <c r="M216" i="168"/>
  <c r="G216" i="168"/>
  <c r="Z215" i="168"/>
  <c r="Y215" i="168"/>
  <c r="V215" i="168"/>
  <c r="S215" i="168"/>
  <c r="P215" i="168"/>
  <c r="M215" i="168"/>
  <c r="AA215" i="168"/>
  <c r="AA214" i="168"/>
  <c r="Z214" i="168"/>
  <c r="Y214" i="168"/>
  <c r="V214" i="168"/>
  <c r="S214" i="168"/>
  <c r="P214" i="168"/>
  <c r="M214" i="168"/>
  <c r="G214" i="168"/>
  <c r="AA213" i="168"/>
  <c r="Z213" i="168"/>
  <c r="Y213" i="168"/>
  <c r="V213" i="168"/>
  <c r="S213" i="168"/>
  <c r="P213" i="168"/>
  <c r="M213" i="168"/>
  <c r="G213" i="168"/>
  <c r="Y212" i="168"/>
  <c r="V212" i="168"/>
  <c r="S212" i="168"/>
  <c r="P212" i="168"/>
  <c r="Z212" i="168"/>
  <c r="M212" i="168"/>
  <c r="G212" i="168"/>
  <c r="AA211" i="168"/>
  <c r="Z211" i="168"/>
  <c r="Y211" i="168"/>
  <c r="V211" i="168"/>
  <c r="S211" i="168"/>
  <c r="P211" i="168"/>
  <c r="M211" i="168"/>
  <c r="G211" i="168"/>
  <c r="AA210" i="168"/>
  <c r="Z210" i="168"/>
  <c r="Y210" i="168"/>
  <c r="V210" i="168"/>
  <c r="S210" i="168"/>
  <c r="P210" i="168"/>
  <c r="M210" i="168"/>
  <c r="G210" i="168"/>
  <c r="Z209" i="168"/>
  <c r="Y209" i="168"/>
  <c r="V209" i="168"/>
  <c r="S209" i="168"/>
  <c r="P209" i="168"/>
  <c r="M209" i="168"/>
  <c r="AA209" i="168"/>
  <c r="AA208" i="168"/>
  <c r="Z208" i="168"/>
  <c r="Y208" i="168"/>
  <c r="V208" i="168"/>
  <c r="S208" i="168"/>
  <c r="P208" i="168"/>
  <c r="M208" i="168"/>
  <c r="G208" i="168"/>
  <c r="AA207" i="168"/>
  <c r="Z207" i="168"/>
  <c r="Y207" i="168"/>
  <c r="V207" i="168"/>
  <c r="S207" i="168"/>
  <c r="P207" i="168"/>
  <c r="M207" i="168"/>
  <c r="G207" i="168"/>
  <c r="Y206" i="168"/>
  <c r="V206" i="168"/>
  <c r="S206" i="168"/>
  <c r="P206" i="168"/>
  <c r="Z206" i="168"/>
  <c r="M206" i="168"/>
  <c r="G206" i="168"/>
  <c r="AA205" i="168"/>
  <c r="Z205" i="168"/>
  <c r="Y205" i="168"/>
  <c r="V205" i="168"/>
  <c r="S205" i="168"/>
  <c r="P205" i="168"/>
  <c r="M205" i="168"/>
  <c r="G205" i="168"/>
  <c r="AA204" i="168"/>
  <c r="Z204" i="168"/>
  <c r="Y204" i="168"/>
  <c r="V204" i="168"/>
  <c r="S204" i="168"/>
  <c r="P204" i="168"/>
  <c r="M204" i="168"/>
  <c r="G204" i="168"/>
  <c r="Z203" i="168"/>
  <c r="Y203" i="168"/>
  <c r="V203" i="168"/>
  <c r="S203" i="168"/>
  <c r="P203" i="168"/>
  <c r="M203" i="168"/>
  <c r="AA203" i="168"/>
  <c r="AA202" i="168"/>
  <c r="Z202" i="168"/>
  <c r="Y202" i="168"/>
  <c r="V202" i="168"/>
  <c r="S202" i="168"/>
  <c r="P202" i="168"/>
  <c r="M202" i="168"/>
  <c r="G202" i="168"/>
  <c r="AA201" i="168"/>
  <c r="Z201" i="168"/>
  <c r="Y201" i="168"/>
  <c r="V201" i="168"/>
  <c r="S201" i="168"/>
  <c r="P201" i="168"/>
  <c r="M201" i="168"/>
  <c r="G201" i="168"/>
  <c r="Y200" i="168"/>
  <c r="V200" i="168"/>
  <c r="S200" i="168"/>
  <c r="P200" i="168"/>
  <c r="Z200" i="168"/>
  <c r="M200" i="168"/>
  <c r="G200" i="168"/>
  <c r="AA199" i="168"/>
  <c r="Z199" i="168"/>
  <c r="Y199" i="168"/>
  <c r="V199" i="168"/>
  <c r="S199" i="168"/>
  <c r="P199" i="168"/>
  <c r="M199" i="168"/>
  <c r="G199" i="168"/>
  <c r="AA198" i="168"/>
  <c r="Z198" i="168"/>
  <c r="Y198" i="168"/>
  <c r="V198" i="168"/>
  <c r="S198" i="168"/>
  <c r="P198" i="168"/>
  <c r="M198" i="168"/>
  <c r="G198" i="168"/>
  <c r="Z197" i="168"/>
  <c r="Y197" i="168"/>
  <c r="V197" i="168"/>
  <c r="S197" i="168"/>
  <c r="P197" i="168"/>
  <c r="M197" i="168"/>
  <c r="J197" i="168"/>
  <c r="AA197" i="168"/>
  <c r="AA196" i="168"/>
  <c r="Z196" i="168"/>
  <c r="Y196" i="168"/>
  <c r="V196" i="168"/>
  <c r="S196" i="168"/>
  <c r="P196" i="168"/>
  <c r="M196" i="168"/>
  <c r="J196" i="168"/>
  <c r="G196" i="168"/>
  <c r="AA195" i="168"/>
  <c r="Z195" i="168"/>
  <c r="Y195" i="168"/>
  <c r="V195" i="168"/>
  <c r="S195" i="168"/>
  <c r="P195" i="168"/>
  <c r="M195" i="168"/>
  <c r="J195" i="168"/>
  <c r="G195" i="168"/>
  <c r="Y194" i="168"/>
  <c r="V194" i="168"/>
  <c r="S194" i="168"/>
  <c r="P194" i="168"/>
  <c r="Z194" i="168"/>
  <c r="M194" i="168"/>
  <c r="J194" i="168"/>
  <c r="G194" i="168"/>
  <c r="AA193" i="168"/>
  <c r="Z193" i="168"/>
  <c r="Y193" i="168"/>
  <c r="V193" i="168"/>
  <c r="S193" i="168"/>
  <c r="P193" i="168"/>
  <c r="M193" i="168"/>
  <c r="J193" i="168"/>
  <c r="G193" i="168"/>
  <c r="AA192" i="168"/>
  <c r="Z192" i="168"/>
  <c r="Y192" i="168"/>
  <c r="V192" i="168"/>
  <c r="S192" i="168"/>
  <c r="P192" i="168"/>
  <c r="M192" i="168"/>
  <c r="J192" i="168"/>
  <c r="G192" i="168"/>
  <c r="Z191" i="168"/>
  <c r="Y191" i="168"/>
  <c r="V191" i="168"/>
  <c r="S191" i="168"/>
  <c r="P191" i="168"/>
  <c r="M191" i="168"/>
  <c r="J191" i="168"/>
  <c r="AA191" i="168"/>
  <c r="AA190" i="168"/>
  <c r="Z190" i="168"/>
  <c r="Y190" i="168"/>
  <c r="V190" i="168"/>
  <c r="S190" i="168"/>
  <c r="P190" i="168"/>
  <c r="M190" i="168"/>
  <c r="J190" i="168"/>
  <c r="G190" i="168"/>
  <c r="AA189" i="168"/>
  <c r="Z189" i="168"/>
  <c r="Y189" i="168"/>
  <c r="V189" i="168"/>
  <c r="S189" i="168"/>
  <c r="P189" i="168"/>
  <c r="M189" i="168"/>
  <c r="J189" i="168"/>
  <c r="G189" i="168"/>
  <c r="Y188" i="168"/>
  <c r="V188" i="168"/>
  <c r="S188" i="168"/>
  <c r="P188" i="168"/>
  <c r="Z188" i="168"/>
  <c r="M188" i="168"/>
  <c r="J188" i="168"/>
  <c r="G188" i="168"/>
  <c r="AA187" i="168"/>
  <c r="Z187" i="168"/>
  <c r="Y187" i="168"/>
  <c r="V187" i="168"/>
  <c r="S187" i="168"/>
  <c r="P187" i="168"/>
  <c r="M187" i="168"/>
  <c r="J187" i="168"/>
  <c r="G187" i="168"/>
  <c r="AA186" i="168"/>
  <c r="Z186" i="168"/>
  <c r="Y186" i="168"/>
  <c r="V186" i="168"/>
  <c r="S186" i="168"/>
  <c r="P186" i="168"/>
  <c r="M186" i="168"/>
  <c r="J186" i="168"/>
  <c r="G186" i="168"/>
  <c r="Y185" i="168"/>
  <c r="V185" i="168"/>
  <c r="S185" i="168"/>
  <c r="P185" i="168"/>
  <c r="Z185" i="168"/>
  <c r="M185" i="168"/>
  <c r="J185" i="168"/>
  <c r="AA185" i="168"/>
  <c r="AA184" i="168"/>
  <c r="Z184" i="168"/>
  <c r="Y184" i="168"/>
  <c r="V184" i="168"/>
  <c r="S184" i="168"/>
  <c r="P184" i="168"/>
  <c r="M184" i="168"/>
  <c r="J184" i="168"/>
  <c r="G184" i="168"/>
  <c r="AA183" i="168"/>
  <c r="Z183" i="168"/>
  <c r="Y183" i="168"/>
  <c r="V183" i="168"/>
  <c r="S183" i="168"/>
  <c r="P183" i="168"/>
  <c r="M183" i="168"/>
  <c r="J183" i="168"/>
  <c r="G183" i="168"/>
  <c r="Y182" i="168"/>
  <c r="V182" i="168"/>
  <c r="S182" i="168"/>
  <c r="P182" i="168"/>
  <c r="Z182" i="168"/>
  <c r="M182" i="168"/>
  <c r="J182" i="168"/>
  <c r="G182" i="168"/>
  <c r="AA181" i="168"/>
  <c r="Z181" i="168"/>
  <c r="Y181" i="168"/>
  <c r="V181" i="168"/>
  <c r="S181" i="168"/>
  <c r="P181" i="168"/>
  <c r="M181" i="168"/>
  <c r="J181" i="168"/>
  <c r="G181" i="168"/>
  <c r="AA180" i="168"/>
  <c r="Z180" i="168"/>
  <c r="Y180" i="168"/>
  <c r="V180" i="168"/>
  <c r="S180" i="168"/>
  <c r="P180" i="168"/>
  <c r="M180" i="168"/>
  <c r="J180" i="168"/>
  <c r="G180" i="168"/>
  <c r="Y179" i="168"/>
  <c r="V179" i="168"/>
  <c r="S179" i="168"/>
  <c r="P179" i="168"/>
  <c r="Z179" i="168"/>
  <c r="M179" i="168"/>
  <c r="J179" i="168"/>
  <c r="AA179" i="168"/>
  <c r="AA178" i="168"/>
  <c r="Z178" i="168"/>
  <c r="Y178" i="168"/>
  <c r="V178" i="168"/>
  <c r="S178" i="168"/>
  <c r="P178" i="168"/>
  <c r="M178" i="168"/>
  <c r="J178" i="168"/>
  <c r="G178" i="168"/>
  <c r="AA177" i="168"/>
  <c r="Z177" i="168"/>
  <c r="Y177" i="168"/>
  <c r="V177" i="168"/>
  <c r="S177" i="168"/>
  <c r="P177" i="168"/>
  <c r="M177" i="168"/>
  <c r="J177" i="168"/>
  <c r="G177" i="168"/>
  <c r="Y176" i="168"/>
  <c r="V176" i="168"/>
  <c r="S176" i="168"/>
  <c r="P176" i="168"/>
  <c r="Z176" i="168"/>
  <c r="M176" i="168"/>
  <c r="J176" i="168"/>
  <c r="G176" i="168"/>
  <c r="AA175" i="168"/>
  <c r="Z175" i="168"/>
  <c r="Y175" i="168"/>
  <c r="V175" i="168"/>
  <c r="S175" i="168"/>
  <c r="P175" i="168"/>
  <c r="M175" i="168"/>
  <c r="J175" i="168"/>
  <c r="G175" i="168"/>
  <c r="AA174" i="168"/>
  <c r="Z174" i="168"/>
  <c r="Y174" i="168"/>
  <c r="V174" i="168"/>
  <c r="S174" i="168"/>
  <c r="P174" i="168"/>
  <c r="M174" i="168"/>
  <c r="J174" i="168"/>
  <c r="G174" i="168"/>
  <c r="Y173" i="168"/>
  <c r="V173" i="168"/>
  <c r="S173" i="168"/>
  <c r="P173" i="168"/>
  <c r="Z173" i="168"/>
  <c r="M173" i="168"/>
  <c r="J173" i="168"/>
  <c r="AA173" i="168"/>
  <c r="AA172" i="168"/>
  <c r="Z172" i="168"/>
  <c r="Y172" i="168"/>
  <c r="V172" i="168"/>
  <c r="S172" i="168"/>
  <c r="P172" i="168"/>
  <c r="M172" i="168"/>
  <c r="J172" i="168"/>
  <c r="G172" i="168"/>
  <c r="AA171" i="168"/>
  <c r="Z171" i="168"/>
  <c r="Y171" i="168"/>
  <c r="V171" i="168"/>
  <c r="S171" i="168"/>
  <c r="P171" i="168"/>
  <c r="M171" i="168"/>
  <c r="J171" i="168"/>
  <c r="G171" i="168"/>
  <c r="Y170" i="168"/>
  <c r="V170" i="168"/>
  <c r="S170" i="168"/>
  <c r="P170" i="168"/>
  <c r="Z170" i="168"/>
  <c r="M170" i="168"/>
  <c r="J170" i="168"/>
  <c r="G170" i="168"/>
  <c r="AA169" i="168"/>
  <c r="Z169" i="168"/>
  <c r="Y169" i="168"/>
  <c r="V169" i="168"/>
  <c r="S169" i="168"/>
  <c r="P169" i="168"/>
  <c r="M169" i="168"/>
  <c r="J169" i="168"/>
  <c r="G169" i="168"/>
  <c r="AA168" i="168"/>
  <c r="Z168" i="168"/>
  <c r="Y168" i="168"/>
  <c r="V168" i="168"/>
  <c r="S168" i="168"/>
  <c r="P168" i="168"/>
  <c r="M168" i="168"/>
  <c r="J168" i="168"/>
  <c r="G168" i="168"/>
  <c r="Y167" i="168"/>
  <c r="V167" i="168"/>
  <c r="S167" i="168"/>
  <c r="P167" i="168"/>
  <c r="Z167" i="168"/>
  <c r="M167" i="168"/>
  <c r="J167" i="168"/>
  <c r="AA167" i="168"/>
  <c r="AA166" i="168"/>
  <c r="Z166" i="168"/>
  <c r="Y166" i="168"/>
  <c r="V166" i="168"/>
  <c r="S166" i="168"/>
  <c r="P166" i="168"/>
  <c r="M166" i="168"/>
  <c r="J166" i="168"/>
  <c r="G166" i="168"/>
  <c r="AA165" i="168"/>
  <c r="Z165" i="168"/>
  <c r="Y165" i="168"/>
  <c r="V165" i="168"/>
  <c r="S165" i="168"/>
  <c r="P165" i="168"/>
  <c r="M165" i="168"/>
  <c r="J165" i="168"/>
  <c r="G165" i="168"/>
  <c r="Y164" i="168"/>
  <c r="V164" i="168"/>
  <c r="S164" i="168"/>
  <c r="P164" i="168"/>
  <c r="Z164" i="168"/>
  <c r="M164" i="168"/>
  <c r="J164" i="168"/>
  <c r="G164" i="168"/>
  <c r="AA163" i="168"/>
  <c r="Z163" i="168"/>
  <c r="Y163" i="168"/>
  <c r="V163" i="168"/>
  <c r="S163" i="168"/>
  <c r="P163" i="168"/>
  <c r="M163" i="168"/>
  <c r="J163" i="168"/>
  <c r="G163" i="168"/>
  <c r="AA162" i="168"/>
  <c r="Z162" i="168"/>
  <c r="Y162" i="168"/>
  <c r="V162" i="168"/>
  <c r="S162" i="168"/>
  <c r="P162" i="168"/>
  <c r="M162" i="168"/>
  <c r="J162" i="168"/>
  <c r="G162" i="168"/>
  <c r="Y161" i="168"/>
  <c r="V161" i="168"/>
  <c r="S161" i="168"/>
  <c r="P161" i="168"/>
  <c r="Z161" i="168"/>
  <c r="M161" i="168"/>
  <c r="J161" i="168"/>
  <c r="AA161" i="168"/>
  <c r="AA160" i="168"/>
  <c r="Z160" i="168"/>
  <c r="Y160" i="168"/>
  <c r="V160" i="168"/>
  <c r="S160" i="168"/>
  <c r="P160" i="168"/>
  <c r="M160" i="168"/>
  <c r="J160" i="168"/>
  <c r="G160" i="168"/>
  <c r="AA159" i="168"/>
  <c r="Z159" i="168"/>
  <c r="Y159" i="168"/>
  <c r="V159" i="168"/>
  <c r="S159" i="168"/>
  <c r="P159" i="168"/>
  <c r="M159" i="168"/>
  <c r="J159" i="168"/>
  <c r="G159" i="168"/>
  <c r="Y158" i="168"/>
  <c r="V158" i="168"/>
  <c r="S158" i="168"/>
  <c r="P158" i="168"/>
  <c r="Z158" i="168"/>
  <c r="M158" i="168"/>
  <c r="J158" i="168"/>
  <c r="G158" i="168"/>
  <c r="AA157" i="168"/>
  <c r="Z157" i="168"/>
  <c r="Y157" i="168"/>
  <c r="V157" i="168"/>
  <c r="S157" i="168"/>
  <c r="P157" i="168"/>
  <c r="M157" i="168"/>
  <c r="J157" i="168"/>
  <c r="G157" i="168"/>
  <c r="AA156" i="168"/>
  <c r="Z156" i="168"/>
  <c r="Y156" i="168"/>
  <c r="V156" i="168"/>
  <c r="S156" i="168"/>
  <c r="P156" i="168"/>
  <c r="M156" i="168"/>
  <c r="J156" i="168"/>
  <c r="G156" i="168"/>
  <c r="Y155" i="168"/>
  <c r="V155" i="168"/>
  <c r="S155" i="168"/>
  <c r="P155" i="168"/>
  <c r="Z155" i="168"/>
  <c r="M155" i="168"/>
  <c r="J155" i="168"/>
  <c r="AA155" i="168"/>
  <c r="AA154" i="168"/>
  <c r="Z154" i="168"/>
  <c r="Y154" i="168"/>
  <c r="V154" i="168"/>
  <c r="S154" i="168"/>
  <c r="P154" i="168"/>
  <c r="M154" i="168"/>
  <c r="J154" i="168"/>
  <c r="G154" i="168"/>
  <c r="AA153" i="168"/>
  <c r="Z153" i="168"/>
  <c r="Y153" i="168"/>
  <c r="V153" i="168"/>
  <c r="S153" i="168"/>
  <c r="P153" i="168"/>
  <c r="M153" i="168"/>
  <c r="J153" i="168"/>
  <c r="G153" i="168"/>
  <c r="Y152" i="168"/>
  <c r="V152" i="168"/>
  <c r="S152" i="168"/>
  <c r="P152" i="168"/>
  <c r="Z152" i="168"/>
  <c r="M152" i="168"/>
  <c r="J152" i="168"/>
  <c r="G152" i="168"/>
  <c r="AA151" i="168"/>
  <c r="Z151" i="168"/>
  <c r="Y151" i="168"/>
  <c r="V151" i="168"/>
  <c r="S151" i="168"/>
  <c r="P151" i="168"/>
  <c r="M151" i="168"/>
  <c r="J151" i="168"/>
  <c r="G151" i="168"/>
  <c r="AA150" i="168"/>
  <c r="Z150" i="168"/>
  <c r="Y150" i="168"/>
  <c r="V150" i="168"/>
  <c r="S150" i="168"/>
  <c r="P150" i="168"/>
  <c r="M150" i="168"/>
  <c r="J150" i="168"/>
  <c r="G150" i="168"/>
  <c r="Y149" i="168"/>
  <c r="V149" i="168"/>
  <c r="S149" i="168"/>
  <c r="P149" i="168"/>
  <c r="Z149" i="168"/>
  <c r="M149" i="168"/>
  <c r="J149" i="168"/>
  <c r="AA149" i="168"/>
  <c r="AA148" i="168"/>
  <c r="Z148" i="168"/>
  <c r="Y148" i="168"/>
  <c r="V148" i="168"/>
  <c r="S148" i="168"/>
  <c r="P148" i="168"/>
  <c r="M148" i="168"/>
  <c r="J148" i="168"/>
  <c r="G148" i="168"/>
  <c r="AA147" i="168"/>
  <c r="Z147" i="168"/>
  <c r="Y147" i="168"/>
  <c r="V147" i="168"/>
  <c r="S147" i="168"/>
  <c r="P147" i="168"/>
  <c r="M147" i="168"/>
  <c r="J147" i="168"/>
  <c r="G147" i="168"/>
  <c r="Y146" i="168"/>
  <c r="V146" i="168"/>
  <c r="S146" i="168"/>
  <c r="P146" i="168"/>
  <c r="Z146" i="168"/>
  <c r="M146" i="168"/>
  <c r="J146" i="168"/>
  <c r="G146" i="168"/>
  <c r="AA145" i="168"/>
  <c r="Z145" i="168"/>
  <c r="Y145" i="168"/>
  <c r="V145" i="168"/>
  <c r="S145" i="168"/>
  <c r="P145" i="168"/>
  <c r="M145" i="168"/>
  <c r="J145" i="168"/>
  <c r="G145" i="168"/>
  <c r="AA144" i="168"/>
  <c r="Z144" i="168"/>
  <c r="Y144" i="168"/>
  <c r="V144" i="168"/>
  <c r="S144" i="168"/>
  <c r="P144" i="168"/>
  <c r="M144" i="168"/>
  <c r="J144" i="168"/>
  <c r="G144" i="168"/>
  <c r="Y143" i="168"/>
  <c r="V143" i="168"/>
  <c r="S143" i="168"/>
  <c r="P143" i="168"/>
  <c r="Z143" i="168"/>
  <c r="M143" i="168"/>
  <c r="J143" i="168"/>
  <c r="AA143" i="168"/>
  <c r="AA142" i="168"/>
  <c r="Z142" i="168"/>
  <c r="Y142" i="168"/>
  <c r="V142" i="168"/>
  <c r="S142" i="168"/>
  <c r="P142" i="168"/>
  <c r="M142" i="168"/>
  <c r="J142" i="168"/>
  <c r="G142" i="168"/>
  <c r="AA141" i="168"/>
  <c r="Z141" i="168"/>
  <c r="Y141" i="168"/>
  <c r="V141" i="168"/>
  <c r="S141" i="168"/>
  <c r="P141" i="168"/>
  <c r="M141" i="168"/>
  <c r="J141" i="168"/>
  <c r="G141" i="168"/>
  <c r="Y140" i="168"/>
  <c r="V140" i="168"/>
  <c r="S140" i="168"/>
  <c r="P140" i="168"/>
  <c r="Z140" i="168"/>
  <c r="M140" i="168"/>
  <c r="J140" i="168"/>
  <c r="G140" i="168"/>
  <c r="AA139" i="168"/>
  <c r="Z139" i="168"/>
  <c r="Y139" i="168"/>
  <c r="V139" i="168"/>
  <c r="S139" i="168"/>
  <c r="P139" i="168"/>
  <c r="M139" i="168"/>
  <c r="J139" i="168"/>
  <c r="G139" i="168"/>
  <c r="AA138" i="168"/>
  <c r="Z138" i="168"/>
  <c r="Y138" i="168"/>
  <c r="V138" i="168"/>
  <c r="S138" i="168"/>
  <c r="P138" i="168"/>
  <c r="M138" i="168"/>
  <c r="J138" i="168"/>
  <c r="G138" i="168"/>
  <c r="Y137" i="168"/>
  <c r="V137" i="168"/>
  <c r="S137" i="168"/>
  <c r="P137" i="168"/>
  <c r="Z137" i="168"/>
  <c r="M137" i="168"/>
  <c r="J137" i="168"/>
  <c r="AA137" i="168"/>
  <c r="AA136" i="168"/>
  <c r="Z136" i="168"/>
  <c r="Y136" i="168"/>
  <c r="V136" i="168"/>
  <c r="S136" i="168"/>
  <c r="P136" i="168"/>
  <c r="M136" i="168"/>
  <c r="J136" i="168"/>
  <c r="G136" i="168"/>
  <c r="AA135" i="168"/>
  <c r="Z135" i="168"/>
  <c r="Y135" i="168"/>
  <c r="V135" i="168"/>
  <c r="S135" i="168"/>
  <c r="P135" i="168"/>
  <c r="M135" i="168"/>
  <c r="J135" i="168"/>
  <c r="G135" i="168"/>
  <c r="Y134" i="168"/>
  <c r="V134" i="168"/>
  <c r="S134" i="168"/>
  <c r="P134" i="168"/>
  <c r="Z134" i="168"/>
  <c r="M134" i="168"/>
  <c r="J134" i="168"/>
  <c r="G134" i="168"/>
  <c r="AA133" i="168"/>
  <c r="Z133" i="168"/>
  <c r="Y133" i="168"/>
  <c r="V133" i="168"/>
  <c r="S133" i="168"/>
  <c r="P133" i="168"/>
  <c r="M133" i="168"/>
  <c r="J133" i="168"/>
  <c r="G133" i="168"/>
  <c r="AA132" i="168"/>
  <c r="Z132" i="168"/>
  <c r="Y132" i="168"/>
  <c r="V132" i="168"/>
  <c r="S132" i="168"/>
  <c r="P132" i="168"/>
  <c r="M132" i="168"/>
  <c r="J132" i="168"/>
  <c r="G132" i="168"/>
  <c r="Y131" i="168"/>
  <c r="V131" i="168"/>
  <c r="S131" i="168"/>
  <c r="P131" i="168"/>
  <c r="Z131" i="168"/>
  <c r="M131" i="168"/>
  <c r="J131" i="168"/>
  <c r="AA131" i="168"/>
  <c r="AA130" i="168"/>
  <c r="Z130" i="168"/>
  <c r="Y130" i="168"/>
  <c r="V130" i="168"/>
  <c r="S130" i="168"/>
  <c r="P130" i="168"/>
  <c r="M130" i="168"/>
  <c r="J130" i="168"/>
  <c r="G130" i="168"/>
  <c r="AA129" i="168"/>
  <c r="Z129" i="168"/>
  <c r="Y129" i="168"/>
  <c r="V129" i="168"/>
  <c r="S129" i="168"/>
  <c r="P129" i="168"/>
  <c r="M129" i="168"/>
  <c r="J129" i="168"/>
  <c r="G129" i="168"/>
  <c r="Y128" i="168"/>
  <c r="V128" i="168"/>
  <c r="S128" i="168"/>
  <c r="P128" i="168"/>
  <c r="Z128" i="168"/>
  <c r="M128" i="168"/>
  <c r="J128" i="168"/>
  <c r="G128" i="168"/>
  <c r="AA127" i="168"/>
  <c r="Z127" i="168"/>
  <c r="Y127" i="168"/>
  <c r="V127" i="168"/>
  <c r="S127" i="168"/>
  <c r="P127" i="168"/>
  <c r="M127" i="168"/>
  <c r="J127" i="168"/>
  <c r="G127" i="168"/>
  <c r="AA126" i="168"/>
  <c r="Z126" i="168"/>
  <c r="Y126" i="168"/>
  <c r="V126" i="168"/>
  <c r="S126" i="168"/>
  <c r="P126" i="168"/>
  <c r="M126" i="168"/>
  <c r="J126" i="168"/>
  <c r="G126" i="168"/>
  <c r="Y125" i="168"/>
  <c r="V125" i="168"/>
  <c r="S125" i="168"/>
  <c r="P125" i="168"/>
  <c r="Z125" i="168"/>
  <c r="M125" i="168"/>
  <c r="J125" i="168"/>
  <c r="AA125" i="168"/>
  <c r="AA124" i="168"/>
  <c r="Z124" i="168"/>
  <c r="Y124" i="168"/>
  <c r="V124" i="168"/>
  <c r="S124" i="168"/>
  <c r="P124" i="168"/>
  <c r="M124" i="168"/>
  <c r="J124" i="168"/>
  <c r="G124" i="168"/>
  <c r="AA123" i="168"/>
  <c r="Z123" i="168"/>
  <c r="Y123" i="168"/>
  <c r="V123" i="168"/>
  <c r="S123" i="168"/>
  <c r="P123" i="168"/>
  <c r="M123" i="168"/>
  <c r="J123" i="168"/>
  <c r="G123" i="168"/>
  <c r="Y122" i="168"/>
  <c r="V122" i="168"/>
  <c r="S122" i="168"/>
  <c r="P122" i="168"/>
  <c r="Z122" i="168"/>
  <c r="M122" i="168"/>
  <c r="J122" i="168"/>
  <c r="G122" i="168"/>
  <c r="AA121" i="168"/>
  <c r="Z121" i="168"/>
  <c r="Y121" i="168"/>
  <c r="V121" i="168"/>
  <c r="S121" i="168"/>
  <c r="P121" i="168"/>
  <c r="M121" i="168"/>
  <c r="J121" i="168"/>
  <c r="G121" i="168"/>
  <c r="AA120" i="168"/>
  <c r="Z120" i="168"/>
  <c r="Y120" i="168"/>
  <c r="V120" i="168"/>
  <c r="S120" i="168"/>
  <c r="P120" i="168"/>
  <c r="M120" i="168"/>
  <c r="J120" i="168"/>
  <c r="G120" i="168"/>
  <c r="Y119" i="168"/>
  <c r="V119" i="168"/>
  <c r="S119" i="168"/>
  <c r="P119" i="168"/>
  <c r="Z119" i="168"/>
  <c r="M119" i="168"/>
  <c r="J119" i="168"/>
  <c r="AA119" i="168"/>
  <c r="AA118" i="168"/>
  <c r="Z118" i="168"/>
  <c r="Y118" i="168"/>
  <c r="V118" i="168"/>
  <c r="S118" i="168"/>
  <c r="P118" i="168"/>
  <c r="M118" i="168"/>
  <c r="J118" i="168"/>
  <c r="G118" i="168"/>
  <c r="AA117" i="168"/>
  <c r="Z117" i="168"/>
  <c r="Y117" i="168"/>
  <c r="V117" i="168"/>
  <c r="S117" i="168"/>
  <c r="P117" i="168"/>
  <c r="M117" i="168"/>
  <c r="J117" i="168"/>
  <c r="G117" i="168"/>
  <c r="Y116" i="168"/>
  <c r="V116" i="168"/>
  <c r="S116" i="168"/>
  <c r="P116" i="168"/>
  <c r="Z116" i="168"/>
  <c r="M116" i="168"/>
  <c r="J116" i="168"/>
  <c r="G116" i="168"/>
  <c r="AA115" i="168"/>
  <c r="Z115" i="168"/>
  <c r="Y115" i="168"/>
  <c r="V115" i="168"/>
  <c r="S115" i="168"/>
  <c r="P115" i="168"/>
  <c r="M115" i="168"/>
  <c r="J115" i="168"/>
  <c r="G115" i="168"/>
  <c r="AA114" i="168"/>
  <c r="Z114" i="168"/>
  <c r="Y114" i="168"/>
  <c r="V114" i="168"/>
  <c r="S114" i="168"/>
  <c r="P114" i="168"/>
  <c r="M114" i="168"/>
  <c r="J114" i="168"/>
  <c r="G114" i="168"/>
  <c r="Y113" i="168"/>
  <c r="V113" i="168"/>
  <c r="S113" i="168"/>
  <c r="P113" i="168"/>
  <c r="Z113" i="168"/>
  <c r="M113" i="168"/>
  <c r="J113" i="168"/>
  <c r="AA113" i="168"/>
  <c r="AA112" i="168"/>
  <c r="Z112" i="168"/>
  <c r="Y112" i="168"/>
  <c r="V112" i="168"/>
  <c r="S112" i="168"/>
  <c r="P112" i="168"/>
  <c r="M112" i="168"/>
  <c r="J112" i="168"/>
  <c r="G112" i="168"/>
  <c r="AA111" i="168"/>
  <c r="Z111" i="168"/>
  <c r="Y111" i="168"/>
  <c r="V111" i="168"/>
  <c r="S111" i="168"/>
  <c r="P111" i="168"/>
  <c r="M111" i="168"/>
  <c r="J111" i="168"/>
  <c r="G111" i="168"/>
  <c r="Y110" i="168"/>
  <c r="V110" i="168"/>
  <c r="S110" i="168"/>
  <c r="P110" i="168"/>
  <c r="Z110" i="168"/>
  <c r="M110" i="168"/>
  <c r="J110" i="168"/>
  <c r="G110" i="168"/>
  <c r="AA109" i="168"/>
  <c r="Z109" i="168"/>
  <c r="Y109" i="168"/>
  <c r="V109" i="168"/>
  <c r="S109" i="168"/>
  <c r="P109" i="168"/>
  <c r="M109" i="168"/>
  <c r="J109" i="168"/>
  <c r="G109" i="168"/>
  <c r="AA108" i="168"/>
  <c r="Z108" i="168"/>
  <c r="Y108" i="168"/>
  <c r="V108" i="168"/>
  <c r="S108" i="168"/>
  <c r="P108" i="168"/>
  <c r="M108" i="168"/>
  <c r="J108" i="168"/>
  <c r="G108" i="168"/>
  <c r="Y107" i="168"/>
  <c r="V107" i="168"/>
  <c r="S107" i="168"/>
  <c r="P107" i="168"/>
  <c r="Z107" i="168"/>
  <c r="M107" i="168"/>
  <c r="J107" i="168"/>
  <c r="AA107" i="168"/>
  <c r="AA106" i="168"/>
  <c r="Z106" i="168"/>
  <c r="Y106" i="168"/>
  <c r="V106" i="168"/>
  <c r="S106" i="168"/>
  <c r="P106" i="168"/>
  <c r="M106" i="168"/>
  <c r="J106" i="168"/>
  <c r="G106" i="168"/>
  <c r="AA105" i="168"/>
  <c r="Z105" i="168"/>
  <c r="Y105" i="168"/>
  <c r="V105" i="168"/>
  <c r="S105" i="168"/>
  <c r="P105" i="168"/>
  <c r="M105" i="168"/>
  <c r="J105" i="168"/>
  <c r="G105" i="168"/>
  <c r="Y104" i="168"/>
  <c r="V104" i="168"/>
  <c r="S104" i="168"/>
  <c r="P104" i="168"/>
  <c r="Z104" i="168"/>
  <c r="M104" i="168"/>
  <c r="J104" i="168"/>
  <c r="G104" i="168"/>
  <c r="AA103" i="168"/>
  <c r="Z103" i="168"/>
  <c r="Y103" i="168"/>
  <c r="V103" i="168"/>
  <c r="S103" i="168"/>
  <c r="P103" i="168"/>
  <c r="M103" i="168"/>
  <c r="J103" i="168"/>
  <c r="G103" i="168"/>
  <c r="AA102" i="168"/>
  <c r="Z102" i="168"/>
  <c r="Y102" i="168"/>
  <c r="V102" i="168"/>
  <c r="S102" i="168"/>
  <c r="P102" i="168"/>
  <c r="M102" i="168"/>
  <c r="J102" i="168"/>
  <c r="G102" i="168"/>
  <c r="Y101" i="168"/>
  <c r="V101" i="168"/>
  <c r="S101" i="168"/>
  <c r="P101" i="168"/>
  <c r="Z101" i="168"/>
  <c r="M101" i="168"/>
  <c r="J101" i="168"/>
  <c r="AA101" i="168"/>
  <c r="AA100" i="168"/>
  <c r="Z100" i="168"/>
  <c r="Y100" i="168"/>
  <c r="V100" i="168"/>
  <c r="S100" i="168"/>
  <c r="P100" i="168"/>
  <c r="M100" i="168"/>
  <c r="J100" i="168"/>
  <c r="G100" i="168"/>
  <c r="AA99" i="168"/>
  <c r="Z99" i="168"/>
  <c r="Y99" i="168"/>
  <c r="V99" i="168"/>
  <c r="S99" i="168"/>
  <c r="P99" i="168"/>
  <c r="M99" i="168"/>
  <c r="J99" i="168"/>
  <c r="G99" i="168"/>
  <c r="Y98" i="168"/>
  <c r="V98" i="168"/>
  <c r="S98" i="168"/>
  <c r="P98" i="168"/>
  <c r="Z98" i="168"/>
  <c r="M98" i="168"/>
  <c r="J98" i="168"/>
  <c r="G98" i="168"/>
  <c r="AA97" i="168"/>
  <c r="Z97" i="168"/>
  <c r="Y97" i="168"/>
  <c r="V97" i="168"/>
  <c r="S97" i="168"/>
  <c r="P97" i="168"/>
  <c r="M97" i="168"/>
  <c r="J97" i="168"/>
  <c r="G97" i="168"/>
  <c r="AA96" i="168"/>
  <c r="Z96" i="168"/>
  <c r="Y96" i="168"/>
  <c r="V96" i="168"/>
  <c r="S96" i="168"/>
  <c r="P96" i="168"/>
  <c r="M96" i="168"/>
  <c r="J96" i="168"/>
  <c r="G96" i="168"/>
  <c r="Y95" i="168"/>
  <c r="V95" i="168"/>
  <c r="S95" i="168"/>
  <c r="P95" i="168"/>
  <c r="Z95" i="168"/>
  <c r="M95" i="168"/>
  <c r="J95" i="168"/>
  <c r="AA95" i="168"/>
  <c r="AA94" i="168"/>
  <c r="Z94" i="168"/>
  <c r="Y94" i="168"/>
  <c r="V94" i="168"/>
  <c r="S94" i="168"/>
  <c r="P94" i="168"/>
  <c r="M94" i="168"/>
  <c r="J94" i="168"/>
  <c r="G94" i="168"/>
  <c r="AA93" i="168"/>
  <c r="Z93" i="168"/>
  <c r="Y93" i="168"/>
  <c r="V93" i="168"/>
  <c r="S93" i="168"/>
  <c r="P93" i="168"/>
  <c r="M93" i="168"/>
  <c r="J93" i="168"/>
  <c r="G93" i="168"/>
  <c r="Y92" i="168"/>
  <c r="V92" i="168"/>
  <c r="S92" i="168"/>
  <c r="P92" i="168"/>
  <c r="Z92" i="168"/>
  <c r="M92" i="168"/>
  <c r="J92" i="168"/>
  <c r="G92" i="168"/>
  <c r="AA91" i="168"/>
  <c r="Z91" i="168"/>
  <c r="Y91" i="168"/>
  <c r="V91" i="168"/>
  <c r="S91" i="168"/>
  <c r="P91" i="168"/>
  <c r="M91" i="168"/>
  <c r="J91" i="168"/>
  <c r="G91" i="168"/>
  <c r="AA90" i="168"/>
  <c r="Z90" i="168"/>
  <c r="Y90" i="168"/>
  <c r="V90" i="168"/>
  <c r="S90" i="168"/>
  <c r="P90" i="168"/>
  <c r="M90" i="168"/>
  <c r="J90" i="168"/>
  <c r="G90" i="168"/>
  <c r="Y89" i="168"/>
  <c r="V89" i="168"/>
  <c r="S89" i="168"/>
  <c r="P89" i="168"/>
  <c r="Z89" i="168"/>
  <c r="M89" i="168"/>
  <c r="J89" i="168"/>
  <c r="AA89" i="168"/>
  <c r="AA88" i="168"/>
  <c r="Z88" i="168"/>
  <c r="Y88" i="168"/>
  <c r="V88" i="168"/>
  <c r="S88" i="168"/>
  <c r="P88" i="168"/>
  <c r="M88" i="168"/>
  <c r="J88" i="168"/>
  <c r="G88" i="168"/>
  <c r="AA87" i="168"/>
  <c r="Z87" i="168"/>
  <c r="Y87" i="168"/>
  <c r="V87" i="168"/>
  <c r="S87" i="168"/>
  <c r="P87" i="168"/>
  <c r="M87" i="168"/>
  <c r="J87" i="168"/>
  <c r="G87" i="168"/>
  <c r="Y86" i="168"/>
  <c r="V86" i="168"/>
  <c r="S86" i="168"/>
  <c r="P86" i="168"/>
  <c r="Z86" i="168"/>
  <c r="M86" i="168"/>
  <c r="J86" i="168"/>
  <c r="AA85" i="168"/>
  <c r="Z85" i="168"/>
  <c r="Y85" i="168"/>
  <c r="V85" i="168"/>
  <c r="S85" i="168"/>
  <c r="P85" i="168"/>
  <c r="M85" i="168"/>
  <c r="J85" i="168"/>
  <c r="G85" i="168"/>
  <c r="AA84" i="168"/>
  <c r="Z84" i="168"/>
  <c r="Y84" i="168"/>
  <c r="V84" i="168"/>
  <c r="S84" i="168"/>
  <c r="P84" i="168"/>
  <c r="M84" i="168"/>
  <c r="J84" i="168"/>
  <c r="G84" i="168"/>
  <c r="Z83" i="168"/>
  <c r="Y83" i="168"/>
  <c r="V83" i="168"/>
  <c r="S83" i="168"/>
  <c r="P83" i="168"/>
  <c r="M83" i="168"/>
  <c r="J83" i="168"/>
  <c r="AA82" i="168"/>
  <c r="Z82" i="168"/>
  <c r="Y82" i="168"/>
  <c r="V82" i="168"/>
  <c r="S82" i="168"/>
  <c r="P82" i="168"/>
  <c r="M82" i="168"/>
  <c r="J82" i="168"/>
  <c r="G82" i="168"/>
  <c r="AA81" i="168"/>
  <c r="Z81" i="168"/>
  <c r="Y81" i="168"/>
  <c r="V81" i="168"/>
  <c r="S81" i="168"/>
  <c r="P81" i="168"/>
  <c r="M81" i="168"/>
  <c r="J81" i="168"/>
  <c r="G81" i="168"/>
  <c r="Z80" i="168"/>
  <c r="Y80" i="168"/>
  <c r="V80" i="168"/>
  <c r="S80" i="168"/>
  <c r="M80" i="168"/>
  <c r="J80" i="168"/>
  <c r="AA79" i="168"/>
  <c r="Z79" i="168"/>
  <c r="Y79" i="168"/>
  <c r="V79" i="168"/>
  <c r="S79" i="168"/>
  <c r="P79" i="168"/>
  <c r="M79" i="168"/>
  <c r="J79" i="168"/>
  <c r="G79" i="168"/>
  <c r="AA78" i="168"/>
  <c r="Z78" i="168"/>
  <c r="Y78" i="168"/>
  <c r="V78" i="168"/>
  <c r="S78" i="168"/>
  <c r="P78" i="168"/>
  <c r="M78" i="168"/>
  <c r="J78" i="168"/>
  <c r="G78" i="168"/>
  <c r="Y77" i="168"/>
  <c r="V77" i="168"/>
  <c r="S77" i="168"/>
  <c r="P77" i="168"/>
  <c r="J77" i="168"/>
  <c r="AA76" i="168"/>
  <c r="Z76" i="168"/>
  <c r="Y76" i="168"/>
  <c r="V76" i="168"/>
  <c r="S76" i="168"/>
  <c r="P76" i="168"/>
  <c r="M76" i="168"/>
  <c r="J76" i="168"/>
  <c r="G76" i="168"/>
  <c r="AA75" i="168"/>
  <c r="Z75" i="168"/>
  <c r="Y75" i="168"/>
  <c r="V75" i="168"/>
  <c r="S75" i="168"/>
  <c r="P75" i="168"/>
  <c r="M75" i="168"/>
  <c r="J75" i="168"/>
  <c r="G75" i="168"/>
  <c r="Y74" i="168"/>
  <c r="V74" i="168"/>
  <c r="S74" i="168"/>
  <c r="P74" i="168"/>
  <c r="M74" i="168"/>
  <c r="AA74" i="168"/>
  <c r="J74" i="168"/>
  <c r="G74" i="168"/>
  <c r="AA73" i="168"/>
  <c r="Z73" i="168"/>
  <c r="Y73" i="168"/>
  <c r="V73" i="168"/>
  <c r="S73" i="168"/>
  <c r="P73" i="168"/>
  <c r="M73" i="168"/>
  <c r="J73" i="168"/>
  <c r="G73" i="168"/>
  <c r="AA72" i="168"/>
  <c r="Z72" i="168"/>
  <c r="Y72" i="168"/>
  <c r="V72" i="168"/>
  <c r="S72" i="168"/>
  <c r="P72" i="168"/>
  <c r="M72" i="168"/>
  <c r="J72" i="168"/>
  <c r="G72" i="168"/>
  <c r="Y71" i="168"/>
  <c r="V71" i="168"/>
  <c r="S71" i="168"/>
  <c r="P71" i="168"/>
  <c r="M71" i="168"/>
  <c r="J71" i="168"/>
  <c r="AA71" i="168"/>
  <c r="Z71" i="168"/>
  <c r="AA70" i="168"/>
  <c r="Z70" i="168"/>
  <c r="Y70" i="168"/>
  <c r="V70" i="168"/>
  <c r="S70" i="168"/>
  <c r="P70" i="168"/>
  <c r="M70" i="168"/>
  <c r="J70" i="168"/>
  <c r="G70" i="168"/>
  <c r="AA69" i="168"/>
  <c r="Z69" i="168"/>
  <c r="Y69" i="168"/>
  <c r="V69" i="168"/>
  <c r="S69" i="168"/>
  <c r="P69" i="168"/>
  <c r="M69" i="168"/>
  <c r="J69" i="168"/>
  <c r="G69" i="168"/>
  <c r="Y68" i="168"/>
  <c r="V68" i="168"/>
  <c r="S68" i="168"/>
  <c r="P68" i="168"/>
  <c r="M68" i="168"/>
  <c r="J68" i="168"/>
  <c r="G68" i="168"/>
  <c r="AA68" i="168"/>
  <c r="Z68" i="168"/>
  <c r="AA67" i="168"/>
  <c r="Z67" i="168"/>
  <c r="Y67" i="168"/>
  <c r="V67" i="168"/>
  <c r="S67" i="168"/>
  <c r="P67" i="168"/>
  <c r="M67" i="168"/>
  <c r="J67" i="168"/>
  <c r="G67" i="168"/>
  <c r="AA66" i="168"/>
  <c r="Z66" i="168"/>
  <c r="Y66" i="168"/>
  <c r="V66" i="168"/>
  <c r="S66" i="168"/>
  <c r="P66" i="168"/>
  <c r="M66" i="168"/>
  <c r="J66" i="168"/>
  <c r="G66" i="168"/>
  <c r="Y65" i="168"/>
  <c r="V65" i="168"/>
  <c r="S65" i="168"/>
  <c r="P65" i="168"/>
  <c r="M65" i="168"/>
  <c r="AA65" i="168"/>
  <c r="G65" i="168"/>
  <c r="AA64" i="168"/>
  <c r="Z64" i="168"/>
  <c r="Y64" i="168"/>
  <c r="V64" i="168"/>
  <c r="S64" i="168"/>
  <c r="P64" i="168"/>
  <c r="M64" i="168"/>
  <c r="J64" i="168"/>
  <c r="G64" i="168"/>
  <c r="AA63" i="168"/>
  <c r="Z63" i="168"/>
  <c r="Y63" i="168"/>
  <c r="V63" i="168"/>
  <c r="S63" i="168"/>
  <c r="P63" i="168"/>
  <c r="M63" i="168"/>
  <c r="J63" i="168"/>
  <c r="G63" i="168"/>
  <c r="AA62" i="168"/>
  <c r="Y62" i="168"/>
  <c r="V62" i="168"/>
  <c r="S62" i="168"/>
  <c r="P62" i="168"/>
  <c r="M62" i="168"/>
  <c r="J62" i="168"/>
  <c r="G62" i="168"/>
  <c r="AA61" i="168"/>
  <c r="Z61" i="168"/>
  <c r="Y61" i="168"/>
  <c r="V61" i="168"/>
  <c r="S61" i="168"/>
  <c r="P61" i="168"/>
  <c r="M61" i="168"/>
  <c r="J61" i="168"/>
  <c r="G61" i="168"/>
  <c r="AA60" i="168"/>
  <c r="Z60" i="168"/>
  <c r="Y60" i="168"/>
  <c r="V60" i="168"/>
  <c r="S60" i="168"/>
  <c r="P60" i="168"/>
  <c r="M60" i="168"/>
  <c r="J60" i="168"/>
  <c r="G60" i="168"/>
  <c r="Y59" i="168"/>
  <c r="V59" i="168"/>
  <c r="S59" i="168"/>
  <c r="P59" i="168"/>
  <c r="M59" i="168"/>
  <c r="J59" i="168"/>
  <c r="AA59" i="168"/>
  <c r="Z59" i="168"/>
  <c r="AA58" i="168"/>
  <c r="Z58" i="168"/>
  <c r="Y58" i="168"/>
  <c r="V58" i="168"/>
  <c r="S58" i="168"/>
  <c r="P58" i="168"/>
  <c r="M58" i="168"/>
  <c r="J58" i="168"/>
  <c r="G58" i="168"/>
  <c r="AA57" i="168"/>
  <c r="Z57" i="168"/>
  <c r="Y57" i="168"/>
  <c r="V57" i="168"/>
  <c r="S57" i="168"/>
  <c r="P57" i="168"/>
  <c r="M57" i="168"/>
  <c r="J57" i="168"/>
  <c r="G57" i="168"/>
  <c r="Y56" i="168"/>
  <c r="V56" i="168"/>
  <c r="S56" i="168"/>
  <c r="P56" i="168"/>
  <c r="M56" i="168"/>
  <c r="J56" i="168"/>
  <c r="Z56" i="168"/>
  <c r="G56" i="168"/>
  <c r="AA56" i="168"/>
  <c r="AA55" i="168"/>
  <c r="Z55" i="168"/>
  <c r="Y55" i="168"/>
  <c r="V55" i="168"/>
  <c r="S55" i="168"/>
  <c r="P55" i="168"/>
  <c r="M55" i="168"/>
  <c r="J55" i="168"/>
  <c r="G55" i="168"/>
  <c r="AA54" i="168"/>
  <c r="Z54" i="168"/>
  <c r="Y54" i="168"/>
  <c r="V54" i="168"/>
  <c r="S54" i="168"/>
  <c r="P54" i="168"/>
  <c r="M54" i="168"/>
  <c r="J54" i="168"/>
  <c r="G54" i="168"/>
  <c r="Y53" i="168"/>
  <c r="V53" i="168"/>
  <c r="S53" i="168"/>
  <c r="P53" i="168"/>
  <c r="M53" i="168"/>
  <c r="AA53" i="168"/>
  <c r="Z53" i="168"/>
  <c r="G53" i="168"/>
  <c r="AA52" i="168"/>
  <c r="Z52" i="168"/>
  <c r="Y52" i="168"/>
  <c r="V52" i="168"/>
  <c r="S52" i="168"/>
  <c r="P52" i="168"/>
  <c r="M52" i="168"/>
  <c r="J52" i="168"/>
  <c r="G52" i="168"/>
  <c r="AA51" i="168"/>
  <c r="Z51" i="168"/>
  <c r="Y51" i="168"/>
  <c r="V51" i="168"/>
  <c r="S51" i="168"/>
  <c r="P51" i="168"/>
  <c r="M51" i="168"/>
  <c r="J51" i="168"/>
  <c r="G51" i="168"/>
  <c r="AA50" i="168"/>
  <c r="Y50" i="168"/>
  <c r="V50" i="168"/>
  <c r="S50" i="168"/>
  <c r="P50" i="168"/>
  <c r="M50" i="168"/>
  <c r="J50" i="168"/>
  <c r="G50" i="168"/>
  <c r="AA49" i="168"/>
  <c r="Z49" i="168"/>
  <c r="Y49" i="168"/>
  <c r="V49" i="168"/>
  <c r="S49" i="168"/>
  <c r="P49" i="168"/>
  <c r="M49" i="168"/>
  <c r="J49" i="168"/>
  <c r="G49" i="168"/>
  <c r="AA48" i="168"/>
  <c r="Z48" i="168"/>
  <c r="Y48" i="168"/>
  <c r="V48" i="168"/>
  <c r="S48" i="168"/>
  <c r="P48" i="168"/>
  <c r="M48" i="168"/>
  <c r="J48" i="168"/>
  <c r="G48" i="168"/>
  <c r="Y47" i="168"/>
  <c r="V47" i="168"/>
  <c r="S47" i="168"/>
  <c r="P47" i="168"/>
  <c r="M47" i="168"/>
  <c r="J47" i="168"/>
  <c r="G47" i="168"/>
  <c r="AA47" i="168"/>
  <c r="Z47" i="168"/>
  <c r="AA46" i="168"/>
  <c r="Z46" i="168"/>
  <c r="Y46" i="168"/>
  <c r="V46" i="168"/>
  <c r="S46" i="168"/>
  <c r="P46" i="168"/>
  <c r="M46" i="168"/>
  <c r="J46" i="168"/>
  <c r="G46" i="168"/>
  <c r="AA45" i="168"/>
  <c r="Z45" i="168"/>
  <c r="Y45" i="168"/>
  <c r="V45" i="168"/>
  <c r="S45" i="168"/>
  <c r="P45" i="168"/>
  <c r="M45" i="168"/>
  <c r="J45" i="168"/>
  <c r="G45" i="168"/>
  <c r="Y44" i="168"/>
  <c r="V44" i="168"/>
  <c r="S44" i="168"/>
  <c r="P44" i="168"/>
  <c r="M44" i="168"/>
  <c r="G44" i="168"/>
  <c r="Z44" i="168"/>
  <c r="AA43" i="168"/>
  <c r="Z43" i="168"/>
  <c r="Y43" i="168"/>
  <c r="V43" i="168"/>
  <c r="S43" i="168"/>
  <c r="P43" i="168"/>
  <c r="M43" i="168"/>
  <c r="J43" i="168"/>
  <c r="G43" i="168"/>
  <c r="AA42" i="168"/>
  <c r="Z42" i="168"/>
  <c r="Y42" i="168"/>
  <c r="V42" i="168"/>
  <c r="S42" i="168"/>
  <c r="P42" i="168"/>
  <c r="M42" i="168"/>
  <c r="J42" i="168"/>
  <c r="G42" i="168"/>
  <c r="Y41" i="168"/>
  <c r="V41" i="168"/>
  <c r="S41" i="168"/>
  <c r="P41" i="168"/>
  <c r="M41" i="168"/>
  <c r="G41" i="168"/>
  <c r="AA40" i="168"/>
  <c r="Z40" i="168"/>
  <c r="Y40" i="168"/>
  <c r="V40" i="168"/>
  <c r="S40" i="168"/>
  <c r="P40" i="168"/>
  <c r="M40" i="168"/>
  <c r="J40" i="168"/>
  <c r="G40" i="168"/>
  <c r="AA39" i="168"/>
  <c r="Z39" i="168"/>
  <c r="Y39" i="168"/>
  <c r="V39" i="168"/>
  <c r="S39" i="168"/>
  <c r="P39" i="168"/>
  <c r="M39" i="168"/>
  <c r="J39" i="168"/>
  <c r="G39" i="168"/>
  <c r="Y38" i="168"/>
  <c r="V38" i="168"/>
  <c r="S38" i="168"/>
  <c r="P38" i="168"/>
  <c r="M38" i="168"/>
  <c r="J38" i="168"/>
  <c r="G38" i="168"/>
  <c r="AA37" i="168"/>
  <c r="Z37" i="168"/>
  <c r="Y37" i="168"/>
  <c r="V37" i="168"/>
  <c r="S37" i="168"/>
  <c r="P37" i="168"/>
  <c r="M37" i="168"/>
  <c r="J37" i="168"/>
  <c r="G37" i="168"/>
  <c r="AA36" i="168"/>
  <c r="Z36" i="168"/>
  <c r="Y36" i="168"/>
  <c r="V36" i="168"/>
  <c r="S36" i="168"/>
  <c r="P36" i="168"/>
  <c r="M36" i="168"/>
  <c r="J36" i="168"/>
  <c r="G36" i="168"/>
  <c r="Y35" i="168"/>
  <c r="V35" i="168"/>
  <c r="S35" i="168"/>
  <c r="P35" i="168"/>
  <c r="M35" i="168"/>
  <c r="J35" i="168"/>
  <c r="G35" i="168"/>
  <c r="AA34" i="168"/>
  <c r="Z34" i="168"/>
  <c r="Y34" i="168"/>
  <c r="V34" i="168"/>
  <c r="S34" i="168"/>
  <c r="P34" i="168"/>
  <c r="M34" i="168"/>
  <c r="J34" i="168"/>
  <c r="G34" i="168"/>
  <c r="AA33" i="168"/>
  <c r="Z33" i="168"/>
  <c r="Y33" i="168"/>
  <c r="V33" i="168"/>
  <c r="S33" i="168"/>
  <c r="P33" i="168"/>
  <c r="M33" i="168"/>
  <c r="J33" i="168"/>
  <c r="G33" i="168"/>
  <c r="Y32" i="168"/>
  <c r="V32" i="168"/>
  <c r="S32" i="168"/>
  <c r="P32" i="168"/>
  <c r="M32" i="168"/>
  <c r="J32" i="168"/>
  <c r="AA31" i="168"/>
  <c r="Z31" i="168"/>
  <c r="Y31" i="168"/>
  <c r="V31" i="168"/>
  <c r="S31" i="168"/>
  <c r="P31" i="168"/>
  <c r="M31" i="168"/>
  <c r="J31" i="168"/>
  <c r="G31" i="168"/>
  <c r="AA30" i="168"/>
  <c r="Z30" i="168"/>
  <c r="Y30" i="168"/>
  <c r="V30" i="168"/>
  <c r="S30" i="168"/>
  <c r="P30" i="168"/>
  <c r="M30" i="168"/>
  <c r="J30" i="168"/>
  <c r="G30" i="168"/>
  <c r="Y29" i="168"/>
  <c r="V29" i="168"/>
  <c r="S29" i="168"/>
  <c r="P29" i="168"/>
  <c r="M29" i="168"/>
  <c r="J29" i="168"/>
  <c r="Z29" i="168"/>
  <c r="AA28" i="168"/>
  <c r="Z28" i="168"/>
  <c r="Y28" i="168"/>
  <c r="V28" i="168"/>
  <c r="S28" i="168"/>
  <c r="P28" i="168"/>
  <c r="M28" i="168"/>
  <c r="J28" i="168"/>
  <c r="G28" i="168"/>
  <c r="AA27" i="168"/>
  <c r="Z27" i="168"/>
  <c r="Y27" i="168"/>
  <c r="V27" i="168"/>
  <c r="S27" i="168"/>
  <c r="P27" i="168"/>
  <c r="M27" i="168"/>
  <c r="J27" i="168"/>
  <c r="G27" i="168"/>
  <c r="Y26" i="168"/>
  <c r="V26" i="168"/>
  <c r="S26" i="168"/>
  <c r="P26" i="168"/>
  <c r="M26" i="168"/>
  <c r="J26" i="168"/>
  <c r="AA25" i="168"/>
  <c r="Z25" i="168"/>
  <c r="Y25" i="168"/>
  <c r="V25" i="168"/>
  <c r="S25" i="168"/>
  <c r="P25" i="168"/>
  <c r="M25" i="168"/>
  <c r="J25" i="168"/>
  <c r="G25" i="168"/>
  <c r="AA24" i="168"/>
  <c r="Z24" i="168"/>
  <c r="Y24" i="168"/>
  <c r="V24" i="168"/>
  <c r="S24" i="168"/>
  <c r="P24" i="168"/>
  <c r="M24" i="168"/>
  <c r="J24" i="168"/>
  <c r="G24" i="168"/>
  <c r="Y23" i="168"/>
  <c r="V23" i="168"/>
  <c r="S23" i="168"/>
  <c r="P23" i="168"/>
  <c r="M23" i="168"/>
  <c r="J23" i="168"/>
  <c r="AA22" i="168"/>
  <c r="Z22" i="168"/>
  <c r="Y22" i="168"/>
  <c r="V22" i="168"/>
  <c r="S22" i="168"/>
  <c r="P22" i="168"/>
  <c r="M22" i="168"/>
  <c r="J22" i="168"/>
  <c r="G22" i="168"/>
  <c r="AA21" i="168"/>
  <c r="Z21" i="168"/>
  <c r="Y21" i="168"/>
  <c r="V21" i="168"/>
  <c r="S21" i="168"/>
  <c r="P21" i="168"/>
  <c r="M21" i="168"/>
  <c r="J21" i="168"/>
  <c r="G21" i="168"/>
  <c r="Y20" i="168"/>
  <c r="V20" i="168"/>
  <c r="S20" i="168"/>
  <c r="P20" i="168"/>
  <c r="M20" i="168"/>
  <c r="J20" i="168"/>
  <c r="Z20" i="168"/>
  <c r="AA19" i="168"/>
  <c r="Z19" i="168"/>
  <c r="Y19" i="168"/>
  <c r="V19" i="168"/>
  <c r="S19" i="168"/>
  <c r="P19" i="168"/>
  <c r="M19" i="168"/>
  <c r="J19" i="168"/>
  <c r="G19" i="168"/>
  <c r="AA18" i="168"/>
  <c r="Z18" i="168"/>
  <c r="Y18" i="168"/>
  <c r="V18" i="168"/>
  <c r="S18" i="168"/>
  <c r="P18" i="168"/>
  <c r="M18" i="168"/>
  <c r="J18" i="168"/>
  <c r="G18" i="168"/>
  <c r="Y17" i="168"/>
  <c r="V17" i="168"/>
  <c r="S17" i="168"/>
  <c r="P17" i="168"/>
  <c r="M17" i="168"/>
  <c r="J17" i="168"/>
  <c r="AA16" i="168"/>
  <c r="Z16" i="168"/>
  <c r="Y16" i="168"/>
  <c r="V16" i="168"/>
  <c r="S16" i="168"/>
  <c r="P16" i="168"/>
  <c r="M16" i="168"/>
  <c r="J16" i="168"/>
  <c r="G16" i="168"/>
  <c r="AA15" i="168"/>
  <c r="Z15" i="168"/>
  <c r="Y15" i="168"/>
  <c r="V15" i="168"/>
  <c r="S15" i="168"/>
  <c r="P15" i="168"/>
  <c r="M15" i="168"/>
  <c r="J15" i="168"/>
  <c r="G15" i="168"/>
  <c r="Y14" i="168"/>
  <c r="V14" i="168"/>
  <c r="S14" i="168"/>
  <c r="P14" i="168"/>
  <c r="M14" i="168"/>
  <c r="J14" i="168"/>
  <c r="AA13" i="168"/>
  <c r="Z13" i="168"/>
  <c r="Y13" i="168"/>
  <c r="V13" i="168"/>
  <c r="S13" i="168"/>
  <c r="P13" i="168"/>
  <c r="M13" i="168"/>
  <c r="J13" i="168"/>
  <c r="G13" i="168"/>
  <c r="AA12" i="168"/>
  <c r="Z12" i="168"/>
  <c r="Y12" i="168"/>
  <c r="V12" i="168"/>
  <c r="S12" i="168"/>
  <c r="P12" i="168"/>
  <c r="M12" i="168"/>
  <c r="J12" i="168"/>
  <c r="G12" i="168"/>
  <c r="Y11" i="168"/>
  <c r="V11" i="168"/>
  <c r="S11" i="168"/>
  <c r="P11" i="168"/>
  <c r="M11" i="168"/>
  <c r="J11" i="168"/>
  <c r="G11" i="168"/>
  <c r="AA10" i="168"/>
  <c r="Z10" i="168"/>
  <c r="Y10" i="168"/>
  <c r="V10" i="168"/>
  <c r="S10" i="168"/>
  <c r="P10" i="168"/>
  <c r="M10" i="168"/>
  <c r="J10" i="168"/>
  <c r="G10" i="168"/>
  <c r="AA9" i="168"/>
  <c r="Z9" i="168"/>
  <c r="Y9" i="168"/>
  <c r="V9" i="168"/>
  <c r="S9" i="168"/>
  <c r="P9" i="168"/>
  <c r="M9" i="168"/>
  <c r="J9" i="168"/>
  <c r="G9" i="168"/>
  <c r="Y8" i="168"/>
  <c r="V8" i="168"/>
  <c r="S8" i="168"/>
  <c r="P8" i="168"/>
  <c r="AA8" i="168"/>
  <c r="J8" i="168"/>
  <c r="G8" i="168"/>
  <c r="AA7" i="168"/>
  <c r="Z7" i="168"/>
  <c r="Y7" i="168"/>
  <c r="V7" i="168"/>
  <c r="S7" i="168"/>
  <c r="P7" i="168"/>
  <c r="M7" i="168"/>
  <c r="J7" i="168"/>
  <c r="G7" i="168"/>
  <c r="AA6" i="168"/>
  <c r="Z6" i="168"/>
  <c r="Y6" i="168"/>
  <c r="V6" i="168"/>
  <c r="S6" i="168"/>
  <c r="P6" i="168"/>
  <c r="M6" i="168"/>
  <c r="J6" i="168"/>
  <c r="G6" i="168"/>
  <c r="W230" i="168"/>
  <c r="Q230" i="168"/>
  <c r="E230" i="168"/>
  <c r="Z31" i="166"/>
  <c r="X31" i="166"/>
  <c r="U31" i="166"/>
  <c r="R31" i="166"/>
  <c r="O31" i="166"/>
  <c r="L31" i="166"/>
  <c r="I31" i="166"/>
  <c r="F31" i="166"/>
  <c r="Z30" i="166"/>
  <c r="X30" i="166"/>
  <c r="U30" i="166"/>
  <c r="R30" i="166"/>
  <c r="O30" i="166"/>
  <c r="L30" i="166"/>
  <c r="I30" i="166"/>
  <c r="F30" i="166"/>
  <c r="Y29" i="166"/>
  <c r="V29" i="166"/>
  <c r="S29" i="166"/>
  <c r="P29" i="166"/>
  <c r="M29" i="166"/>
  <c r="J29" i="166"/>
  <c r="AA29" i="166"/>
  <c r="Z29" i="166"/>
  <c r="AA28" i="166"/>
  <c r="Z28" i="166"/>
  <c r="Y28" i="166"/>
  <c r="V28" i="166"/>
  <c r="S28" i="166"/>
  <c r="P28" i="166"/>
  <c r="M28" i="166"/>
  <c r="J28" i="166"/>
  <c r="G28" i="166"/>
  <c r="AA27" i="166"/>
  <c r="Z27" i="166"/>
  <c r="Y27" i="166"/>
  <c r="V27" i="166"/>
  <c r="S27" i="166"/>
  <c r="P27" i="166"/>
  <c r="M27" i="166"/>
  <c r="J27" i="166"/>
  <c r="G27" i="166"/>
  <c r="Z26" i="166"/>
  <c r="Y26" i="166"/>
  <c r="V26" i="166"/>
  <c r="S26" i="166"/>
  <c r="P26" i="166"/>
  <c r="M26" i="166"/>
  <c r="J26" i="166"/>
  <c r="AA26" i="166"/>
  <c r="G26" i="166"/>
  <c r="AA25" i="166"/>
  <c r="Z25" i="166"/>
  <c r="Y25" i="166"/>
  <c r="V25" i="166"/>
  <c r="S25" i="166"/>
  <c r="P25" i="166"/>
  <c r="M25" i="166"/>
  <c r="J25" i="166"/>
  <c r="G25" i="166"/>
  <c r="AA24" i="166"/>
  <c r="Z24" i="166"/>
  <c r="Y24" i="166"/>
  <c r="V24" i="166"/>
  <c r="S24" i="166"/>
  <c r="P24" i="166"/>
  <c r="M24" i="166"/>
  <c r="J24" i="166"/>
  <c r="G24" i="166"/>
  <c r="Y23" i="166"/>
  <c r="V23" i="166"/>
  <c r="S23" i="166"/>
  <c r="P23" i="166"/>
  <c r="M23" i="166"/>
  <c r="J23" i="166"/>
  <c r="AA23" i="166"/>
  <c r="Z23" i="166"/>
  <c r="AA22" i="166"/>
  <c r="Z22" i="166"/>
  <c r="Y22" i="166"/>
  <c r="V22" i="166"/>
  <c r="S22" i="166"/>
  <c r="P22" i="166"/>
  <c r="M22" i="166"/>
  <c r="J22" i="166"/>
  <c r="G22" i="166"/>
  <c r="AA21" i="166"/>
  <c r="Z21" i="166"/>
  <c r="Y21" i="166"/>
  <c r="V21" i="166"/>
  <c r="S21" i="166"/>
  <c r="P21" i="166"/>
  <c r="M21" i="166"/>
  <c r="J21" i="166"/>
  <c r="G21" i="166"/>
  <c r="Z20" i="166"/>
  <c r="Y20" i="166"/>
  <c r="V20" i="166"/>
  <c r="S20" i="166"/>
  <c r="P20" i="166"/>
  <c r="M20" i="166"/>
  <c r="J20" i="166"/>
  <c r="AA20" i="166"/>
  <c r="G20" i="166"/>
  <c r="AA19" i="166"/>
  <c r="Z19" i="166"/>
  <c r="Y19" i="166"/>
  <c r="V19" i="166"/>
  <c r="S19" i="166"/>
  <c r="P19" i="166"/>
  <c r="M19" i="166"/>
  <c r="J19" i="166"/>
  <c r="G19" i="166"/>
  <c r="AA18" i="166"/>
  <c r="Z18" i="166"/>
  <c r="Y18" i="166"/>
  <c r="V18" i="166"/>
  <c r="S18" i="166"/>
  <c r="P18" i="166"/>
  <c r="M18" i="166"/>
  <c r="J18" i="166"/>
  <c r="G18" i="166"/>
  <c r="Y17" i="166"/>
  <c r="V17" i="166"/>
  <c r="S17" i="166"/>
  <c r="P17" i="166"/>
  <c r="M17" i="166"/>
  <c r="J17" i="166"/>
  <c r="AA17" i="166"/>
  <c r="Z17" i="166"/>
  <c r="AA16" i="166"/>
  <c r="Z16" i="166"/>
  <c r="Y16" i="166"/>
  <c r="V16" i="166"/>
  <c r="S16" i="166"/>
  <c r="P16" i="166"/>
  <c r="M16" i="166"/>
  <c r="J16" i="166"/>
  <c r="G16" i="166"/>
  <c r="AA15" i="166"/>
  <c r="Z15" i="166"/>
  <c r="Y15" i="166"/>
  <c r="V15" i="166"/>
  <c r="S15" i="166"/>
  <c r="P15" i="166"/>
  <c r="M15" i="166"/>
  <c r="J15" i="166"/>
  <c r="G15" i="166"/>
  <c r="Y14" i="166"/>
  <c r="V14" i="166"/>
  <c r="S14" i="166"/>
  <c r="R32" i="166"/>
  <c r="P14" i="166"/>
  <c r="L32" i="166"/>
  <c r="Z14" i="166"/>
  <c r="J14" i="166"/>
  <c r="I32" i="166"/>
  <c r="G14" i="166"/>
  <c r="AA13" i="166"/>
  <c r="Z13" i="166"/>
  <c r="Y13" i="166"/>
  <c r="V13" i="166"/>
  <c r="S13" i="166"/>
  <c r="P13" i="166"/>
  <c r="M13" i="166"/>
  <c r="J13" i="166"/>
  <c r="G13" i="166"/>
  <c r="AA12" i="166"/>
  <c r="Z12" i="166"/>
  <c r="Y12" i="166"/>
  <c r="V12" i="166"/>
  <c r="S12" i="166"/>
  <c r="P12" i="166"/>
  <c r="M12" i="166"/>
  <c r="J12" i="166"/>
  <c r="G12" i="166"/>
  <c r="Y11" i="166"/>
  <c r="V11" i="166"/>
  <c r="S11" i="166"/>
  <c r="P11" i="166"/>
  <c r="M11" i="166"/>
  <c r="J11" i="166"/>
  <c r="AA11" i="166"/>
  <c r="Z11" i="166"/>
  <c r="AA10" i="166"/>
  <c r="Z10" i="166"/>
  <c r="Y10" i="166"/>
  <c r="V10" i="166"/>
  <c r="S10" i="166"/>
  <c r="P10" i="166"/>
  <c r="M10" i="166"/>
  <c r="J10" i="166"/>
  <c r="G10" i="166"/>
  <c r="AA9" i="166"/>
  <c r="Z9" i="166"/>
  <c r="Y9" i="166"/>
  <c r="V9" i="166"/>
  <c r="S9" i="166"/>
  <c r="P9" i="166"/>
  <c r="M9" i="166"/>
  <c r="J9" i="166"/>
  <c r="G9" i="166"/>
  <c r="X32" i="166"/>
  <c r="V8" i="166"/>
  <c r="U32" i="166"/>
  <c r="S8" i="166"/>
  <c r="P8" i="166"/>
  <c r="O32" i="166"/>
  <c r="M8" i="166"/>
  <c r="J8" i="166"/>
  <c r="G8" i="166"/>
  <c r="AA8" i="166"/>
  <c r="Z8" i="166"/>
  <c r="AA7" i="166"/>
  <c r="Z7" i="166"/>
  <c r="Y7" i="166"/>
  <c r="V7" i="166"/>
  <c r="S7" i="166"/>
  <c r="P7" i="166"/>
  <c r="M7" i="166"/>
  <c r="J7" i="166"/>
  <c r="G7" i="166"/>
  <c r="AA6" i="166"/>
  <c r="Z6" i="166"/>
  <c r="Y6" i="166"/>
  <c r="V6" i="166"/>
  <c r="S6" i="166"/>
  <c r="P6" i="166"/>
  <c r="M6" i="166"/>
  <c r="J6" i="166"/>
  <c r="G6" i="166"/>
  <c r="M30" i="166" l="1"/>
  <c r="Y30" i="166"/>
  <c r="M31" i="166"/>
  <c r="Y31" i="166"/>
  <c r="I228" i="168"/>
  <c r="I229" i="168"/>
  <c r="O228" i="168"/>
  <c r="O229" i="168"/>
  <c r="D6" i="165"/>
  <c r="U228" i="168"/>
  <c r="U229" i="168"/>
  <c r="G30" i="166"/>
  <c r="S30" i="166"/>
  <c r="P30" i="166"/>
  <c r="AB163" i="168"/>
  <c r="AB207" i="168"/>
  <c r="AB171" i="168"/>
  <c r="AB183" i="168"/>
  <c r="AB73" i="168"/>
  <c r="AB31" i="168"/>
  <c r="AB109" i="168"/>
  <c r="AB33" i="168"/>
  <c r="AB66" i="168"/>
  <c r="AB84" i="168"/>
  <c r="AB133" i="168"/>
  <c r="AB165" i="168"/>
  <c r="AB204" i="168"/>
  <c r="AB102" i="168"/>
  <c r="AB126" i="168"/>
  <c r="AB150" i="168"/>
  <c r="AB87" i="168"/>
  <c r="AB111" i="168"/>
  <c r="AB135" i="168"/>
  <c r="AB159" i="168"/>
  <c r="AB222" i="168"/>
  <c r="AB195" i="168"/>
  <c r="AB39" i="168"/>
  <c r="AB63" i="168"/>
  <c r="AB96" i="168"/>
  <c r="AB100" i="168"/>
  <c r="AB178" i="168"/>
  <c r="AB37" i="168"/>
  <c r="AB79" i="168"/>
  <c r="AB216" i="168"/>
  <c r="AB40" i="168"/>
  <c r="AB69" i="168"/>
  <c r="AB81" i="168"/>
  <c r="AB172" i="168"/>
  <c r="AB36" i="168"/>
  <c r="AB120" i="168"/>
  <c r="AB124" i="168"/>
  <c r="AB144" i="168"/>
  <c r="AB148" i="168"/>
  <c r="AB12" i="168"/>
  <c r="AB21" i="168"/>
  <c r="AB48" i="168"/>
  <c r="AB68" i="168"/>
  <c r="AB71" i="168"/>
  <c r="AB90" i="168"/>
  <c r="AB94" i="168"/>
  <c r="AB114" i="168"/>
  <c r="AB118" i="168"/>
  <c r="AB138" i="168"/>
  <c r="AB142" i="168"/>
  <c r="AB162" i="168"/>
  <c r="AL58" i="168" s="1"/>
  <c r="AR27" i="168" s="1"/>
  <c r="AB189" i="168"/>
  <c r="AB49" i="168"/>
  <c r="AB88" i="168"/>
  <c r="AB112" i="168"/>
  <c r="AB136" i="168"/>
  <c r="AB160" i="168"/>
  <c r="AB174" i="168"/>
  <c r="AL62" i="168" s="1"/>
  <c r="AR31" i="168" s="1"/>
  <c r="AB157" i="168"/>
  <c r="AN56" i="168" s="1"/>
  <c r="AB175" i="168"/>
  <c r="AB202" i="168"/>
  <c r="AB209" i="168"/>
  <c r="AB210" i="168"/>
  <c r="AB214" i="168"/>
  <c r="AB221" i="168"/>
  <c r="AB198" i="168"/>
  <c r="AB225" i="168"/>
  <c r="AL79" i="168" s="1"/>
  <c r="AR48" i="168" s="1"/>
  <c r="AB22" i="168"/>
  <c r="AB42" i="168"/>
  <c r="AB54" i="168"/>
  <c r="AB97" i="168"/>
  <c r="AB99" i="168"/>
  <c r="AB121" i="168"/>
  <c r="AB123" i="168"/>
  <c r="AB145" i="168"/>
  <c r="AN52" i="168" s="1"/>
  <c r="AB147" i="168"/>
  <c r="AL53" i="168" s="1"/>
  <c r="AR22" i="168" s="1"/>
  <c r="AB192" i="168"/>
  <c r="AB201" i="168"/>
  <c r="AL71" i="168" s="1"/>
  <c r="AR40" i="168" s="1"/>
  <c r="AB213" i="168"/>
  <c r="AL75" i="168" s="1"/>
  <c r="AR44" i="168" s="1"/>
  <c r="AB219" i="168"/>
  <c r="AB10" i="168"/>
  <c r="AB43" i="168"/>
  <c r="AB55" i="168"/>
  <c r="AB72" i="168"/>
  <c r="AB78" i="168"/>
  <c r="AB103" i="168"/>
  <c r="AB105" i="168"/>
  <c r="AB127" i="168"/>
  <c r="AB129" i="168"/>
  <c r="AB151" i="168"/>
  <c r="AB153" i="168"/>
  <c r="AL55" i="168" s="1"/>
  <c r="AR24" i="168" s="1"/>
  <c r="AB186" i="168"/>
  <c r="AB190" i="168"/>
  <c r="AB199" i="168"/>
  <c r="AB57" i="168"/>
  <c r="AB106" i="168"/>
  <c r="AB108" i="168"/>
  <c r="AB130" i="168"/>
  <c r="AB132" i="168"/>
  <c r="AB154" i="168"/>
  <c r="AB156" i="168"/>
  <c r="AB180" i="168"/>
  <c r="AL64" i="168" s="1"/>
  <c r="AR33" i="168" s="1"/>
  <c r="AB187" i="168"/>
  <c r="AB197" i="168"/>
  <c r="AB226" i="168"/>
  <c r="AB76" i="168"/>
  <c r="AB168" i="168"/>
  <c r="AB177" i="168"/>
  <c r="AL63" i="168" s="1"/>
  <c r="AR32" i="168" s="1"/>
  <c r="AB181" i="168"/>
  <c r="AB184" i="168"/>
  <c r="AB60" i="168"/>
  <c r="AB52" i="168"/>
  <c r="AB61" i="168"/>
  <c r="AB85" i="168"/>
  <c r="AB91" i="168"/>
  <c r="AB93" i="168"/>
  <c r="AB115" i="168"/>
  <c r="AB117" i="168"/>
  <c r="AB139" i="168"/>
  <c r="AB141" i="168"/>
  <c r="AL51" i="168" s="1"/>
  <c r="AR20" i="168" s="1"/>
  <c r="AB18" i="168"/>
  <c r="AB34" i="168"/>
  <c r="AB47" i="168"/>
  <c r="AB58" i="168"/>
  <c r="AB64" i="168"/>
  <c r="AB67" i="168"/>
  <c r="AB70" i="168"/>
  <c r="AB166" i="168"/>
  <c r="AB208" i="168"/>
  <c r="AB217" i="168"/>
  <c r="AN76" i="168" s="1"/>
  <c r="AB167" i="168"/>
  <c r="AB89" i="168"/>
  <c r="AB95" i="168"/>
  <c r="AB101" i="168"/>
  <c r="AB107" i="168"/>
  <c r="AB113" i="168"/>
  <c r="AB119" i="168"/>
  <c r="AB125" i="168"/>
  <c r="AB131" i="168"/>
  <c r="AB143" i="168"/>
  <c r="AB149" i="168"/>
  <c r="AB155" i="168"/>
  <c r="AB169" i="168"/>
  <c r="AN60" i="168" s="1"/>
  <c r="AB191" i="168"/>
  <c r="AB27" i="168"/>
  <c r="AB15" i="168"/>
  <c r="AB24" i="168"/>
  <c r="AB30" i="168"/>
  <c r="AB46" i="168"/>
  <c r="AB82" i="168"/>
  <c r="AB211" i="168"/>
  <c r="AB220" i="168"/>
  <c r="AN77" i="168" s="1"/>
  <c r="AB6" i="168"/>
  <c r="AB9" i="168"/>
  <c r="AB16" i="168"/>
  <c r="AB28" i="168"/>
  <c r="AB193" i="168"/>
  <c r="AB203" i="168"/>
  <c r="AB7" i="168"/>
  <c r="AB13" i="168"/>
  <c r="AB19" i="168"/>
  <c r="AB75" i="168"/>
  <c r="AB25" i="168"/>
  <c r="AB45" i="168"/>
  <c r="AB51" i="168"/>
  <c r="AB53" i="168"/>
  <c r="AB196" i="168"/>
  <c r="AN69" i="168" s="1"/>
  <c r="AB205" i="168"/>
  <c r="AN72" i="168" s="1"/>
  <c r="AB215" i="168"/>
  <c r="AB223" i="168"/>
  <c r="AB13" i="166"/>
  <c r="AF8" i="166" s="1"/>
  <c r="AB28" i="166"/>
  <c r="P31" i="166"/>
  <c r="AB22" i="166"/>
  <c r="AB26" i="166"/>
  <c r="AA31" i="166"/>
  <c r="AB10" i="166"/>
  <c r="AF7" i="166" s="1"/>
  <c r="AB18" i="166"/>
  <c r="AE10" i="166" s="1"/>
  <c r="AB9" i="166"/>
  <c r="AE7" i="166" s="1"/>
  <c r="AB16" i="166"/>
  <c r="AF9" i="166" s="1"/>
  <c r="AB24" i="166"/>
  <c r="AE12" i="166" s="1"/>
  <c r="AB6" i="166"/>
  <c r="AE6" i="166" s="1"/>
  <c r="AB7" i="166"/>
  <c r="AF6" i="166" s="1"/>
  <c r="AB20" i="166"/>
  <c r="AB12" i="166"/>
  <c r="AE8" i="166" s="1"/>
  <c r="AB19" i="166"/>
  <c r="AF10" i="166" s="1"/>
  <c r="AB15" i="166"/>
  <c r="AE9" i="166" s="1"/>
  <c r="AB21" i="166"/>
  <c r="AB27" i="166"/>
  <c r="AB23" i="166"/>
  <c r="AB29" i="166"/>
  <c r="AB25" i="166"/>
  <c r="AF12" i="166" s="1"/>
  <c r="AB11" i="166"/>
  <c r="I230" i="168"/>
  <c r="J32" i="166"/>
  <c r="AB8" i="166"/>
  <c r="O230" i="168"/>
  <c r="P32" i="166"/>
  <c r="X230" i="168"/>
  <c r="Y32" i="166"/>
  <c r="AB17" i="166"/>
  <c r="L230" i="168"/>
  <c r="M32" i="166"/>
  <c r="U230" i="168"/>
  <c r="V32" i="166"/>
  <c r="R230" i="168"/>
  <c r="S32" i="166"/>
  <c r="T230" i="168"/>
  <c r="AA14" i="166"/>
  <c r="AB14" i="166" s="1"/>
  <c r="F228" i="168"/>
  <c r="R228" i="168"/>
  <c r="AA44" i="168"/>
  <c r="J44" i="168"/>
  <c r="AA41" i="168"/>
  <c r="J41" i="168"/>
  <c r="M14" i="166"/>
  <c r="G23" i="166"/>
  <c r="Z14" i="168"/>
  <c r="Z17" i="168"/>
  <c r="G20" i="168"/>
  <c r="AA20" i="168"/>
  <c r="Z26" i="168"/>
  <c r="Z32" i="168"/>
  <c r="F229" i="168"/>
  <c r="Y8" i="166"/>
  <c r="G11" i="166"/>
  <c r="J30" i="166"/>
  <c r="V30" i="166"/>
  <c r="F32" i="166"/>
  <c r="N230" i="168"/>
  <c r="Z23" i="168"/>
  <c r="G29" i="168"/>
  <c r="AA29" i="168"/>
  <c r="Z35" i="168"/>
  <c r="R229" i="168"/>
  <c r="D5" i="165"/>
  <c r="G31" i="166"/>
  <c r="S31" i="166"/>
  <c r="M8" i="168"/>
  <c r="L228" i="168"/>
  <c r="X228" i="168"/>
  <c r="J31" i="166"/>
  <c r="V31" i="166"/>
  <c r="Z11" i="168"/>
  <c r="G14" i="168"/>
  <c r="AA14" i="168"/>
  <c r="G17" i="168"/>
  <c r="AA17" i="168"/>
  <c r="G26" i="168"/>
  <c r="AA26" i="168"/>
  <c r="G32" i="168"/>
  <c r="AA32" i="168"/>
  <c r="Z38" i="168"/>
  <c r="G17" i="166"/>
  <c r="G29" i="166"/>
  <c r="Z8" i="168"/>
  <c r="L229" i="168"/>
  <c r="X229" i="168"/>
  <c r="H230" i="168"/>
  <c r="G23" i="168"/>
  <c r="AA23" i="168"/>
  <c r="AA35" i="168"/>
  <c r="Z41" i="168"/>
  <c r="AB56" i="168"/>
  <c r="AB59" i="168"/>
  <c r="Z228" i="168"/>
  <c r="AA11" i="168"/>
  <c r="AA38" i="168"/>
  <c r="P228" i="168"/>
  <c r="AA30" i="166"/>
  <c r="Z229" i="168"/>
  <c r="Z32" i="166"/>
  <c r="Z50" i="168"/>
  <c r="AB50" i="168" s="1"/>
  <c r="Z62" i="168"/>
  <c r="AB62" i="168" s="1"/>
  <c r="Z74" i="168"/>
  <c r="AB74" i="168" s="1"/>
  <c r="J53" i="168"/>
  <c r="J65" i="168"/>
  <c r="Z65" i="168"/>
  <c r="AB65" i="168" s="1"/>
  <c r="M77" i="168"/>
  <c r="G59" i="168"/>
  <c r="G71" i="168"/>
  <c r="G86" i="168"/>
  <c r="AA86" i="168"/>
  <c r="AB185" i="168"/>
  <c r="Z77" i="168"/>
  <c r="AA83" i="168"/>
  <c r="G83" i="168"/>
  <c r="AB179" i="168"/>
  <c r="AB227" i="168"/>
  <c r="G77" i="168"/>
  <c r="AA77" i="168"/>
  <c r="G80" i="168"/>
  <c r="AA80" i="168"/>
  <c r="P80" i="168"/>
  <c r="AB137" i="168"/>
  <c r="AB161" i="168"/>
  <c r="AB173" i="168"/>
  <c r="G89" i="168"/>
  <c r="AA92" i="168"/>
  <c r="G95" i="168"/>
  <c r="AA98" i="168"/>
  <c r="G101" i="168"/>
  <c r="AA104" i="168"/>
  <c r="G107" i="168"/>
  <c r="AA110" i="168"/>
  <c r="G113" i="168"/>
  <c r="AA116" i="168"/>
  <c r="G119" i="168"/>
  <c r="AA122" i="168"/>
  <c r="G125" i="168"/>
  <c r="AA128" i="168"/>
  <c r="G131" i="168"/>
  <c r="AA134" i="168"/>
  <c r="AB134" i="168" s="1"/>
  <c r="G137" i="168"/>
  <c r="AA140" i="168"/>
  <c r="AB140" i="168" s="1"/>
  <c r="G143" i="168"/>
  <c r="AA146" i="168"/>
  <c r="AB146" i="168" s="1"/>
  <c r="G149" i="168"/>
  <c r="AA152" i="168"/>
  <c r="AB152" i="168" s="1"/>
  <c r="G155" i="168"/>
  <c r="AA158" i="168"/>
  <c r="AB158" i="168" s="1"/>
  <c r="G161" i="168"/>
  <c r="AA164" i="168"/>
  <c r="AB164" i="168" s="1"/>
  <c r="G167" i="168"/>
  <c r="AA170" i="168"/>
  <c r="AB170" i="168" s="1"/>
  <c r="G173" i="168"/>
  <c r="AA176" i="168"/>
  <c r="AB176" i="168" s="1"/>
  <c r="G179" i="168"/>
  <c r="AA182" i="168"/>
  <c r="AB182" i="168" s="1"/>
  <c r="G185" i="168"/>
  <c r="AA188" i="168"/>
  <c r="AB188" i="168" s="1"/>
  <c r="G191" i="168"/>
  <c r="AA194" i="168"/>
  <c r="AB194" i="168" s="1"/>
  <c r="G197" i="168"/>
  <c r="AA200" i="168"/>
  <c r="AB200" i="168" s="1"/>
  <c r="G203" i="168"/>
  <c r="AA206" i="168"/>
  <c r="AB206" i="168" s="1"/>
  <c r="G209" i="168"/>
  <c r="AA212" i="168"/>
  <c r="AB212" i="168" s="1"/>
  <c r="G215" i="168"/>
  <c r="AA218" i="168"/>
  <c r="AB218" i="168" s="1"/>
  <c r="AA224" i="168"/>
  <c r="AB224" i="168" s="1"/>
  <c r="S221" i="168"/>
  <c r="S227" i="168"/>
  <c r="AN6" i="168" l="1"/>
  <c r="AL6" i="168"/>
  <c r="AR6" i="168" s="1"/>
  <c r="AF11" i="166"/>
  <c r="AE13" i="166"/>
  <c r="AE11" i="166"/>
  <c r="AF13" i="166"/>
  <c r="AB8" i="168"/>
  <c r="AX6" i="168"/>
  <c r="Y229" i="168"/>
  <c r="P229" i="168"/>
  <c r="M228" i="168"/>
  <c r="J229" i="168"/>
  <c r="AB31" i="166"/>
  <c r="G228" i="168"/>
  <c r="Y228" i="168"/>
  <c r="J228" i="168"/>
  <c r="J230" i="168"/>
  <c r="S228" i="168"/>
  <c r="M229" i="168"/>
  <c r="AX21" i="168"/>
  <c r="AX46" i="168"/>
  <c r="AX38" i="168"/>
  <c r="AX29" i="168"/>
  <c r="AX25" i="168"/>
  <c r="AX41" i="168"/>
  <c r="AX45" i="168"/>
  <c r="AN50" i="168"/>
  <c r="AL60" i="168"/>
  <c r="AR29" i="168" s="1"/>
  <c r="AN66" i="168"/>
  <c r="AL74" i="168"/>
  <c r="AR43" i="168" s="1"/>
  <c r="AN53" i="168"/>
  <c r="AN63" i="168"/>
  <c r="AL49" i="168"/>
  <c r="AR18" i="168" s="1"/>
  <c r="AL61" i="168"/>
  <c r="AR30" i="168" s="1"/>
  <c r="AN74" i="168"/>
  <c r="AN65" i="168"/>
  <c r="AL70" i="168"/>
  <c r="AR39" i="168" s="1"/>
  <c r="AN51" i="168"/>
  <c r="AL52" i="168"/>
  <c r="AR21" i="168" s="1"/>
  <c r="AN61" i="168"/>
  <c r="AL76" i="168"/>
  <c r="AR45" i="168" s="1"/>
  <c r="AL69" i="168"/>
  <c r="AR38" i="168" s="1"/>
  <c r="AL73" i="168"/>
  <c r="AR42" i="168" s="1"/>
  <c r="AN78" i="168"/>
  <c r="AN70" i="168"/>
  <c r="AN54" i="168"/>
  <c r="AN68" i="168"/>
  <c r="AN73" i="168"/>
  <c r="AN64" i="168"/>
  <c r="AN79" i="168"/>
  <c r="AL56" i="168"/>
  <c r="AR25" i="168" s="1"/>
  <c r="AN67" i="168"/>
  <c r="AL68" i="168"/>
  <c r="AR37" i="168" s="1"/>
  <c r="AN71" i="168"/>
  <c r="AN57" i="168"/>
  <c r="AL50" i="168"/>
  <c r="AR19" i="168" s="1"/>
  <c r="AL78" i="168"/>
  <c r="AR47" i="168" s="1"/>
  <c r="AL72" i="168"/>
  <c r="AR41" i="168" s="1"/>
  <c r="AN58" i="168"/>
  <c r="AN59" i="168"/>
  <c r="AN55" i="168"/>
  <c r="AL66" i="168"/>
  <c r="AR35" i="168" s="1"/>
  <c r="AL77" i="168"/>
  <c r="AR46" i="168" s="1"/>
  <c r="AN75" i="168"/>
  <c r="AN62" i="168"/>
  <c r="AN49" i="168"/>
  <c r="AL67" i="168"/>
  <c r="AR36" i="168" s="1"/>
  <c r="AL57" i="168"/>
  <c r="AR26" i="168" s="1"/>
  <c r="AL54" i="168"/>
  <c r="AR23" i="168" s="1"/>
  <c r="AL59" i="168"/>
  <c r="AR28" i="168" s="1"/>
  <c r="AL65" i="168"/>
  <c r="AR34" i="168" s="1"/>
  <c r="AB104" i="168"/>
  <c r="AL12" i="168"/>
  <c r="AN27" i="168"/>
  <c r="AL24" i="168"/>
  <c r="AL48" i="168"/>
  <c r="AR17" i="168" s="1"/>
  <c r="AL23" i="168"/>
  <c r="AL39" i="168"/>
  <c r="AR8" i="168" s="1"/>
  <c r="AN22" i="168"/>
  <c r="AN41" i="168"/>
  <c r="AL42" i="168"/>
  <c r="AR11" i="168" s="1"/>
  <c r="AL16" i="168"/>
  <c r="AL17" i="168"/>
  <c r="AL46" i="168"/>
  <c r="AR15" i="168" s="1"/>
  <c r="AN48" i="168"/>
  <c r="AB128" i="168"/>
  <c r="AB92" i="168"/>
  <c r="AN34" i="168" s="1"/>
  <c r="AN26" i="168"/>
  <c r="AN47" i="168"/>
  <c r="AN38" i="168"/>
  <c r="AL45" i="168"/>
  <c r="AR14" i="168" s="1"/>
  <c r="AL22" i="168"/>
  <c r="AN33" i="168"/>
  <c r="AN35" i="168"/>
  <c r="AL20" i="168"/>
  <c r="AN37" i="168"/>
  <c r="AL41" i="168"/>
  <c r="AR10" i="168" s="1"/>
  <c r="AL38" i="168"/>
  <c r="AL32" i="168"/>
  <c r="AB116" i="168"/>
  <c r="AN42" i="168" s="1"/>
  <c r="AB86" i="168"/>
  <c r="AN32" i="168" s="1"/>
  <c r="AB83" i="168"/>
  <c r="AL29" i="168"/>
  <c r="AL7" i="168"/>
  <c r="AL9" i="168"/>
  <c r="AL43" i="168"/>
  <c r="AR12" i="168" s="1"/>
  <c r="AB122" i="168"/>
  <c r="AB110" i="168"/>
  <c r="AN40" i="168" s="1"/>
  <c r="AB98" i="168"/>
  <c r="AN36" i="168" s="1"/>
  <c r="AB80" i="168"/>
  <c r="AB29" i="168"/>
  <c r="AB20" i="168"/>
  <c r="AL21" i="168"/>
  <c r="AN10" i="168"/>
  <c r="AN19" i="168"/>
  <c r="AL13" i="168"/>
  <c r="AN25" i="168"/>
  <c r="AL10" i="168"/>
  <c r="AN24" i="168"/>
  <c r="AL40" i="168"/>
  <c r="AR9" i="168" s="1"/>
  <c r="AL47" i="168"/>
  <c r="AR16" i="168" s="1"/>
  <c r="AL30" i="168"/>
  <c r="AN44" i="168"/>
  <c r="AL18" i="168"/>
  <c r="AN20" i="168"/>
  <c r="AL34" i="168"/>
  <c r="AL11" i="168"/>
  <c r="AN45" i="168"/>
  <c r="AL31" i="168"/>
  <c r="AR7" i="168" s="1"/>
  <c r="AN30" i="168"/>
  <c r="AL36" i="168"/>
  <c r="AL33" i="168"/>
  <c r="AL26" i="168"/>
  <c r="AN28" i="168"/>
  <c r="AB44" i="168"/>
  <c r="AN18" i="168" s="1"/>
  <c r="AL19" i="168"/>
  <c r="AN13" i="168"/>
  <c r="AL14" i="168"/>
  <c r="AN23" i="168"/>
  <c r="AL35" i="168"/>
  <c r="AN21" i="168"/>
  <c r="AN39" i="168"/>
  <c r="AN46" i="168"/>
  <c r="AL28" i="168"/>
  <c r="AL37" i="168"/>
  <c r="AN11" i="168"/>
  <c r="AN43" i="168"/>
  <c r="AL8" i="168"/>
  <c r="AL44" i="168"/>
  <c r="AR13" i="168" s="1"/>
  <c r="AL27" i="168"/>
  <c r="AL25" i="168"/>
  <c r="AL15" i="168"/>
  <c r="AA229" i="168"/>
  <c r="E6" i="165"/>
  <c r="J90" i="161"/>
  <c r="H90" i="161"/>
  <c r="AB38" i="168"/>
  <c r="AN16" i="168" s="1"/>
  <c r="AB23" i="168"/>
  <c r="AB11" i="168"/>
  <c r="AN7" i="168" s="1"/>
  <c r="AB26" i="168"/>
  <c r="AN12" i="168" s="1"/>
  <c r="AB17" i="168"/>
  <c r="AN9" i="168" s="1"/>
  <c r="AB77" i="168"/>
  <c r="AN29" i="168" s="1"/>
  <c r="V230" i="168"/>
  <c r="P230" i="168"/>
  <c r="AB229" i="168"/>
  <c r="AF14" i="166"/>
  <c r="F6" i="165"/>
  <c r="AB35" i="168"/>
  <c r="AN15" i="168" s="1"/>
  <c r="AB14" i="168"/>
  <c r="AN8" i="168" s="1"/>
  <c r="V228" i="168"/>
  <c r="Z230" i="168"/>
  <c r="D7" i="165"/>
  <c r="AB32" i="168"/>
  <c r="AN14" i="168" s="1"/>
  <c r="AB41" i="168"/>
  <c r="AN17" i="168" s="1"/>
  <c r="Y230" i="168"/>
  <c r="AA228" i="168"/>
  <c r="E5" i="165"/>
  <c r="AB30" i="166"/>
  <c r="S229" i="168"/>
  <c r="S230" i="168"/>
  <c r="M230" i="168"/>
  <c r="F230" i="168"/>
  <c r="G32" i="166"/>
  <c r="AA32" i="166"/>
  <c r="V229" i="168"/>
  <c r="G229" i="168"/>
  <c r="I7" i="161"/>
  <c r="I6" i="161"/>
  <c r="G6" i="161"/>
  <c r="E6" i="161"/>
  <c r="AN31" i="168" l="1"/>
  <c r="AX7" i="168" s="1"/>
  <c r="AX12" i="168"/>
  <c r="AX13" i="168"/>
  <c r="AX9" i="168"/>
  <c r="AX18" i="168"/>
  <c r="AX28" i="168"/>
  <c r="AX40" i="168"/>
  <c r="AX42" i="168"/>
  <c r="AX34" i="168"/>
  <c r="BA6" i="168"/>
  <c r="BA7" i="168"/>
  <c r="BA9" i="168"/>
  <c r="BA11" i="168"/>
  <c r="BA13" i="168"/>
  <c r="BA15" i="168"/>
  <c r="BA17" i="168"/>
  <c r="BA19" i="168"/>
  <c r="BA21" i="168"/>
  <c r="BA23" i="168"/>
  <c r="BA25" i="168"/>
  <c r="BA27" i="168"/>
  <c r="BA29" i="168"/>
  <c r="BA31" i="168"/>
  <c r="BA33" i="168"/>
  <c r="BA35" i="168"/>
  <c r="BA37" i="168"/>
  <c r="BA39" i="168"/>
  <c r="BA41" i="168"/>
  <c r="BA43" i="168"/>
  <c r="BA45" i="168"/>
  <c r="BA47" i="168"/>
  <c r="BA8" i="168"/>
  <c r="BA10" i="168"/>
  <c r="BA12" i="168"/>
  <c r="BA14" i="168"/>
  <c r="BA16" i="168"/>
  <c r="BA18" i="168"/>
  <c r="BA20" i="168"/>
  <c r="BA22" i="168"/>
  <c r="BA24" i="168"/>
  <c r="BA26" i="168"/>
  <c r="BA28" i="168"/>
  <c r="BA30" i="168"/>
  <c r="BA32" i="168"/>
  <c r="BA34" i="168"/>
  <c r="BA36" i="168"/>
  <c r="BA38" i="168"/>
  <c r="BA40" i="168"/>
  <c r="BA42" i="168"/>
  <c r="BA44" i="168"/>
  <c r="BA46" i="168"/>
  <c r="BA48" i="168"/>
  <c r="AX15" i="168"/>
  <c r="AX16" i="168"/>
  <c r="AX31" i="168"/>
  <c r="AX27" i="168"/>
  <c r="AX37" i="168"/>
  <c r="AX43" i="168"/>
  <c r="AX35" i="168"/>
  <c r="AX8" i="168"/>
  <c r="AX11" i="168"/>
  <c r="AX44" i="168"/>
  <c r="AX36" i="168"/>
  <c r="AX23" i="168"/>
  <c r="AX30" i="168"/>
  <c r="AX39" i="168"/>
  <c r="AX19" i="168"/>
  <c r="AX14" i="168"/>
  <c r="AX10" i="168"/>
  <c r="AX48" i="168"/>
  <c r="AX47" i="168"/>
  <c r="AX20" i="168"/>
  <c r="AX32" i="168"/>
  <c r="AX17" i="168"/>
  <c r="AX24" i="168"/>
  <c r="AX26" i="168"/>
  <c r="AX33" i="168"/>
  <c r="AX22" i="168"/>
  <c r="U6" i="161"/>
  <c r="J7" i="161"/>
  <c r="U7" i="161"/>
  <c r="AA230" i="168"/>
  <c r="E7" i="165"/>
  <c r="AB32" i="166"/>
  <c r="AB228" i="168"/>
  <c r="AE14" i="166"/>
  <c r="F5" i="165"/>
  <c r="G230" i="168"/>
  <c r="AL229" i="154"/>
  <c r="AJ229" i="154"/>
  <c r="AI229" i="154"/>
  <c r="AB229" i="154"/>
  <c r="Z229" i="154"/>
  <c r="Y229" i="154"/>
  <c r="W229" i="154"/>
  <c r="U229" i="154"/>
  <c r="T229" i="154"/>
  <c r="R229" i="154"/>
  <c r="P229" i="154"/>
  <c r="O229" i="154"/>
  <c r="M229" i="154"/>
  <c r="K229" i="154"/>
  <c r="J229" i="154"/>
  <c r="H229" i="154"/>
  <c r="F229" i="154"/>
  <c r="E229" i="154"/>
  <c r="AL228" i="154"/>
  <c r="AJ228" i="154"/>
  <c r="AI228" i="154"/>
  <c r="AB228" i="154"/>
  <c r="Z228" i="154"/>
  <c r="Y228" i="154"/>
  <c r="W228" i="154"/>
  <c r="U228" i="154"/>
  <c r="T228" i="154"/>
  <c r="R228" i="154"/>
  <c r="P228" i="154"/>
  <c r="O228" i="154"/>
  <c r="M228" i="154"/>
  <c r="K228" i="154"/>
  <c r="J228" i="154"/>
  <c r="H228" i="154"/>
  <c r="F228" i="154"/>
  <c r="E228" i="154"/>
  <c r="AI229" i="145"/>
  <c r="AD229" i="145"/>
  <c r="AB229" i="145"/>
  <c r="Y229" i="145"/>
  <c r="T229" i="145"/>
  <c r="O229" i="145"/>
  <c r="J229" i="145"/>
  <c r="E229" i="145"/>
  <c r="AI228" i="145"/>
  <c r="AD228" i="145"/>
  <c r="AB228" i="145"/>
  <c r="Y228" i="145"/>
  <c r="T228" i="145"/>
  <c r="O228" i="145"/>
  <c r="J228" i="145"/>
  <c r="E228" i="145"/>
  <c r="AU8" i="168" l="1"/>
  <c r="AU10" i="168"/>
  <c r="AU12" i="168"/>
  <c r="AU14" i="168"/>
  <c r="AU16" i="168"/>
  <c r="AU18" i="168"/>
  <c r="AU20" i="168"/>
  <c r="AU22" i="168"/>
  <c r="AU24" i="168"/>
  <c r="AU26" i="168"/>
  <c r="AU28" i="168"/>
  <c r="AU30" i="168"/>
  <c r="AU32" i="168"/>
  <c r="AU34" i="168"/>
  <c r="AU36" i="168"/>
  <c r="AU38" i="168"/>
  <c r="AU40" i="168"/>
  <c r="AU42" i="168"/>
  <c r="AU44" i="168"/>
  <c r="AU46" i="168"/>
  <c r="AU48" i="168"/>
  <c r="AU6" i="168"/>
  <c r="AU7" i="168"/>
  <c r="AU9" i="168"/>
  <c r="AU11" i="168"/>
  <c r="AU13" i="168"/>
  <c r="AU15" i="168"/>
  <c r="AU17" i="168"/>
  <c r="AU19" i="168"/>
  <c r="AU21" i="168"/>
  <c r="AU23" i="168"/>
  <c r="AU25" i="168"/>
  <c r="AU27" i="168"/>
  <c r="AU29" i="168"/>
  <c r="AU31" i="168"/>
  <c r="AU33" i="168"/>
  <c r="AU35" i="168"/>
  <c r="AU37" i="168"/>
  <c r="AU39" i="168"/>
  <c r="AU41" i="168"/>
  <c r="AU43" i="168"/>
  <c r="AU45" i="168"/>
  <c r="AU47" i="168"/>
  <c r="AB230" i="168"/>
  <c r="F7" i="165"/>
  <c r="AR246" i="164"/>
  <c r="AT246" i="164"/>
  <c r="BG244" i="164"/>
  <c r="BE244" i="164"/>
  <c r="BC244" i="164"/>
  <c r="BB244" i="164"/>
  <c r="BA244" i="164"/>
  <c r="AY244" i="164"/>
  <c r="AW244" i="164"/>
  <c r="AT244" i="164"/>
  <c r="AR244" i="164"/>
  <c r="AP244" i="164"/>
  <c r="AM244" i="164"/>
  <c r="AK244" i="164"/>
  <c r="AI244" i="164"/>
  <c r="AF244" i="164"/>
  <c r="AD244" i="164"/>
  <c r="AB244" i="164"/>
  <c r="Y244" i="164"/>
  <c r="W244" i="164"/>
  <c r="U244" i="164"/>
  <c r="R244" i="164"/>
  <c r="P244" i="164"/>
  <c r="N244" i="164"/>
  <c r="K244" i="164"/>
  <c r="I244" i="164"/>
  <c r="G244" i="164"/>
  <c r="BG243" i="164"/>
  <c r="BE243" i="164"/>
  <c r="BC243" i="164"/>
  <c r="BB243" i="164"/>
  <c r="BA243" i="164"/>
  <c r="AY243" i="164"/>
  <c r="AW243" i="164"/>
  <c r="AT243" i="164"/>
  <c r="AR243" i="164"/>
  <c r="AP243" i="164"/>
  <c r="AM243" i="164"/>
  <c r="AK243" i="164"/>
  <c r="AI243" i="164"/>
  <c r="AF243" i="164"/>
  <c r="AD243" i="164"/>
  <c r="AB243" i="164"/>
  <c r="Y243" i="164"/>
  <c r="W243" i="164"/>
  <c r="U243" i="164"/>
  <c r="R243" i="164"/>
  <c r="P243" i="164"/>
  <c r="N243" i="164"/>
  <c r="K243" i="164"/>
  <c r="I243" i="164"/>
  <c r="G243" i="164"/>
  <c r="AT242" i="164"/>
  <c r="AP242" i="164"/>
  <c r="U242" i="164"/>
  <c r="I242" i="164"/>
  <c r="BG240" i="164"/>
  <c r="BE240" i="164"/>
  <c r="BC240" i="164"/>
  <c r="BB240" i="164"/>
  <c r="BA240" i="164"/>
  <c r="AY240" i="164"/>
  <c r="AW240" i="164"/>
  <c r="AT240" i="164"/>
  <c r="AR240" i="164"/>
  <c r="AP240" i="164"/>
  <c r="AM240" i="164"/>
  <c r="AK240" i="164"/>
  <c r="AI240" i="164"/>
  <c r="AF240" i="164"/>
  <c r="AD240" i="164"/>
  <c r="AB240" i="164"/>
  <c r="Y240" i="164"/>
  <c r="W240" i="164"/>
  <c r="U240" i="164"/>
  <c r="R240" i="164"/>
  <c r="P240" i="164"/>
  <c r="N240" i="164"/>
  <c r="K240" i="164"/>
  <c r="I240" i="164"/>
  <c r="G240" i="164"/>
  <c r="BG239" i="164"/>
  <c r="BE239" i="164"/>
  <c r="BC239" i="164"/>
  <c r="BB239" i="164"/>
  <c r="BA239" i="164"/>
  <c r="AY239" i="164"/>
  <c r="AW239" i="164"/>
  <c r="AT239" i="164"/>
  <c r="AR239" i="164"/>
  <c r="AP239" i="164"/>
  <c r="AM239" i="164"/>
  <c r="AK239" i="164"/>
  <c r="AI239" i="164"/>
  <c r="AF239" i="164"/>
  <c r="AD239" i="164"/>
  <c r="AB239" i="164"/>
  <c r="Y239" i="164"/>
  <c r="W239" i="164"/>
  <c r="U239" i="164"/>
  <c r="R239" i="164"/>
  <c r="P239" i="164"/>
  <c r="N239" i="164"/>
  <c r="K239" i="164"/>
  <c r="I239" i="164"/>
  <c r="G239" i="164"/>
  <c r="BA238" i="164"/>
  <c r="AR238" i="164"/>
  <c r="AP238" i="164"/>
  <c r="AK238" i="164"/>
  <c r="AF238" i="164"/>
  <c r="AB238" i="164"/>
  <c r="Y238" i="164"/>
  <c r="U238" i="164"/>
  <c r="BG236" i="164"/>
  <c r="BE236" i="164"/>
  <c r="BC236" i="164"/>
  <c r="BB236" i="164"/>
  <c r="BA236" i="164"/>
  <c r="AY236" i="164"/>
  <c r="AW236" i="164"/>
  <c r="AT236" i="164"/>
  <c r="AR236" i="164"/>
  <c r="AP236" i="164"/>
  <c r="AM236" i="164"/>
  <c r="AK236" i="164"/>
  <c r="AI236" i="164"/>
  <c r="AF236" i="164"/>
  <c r="AD236" i="164"/>
  <c r="AB236" i="164"/>
  <c r="Y236" i="164"/>
  <c r="W236" i="164"/>
  <c r="U236" i="164"/>
  <c r="R236" i="164"/>
  <c r="P236" i="164"/>
  <c r="N236" i="164"/>
  <c r="K236" i="164"/>
  <c r="I236" i="164"/>
  <c r="G236" i="164"/>
  <c r="BG235" i="164"/>
  <c r="BE235" i="164"/>
  <c r="BC235" i="164"/>
  <c r="BB235" i="164"/>
  <c r="BA235" i="164"/>
  <c r="AY235" i="164"/>
  <c r="AW235" i="164"/>
  <c r="AT235" i="164"/>
  <c r="AR235" i="164"/>
  <c r="AP235" i="164"/>
  <c r="AM235" i="164"/>
  <c r="AK235" i="164"/>
  <c r="AI235" i="164"/>
  <c r="AF235" i="164"/>
  <c r="AD235" i="164"/>
  <c r="AB235" i="164"/>
  <c r="Y235" i="164"/>
  <c r="W235" i="164"/>
  <c r="U235" i="164"/>
  <c r="R235" i="164"/>
  <c r="P235" i="164"/>
  <c r="N235" i="164"/>
  <c r="K235" i="164"/>
  <c r="I235" i="164"/>
  <c r="G235" i="164"/>
  <c r="BA234" i="164"/>
  <c r="AW234" i="164"/>
  <c r="AP234" i="164"/>
  <c r="AM234" i="164"/>
  <c r="AK234" i="164"/>
  <c r="AB234" i="164"/>
  <c r="AD234" i="164"/>
  <c r="W234" i="164"/>
  <c r="P234" i="164"/>
  <c r="BG232" i="164"/>
  <c r="BE232" i="164"/>
  <c r="BC232" i="164"/>
  <c r="BB232" i="164"/>
  <c r="BA232" i="164"/>
  <c r="AY232" i="164"/>
  <c r="AW232" i="164"/>
  <c r="AT232" i="164"/>
  <c r="AR232" i="164"/>
  <c r="AP232" i="164"/>
  <c r="AM232" i="164"/>
  <c r="AK232" i="164"/>
  <c r="AI232" i="164"/>
  <c r="AF232" i="164"/>
  <c r="AD232" i="164"/>
  <c r="AB232" i="164"/>
  <c r="Y232" i="164"/>
  <c r="W232" i="164"/>
  <c r="U232" i="164"/>
  <c r="R232" i="164"/>
  <c r="P232" i="164"/>
  <c r="N232" i="164"/>
  <c r="K232" i="164"/>
  <c r="I232" i="164"/>
  <c r="G232" i="164"/>
  <c r="BG231" i="164"/>
  <c r="BE231" i="164"/>
  <c r="BC231" i="164"/>
  <c r="BB231" i="164"/>
  <c r="BA231" i="164"/>
  <c r="AY231" i="164"/>
  <c r="AW231" i="164"/>
  <c r="AT231" i="164"/>
  <c r="AR231" i="164"/>
  <c r="AP231" i="164"/>
  <c r="AM231" i="164"/>
  <c r="AK231" i="164"/>
  <c r="AI231" i="164"/>
  <c r="AF231" i="164"/>
  <c r="AD231" i="164"/>
  <c r="AB231" i="164"/>
  <c r="Y231" i="164"/>
  <c r="W231" i="164"/>
  <c r="U231" i="164"/>
  <c r="R231" i="164"/>
  <c r="P231" i="164"/>
  <c r="N231" i="164"/>
  <c r="K231" i="164"/>
  <c r="I231" i="164"/>
  <c r="G231" i="164"/>
  <c r="AP230" i="164"/>
  <c r="P230" i="164"/>
  <c r="N230" i="164"/>
  <c r="BG228" i="164"/>
  <c r="BE228" i="164"/>
  <c r="BC228" i="164"/>
  <c r="BB228" i="164"/>
  <c r="BA228" i="164"/>
  <c r="AY228" i="164"/>
  <c r="AW228" i="164"/>
  <c r="AT228" i="164"/>
  <c r="AR228" i="164"/>
  <c r="AP228" i="164"/>
  <c r="AM228" i="164"/>
  <c r="AK228" i="164"/>
  <c r="AI228" i="164"/>
  <c r="AF228" i="164"/>
  <c r="AD228" i="164"/>
  <c r="AB228" i="164"/>
  <c r="Y228" i="164"/>
  <c r="W228" i="164"/>
  <c r="U228" i="164"/>
  <c r="R228" i="164"/>
  <c r="P228" i="164"/>
  <c r="N228" i="164"/>
  <c r="K228" i="164"/>
  <c r="I228" i="164"/>
  <c r="G228" i="164"/>
  <c r="BG227" i="164"/>
  <c r="BE227" i="164"/>
  <c r="BC227" i="164"/>
  <c r="BB227" i="164"/>
  <c r="BA227" i="164"/>
  <c r="AY227" i="164"/>
  <c r="AW227" i="164"/>
  <c r="AT227" i="164"/>
  <c r="AR227" i="164"/>
  <c r="AP227" i="164"/>
  <c r="AM227" i="164"/>
  <c r="AK227" i="164"/>
  <c r="AI227" i="164"/>
  <c r="AF227" i="164"/>
  <c r="AD227" i="164"/>
  <c r="AB227" i="164"/>
  <c r="Y227" i="164"/>
  <c r="W227" i="164"/>
  <c r="U227" i="164"/>
  <c r="R227" i="164"/>
  <c r="P227" i="164"/>
  <c r="N227" i="164"/>
  <c r="K227" i="164"/>
  <c r="I227" i="164"/>
  <c r="G227" i="164"/>
  <c r="AY226" i="164"/>
  <c r="AW226" i="164"/>
  <c r="AT226" i="164"/>
  <c r="AP226" i="164"/>
  <c r="AM226" i="164"/>
  <c r="AK226" i="164"/>
  <c r="AI226" i="164"/>
  <c r="Y226" i="164"/>
  <c r="U226" i="164"/>
  <c r="BG224" i="164"/>
  <c r="BE224" i="164"/>
  <c r="BC224" i="164"/>
  <c r="BB224" i="164"/>
  <c r="BA224" i="164"/>
  <c r="AY224" i="164"/>
  <c r="AW224" i="164"/>
  <c r="AT224" i="164"/>
  <c r="AR224" i="164"/>
  <c r="AP224" i="164"/>
  <c r="AM224" i="164"/>
  <c r="AK224" i="164"/>
  <c r="AI224" i="164"/>
  <c r="AF224" i="164"/>
  <c r="AD224" i="164"/>
  <c r="AB224" i="164"/>
  <c r="Y224" i="164"/>
  <c r="W224" i="164"/>
  <c r="U224" i="164"/>
  <c r="R224" i="164"/>
  <c r="P224" i="164"/>
  <c r="N224" i="164"/>
  <c r="K224" i="164"/>
  <c r="I224" i="164"/>
  <c r="G224" i="164"/>
  <c r="BG223" i="164"/>
  <c r="BE223" i="164"/>
  <c r="BC223" i="164"/>
  <c r="BB223" i="164"/>
  <c r="BA223" i="164"/>
  <c r="AY223" i="164"/>
  <c r="AW223" i="164"/>
  <c r="AT223" i="164"/>
  <c r="AR223" i="164"/>
  <c r="AP223" i="164"/>
  <c r="AM223" i="164"/>
  <c r="AK223" i="164"/>
  <c r="AI223" i="164"/>
  <c r="AF223" i="164"/>
  <c r="AD223" i="164"/>
  <c r="AB223" i="164"/>
  <c r="Y223" i="164"/>
  <c r="W223" i="164"/>
  <c r="U223" i="164"/>
  <c r="R223" i="164"/>
  <c r="P223" i="164"/>
  <c r="N223" i="164"/>
  <c r="K223" i="164"/>
  <c r="I223" i="164"/>
  <c r="G223" i="164"/>
  <c r="BA222" i="164"/>
  <c r="AF222" i="164"/>
  <c r="AD222" i="164"/>
  <c r="AB222" i="164"/>
  <c r="U222" i="164"/>
  <c r="BG220" i="164"/>
  <c r="BE220" i="164"/>
  <c r="BC220" i="164"/>
  <c r="BB220" i="164"/>
  <c r="BA220" i="164"/>
  <c r="AY220" i="164"/>
  <c r="AW220" i="164"/>
  <c r="AT220" i="164"/>
  <c r="AR220" i="164"/>
  <c r="AP220" i="164"/>
  <c r="AM220" i="164"/>
  <c r="AK220" i="164"/>
  <c r="AI220" i="164"/>
  <c r="AF220" i="164"/>
  <c r="AD220" i="164"/>
  <c r="AB220" i="164"/>
  <c r="Y220" i="164"/>
  <c r="W220" i="164"/>
  <c r="U220" i="164"/>
  <c r="R220" i="164"/>
  <c r="P220" i="164"/>
  <c r="N220" i="164"/>
  <c r="K220" i="164"/>
  <c r="I220" i="164"/>
  <c r="G220" i="164"/>
  <c r="BG219" i="164"/>
  <c r="BE219" i="164"/>
  <c r="BC219" i="164"/>
  <c r="BB219" i="164"/>
  <c r="BA219" i="164"/>
  <c r="AY219" i="164"/>
  <c r="AW219" i="164"/>
  <c r="AT219" i="164"/>
  <c r="AR219" i="164"/>
  <c r="AP219" i="164"/>
  <c r="AM219" i="164"/>
  <c r="AK219" i="164"/>
  <c r="AI219" i="164"/>
  <c r="AF219" i="164"/>
  <c r="AD219" i="164"/>
  <c r="AB219" i="164"/>
  <c r="Y219" i="164"/>
  <c r="W219" i="164"/>
  <c r="U219" i="164"/>
  <c r="R219" i="164"/>
  <c r="P219" i="164"/>
  <c r="N219" i="164"/>
  <c r="K219" i="164"/>
  <c r="I219" i="164"/>
  <c r="G219" i="164"/>
  <c r="AM218" i="164"/>
  <c r="AK218" i="164"/>
  <c r="AD218" i="164"/>
  <c r="AB218" i="164"/>
  <c r="Y218" i="164"/>
  <c r="W218" i="164"/>
  <c r="BG216" i="164"/>
  <c r="BE216" i="164"/>
  <c r="BC216" i="164"/>
  <c r="BB216" i="164"/>
  <c r="BA216" i="164"/>
  <c r="AY216" i="164"/>
  <c r="AW216" i="164"/>
  <c r="AT216" i="164"/>
  <c r="AR216" i="164"/>
  <c r="AP216" i="164"/>
  <c r="AM216" i="164"/>
  <c r="AK216" i="164"/>
  <c r="AI216" i="164"/>
  <c r="AF216" i="164"/>
  <c r="AD216" i="164"/>
  <c r="AB216" i="164"/>
  <c r="Y216" i="164"/>
  <c r="W216" i="164"/>
  <c r="U216" i="164"/>
  <c r="R216" i="164"/>
  <c r="P216" i="164"/>
  <c r="N216" i="164"/>
  <c r="K216" i="164"/>
  <c r="I216" i="164"/>
  <c r="G216" i="164"/>
  <c r="BG215" i="164"/>
  <c r="BE215" i="164"/>
  <c r="BC215" i="164"/>
  <c r="BB215" i="164"/>
  <c r="BA215" i="164"/>
  <c r="AY215" i="164"/>
  <c r="AW215" i="164"/>
  <c r="AT215" i="164"/>
  <c r="AR215" i="164"/>
  <c r="AP215" i="164"/>
  <c r="AM215" i="164"/>
  <c r="AK215" i="164"/>
  <c r="AI215" i="164"/>
  <c r="AF215" i="164"/>
  <c r="AD215" i="164"/>
  <c r="AB215" i="164"/>
  <c r="Y215" i="164"/>
  <c r="W215" i="164"/>
  <c r="U215" i="164"/>
  <c r="R215" i="164"/>
  <c r="P215" i="164"/>
  <c r="N215" i="164"/>
  <c r="K215" i="164"/>
  <c r="I215" i="164"/>
  <c r="G215" i="164"/>
  <c r="AK214" i="164"/>
  <c r="AI214" i="164"/>
  <c r="AD214" i="164"/>
  <c r="W214" i="164"/>
  <c r="U214" i="164"/>
  <c r="G214" i="164"/>
  <c r="BG212" i="164"/>
  <c r="BE212" i="164"/>
  <c r="BC212" i="164"/>
  <c r="BB212" i="164"/>
  <c r="BA212" i="164"/>
  <c r="AY212" i="164"/>
  <c r="AW212" i="164"/>
  <c r="AT212" i="164"/>
  <c r="AR212" i="164"/>
  <c r="AP212" i="164"/>
  <c r="AM212" i="164"/>
  <c r="AK212" i="164"/>
  <c r="AI212" i="164"/>
  <c r="AF212" i="164"/>
  <c r="AD212" i="164"/>
  <c r="AB212" i="164"/>
  <c r="Y212" i="164"/>
  <c r="W212" i="164"/>
  <c r="U212" i="164"/>
  <c r="R212" i="164"/>
  <c r="P212" i="164"/>
  <c r="N212" i="164"/>
  <c r="K212" i="164"/>
  <c r="I212" i="164"/>
  <c r="G212" i="164"/>
  <c r="BG211" i="164"/>
  <c r="BE211" i="164"/>
  <c r="BC211" i="164"/>
  <c r="BB211" i="164"/>
  <c r="BA211" i="164"/>
  <c r="AY211" i="164"/>
  <c r="AW211" i="164"/>
  <c r="AT211" i="164"/>
  <c r="AR211" i="164"/>
  <c r="AP211" i="164"/>
  <c r="AM211" i="164"/>
  <c r="AK211" i="164"/>
  <c r="AI211" i="164"/>
  <c r="AF211" i="164"/>
  <c r="AD211" i="164"/>
  <c r="AB211" i="164"/>
  <c r="Y211" i="164"/>
  <c r="W211" i="164"/>
  <c r="U211" i="164"/>
  <c r="R211" i="164"/>
  <c r="P211" i="164"/>
  <c r="N211" i="164"/>
  <c r="K211" i="164"/>
  <c r="I211" i="164"/>
  <c r="G211" i="164"/>
  <c r="AW210" i="164"/>
  <c r="AK210" i="164"/>
  <c r="AI210" i="164"/>
  <c r="Y210" i="164"/>
  <c r="W210" i="164"/>
  <c r="U210" i="164"/>
  <c r="I210" i="164"/>
  <c r="BG208" i="164"/>
  <c r="BE208" i="164"/>
  <c r="BC208" i="164"/>
  <c r="BB208" i="164"/>
  <c r="BA208" i="164"/>
  <c r="AY208" i="164"/>
  <c r="AW208" i="164"/>
  <c r="AT208" i="164"/>
  <c r="AR208" i="164"/>
  <c r="AP208" i="164"/>
  <c r="AM208" i="164"/>
  <c r="AK208" i="164"/>
  <c r="AI208" i="164"/>
  <c r="AF208" i="164"/>
  <c r="AD208" i="164"/>
  <c r="AB208" i="164"/>
  <c r="Y208" i="164"/>
  <c r="W208" i="164"/>
  <c r="U208" i="164"/>
  <c r="R208" i="164"/>
  <c r="P208" i="164"/>
  <c r="N208" i="164"/>
  <c r="K208" i="164"/>
  <c r="I208" i="164"/>
  <c r="G208" i="164"/>
  <c r="BG207" i="164"/>
  <c r="BE207" i="164"/>
  <c r="BC207" i="164"/>
  <c r="BB207" i="164"/>
  <c r="BA207" i="164"/>
  <c r="AY207" i="164"/>
  <c r="AW207" i="164"/>
  <c r="AT207" i="164"/>
  <c r="AR207" i="164"/>
  <c r="AP207" i="164"/>
  <c r="AM207" i="164"/>
  <c r="AK207" i="164"/>
  <c r="AI207" i="164"/>
  <c r="AF207" i="164"/>
  <c r="AD207" i="164"/>
  <c r="AB207" i="164"/>
  <c r="Y207" i="164"/>
  <c r="W207" i="164"/>
  <c r="U207" i="164"/>
  <c r="R207" i="164"/>
  <c r="P207" i="164"/>
  <c r="N207" i="164"/>
  <c r="K207" i="164"/>
  <c r="I207" i="164"/>
  <c r="G207" i="164"/>
  <c r="AW206" i="164"/>
  <c r="AR206" i="164"/>
  <c r="AP206" i="164"/>
  <c r="AM206" i="164"/>
  <c r="AK206" i="164"/>
  <c r="Y206" i="164"/>
  <c r="W206" i="164"/>
  <c r="U206" i="164"/>
  <c r="BG204" i="164"/>
  <c r="BE204" i="164"/>
  <c r="BC204" i="164"/>
  <c r="BB204" i="164"/>
  <c r="BA204" i="164"/>
  <c r="AY204" i="164"/>
  <c r="AW204" i="164"/>
  <c r="AT204" i="164"/>
  <c r="AR204" i="164"/>
  <c r="AP204" i="164"/>
  <c r="AM204" i="164"/>
  <c r="AK204" i="164"/>
  <c r="AI204" i="164"/>
  <c r="AF204" i="164"/>
  <c r="AD204" i="164"/>
  <c r="AB204" i="164"/>
  <c r="Y204" i="164"/>
  <c r="W204" i="164"/>
  <c r="U204" i="164"/>
  <c r="R204" i="164"/>
  <c r="P204" i="164"/>
  <c r="N204" i="164"/>
  <c r="K204" i="164"/>
  <c r="I204" i="164"/>
  <c r="G204" i="164"/>
  <c r="BG203" i="164"/>
  <c r="BE203" i="164"/>
  <c r="BC203" i="164"/>
  <c r="BB203" i="164"/>
  <c r="BA203" i="164"/>
  <c r="AY203" i="164"/>
  <c r="AW203" i="164"/>
  <c r="AT203" i="164"/>
  <c r="AR203" i="164"/>
  <c r="AP203" i="164"/>
  <c r="AM203" i="164"/>
  <c r="AK203" i="164"/>
  <c r="AI203" i="164"/>
  <c r="AF203" i="164"/>
  <c r="AD203" i="164"/>
  <c r="AB203" i="164"/>
  <c r="Y203" i="164"/>
  <c r="W203" i="164"/>
  <c r="U203" i="164"/>
  <c r="R203" i="164"/>
  <c r="P203" i="164"/>
  <c r="N203" i="164"/>
  <c r="K203" i="164"/>
  <c r="I203" i="164"/>
  <c r="G203" i="164"/>
  <c r="AF202" i="164"/>
  <c r="U202" i="164"/>
  <c r="P202" i="164"/>
  <c r="G202" i="164"/>
  <c r="BG200" i="164"/>
  <c r="BE200" i="164"/>
  <c r="BC200" i="164"/>
  <c r="BB200" i="164"/>
  <c r="BA200" i="164"/>
  <c r="AY200" i="164"/>
  <c r="AW200" i="164"/>
  <c r="AT200" i="164"/>
  <c r="AR200" i="164"/>
  <c r="AP200" i="164"/>
  <c r="AM200" i="164"/>
  <c r="AK200" i="164"/>
  <c r="AI200" i="164"/>
  <c r="AF200" i="164"/>
  <c r="AD200" i="164"/>
  <c r="AB200" i="164"/>
  <c r="Y200" i="164"/>
  <c r="W200" i="164"/>
  <c r="U200" i="164"/>
  <c r="R200" i="164"/>
  <c r="P200" i="164"/>
  <c r="N200" i="164"/>
  <c r="K200" i="164"/>
  <c r="I200" i="164"/>
  <c r="G200" i="164"/>
  <c r="BG199" i="164"/>
  <c r="BE199" i="164"/>
  <c r="BC199" i="164"/>
  <c r="BB199" i="164"/>
  <c r="BA199" i="164"/>
  <c r="AY199" i="164"/>
  <c r="AW199" i="164"/>
  <c r="AT199" i="164"/>
  <c r="AR199" i="164"/>
  <c r="AP199" i="164"/>
  <c r="AM199" i="164"/>
  <c r="AK199" i="164"/>
  <c r="AI199" i="164"/>
  <c r="AF199" i="164"/>
  <c r="AD199" i="164"/>
  <c r="AB199" i="164"/>
  <c r="Y199" i="164"/>
  <c r="W199" i="164"/>
  <c r="U199" i="164"/>
  <c r="R199" i="164"/>
  <c r="P199" i="164"/>
  <c r="N199" i="164"/>
  <c r="K199" i="164"/>
  <c r="I199" i="164"/>
  <c r="G199" i="164"/>
  <c r="AY198" i="164"/>
  <c r="AW198" i="164"/>
  <c r="AM198" i="164"/>
  <c r="AK198" i="164"/>
  <c r="AI198" i="164"/>
  <c r="BG196" i="164"/>
  <c r="BE196" i="164"/>
  <c r="BC196" i="164"/>
  <c r="BB196" i="164"/>
  <c r="BA196" i="164"/>
  <c r="AY196" i="164"/>
  <c r="AW196" i="164"/>
  <c r="AT196" i="164"/>
  <c r="AR196" i="164"/>
  <c r="AP196" i="164"/>
  <c r="AM196" i="164"/>
  <c r="AK196" i="164"/>
  <c r="AI196" i="164"/>
  <c r="AF196" i="164"/>
  <c r="AD196" i="164"/>
  <c r="AB196" i="164"/>
  <c r="Y196" i="164"/>
  <c r="W196" i="164"/>
  <c r="U196" i="164"/>
  <c r="R196" i="164"/>
  <c r="P196" i="164"/>
  <c r="N196" i="164"/>
  <c r="K196" i="164"/>
  <c r="I196" i="164"/>
  <c r="G196" i="164"/>
  <c r="BG195" i="164"/>
  <c r="BE195" i="164"/>
  <c r="BC195" i="164"/>
  <c r="BB195" i="164"/>
  <c r="BA195" i="164"/>
  <c r="AY195" i="164"/>
  <c r="AW195" i="164"/>
  <c r="AT195" i="164"/>
  <c r="AR195" i="164"/>
  <c r="AP195" i="164"/>
  <c r="AM195" i="164"/>
  <c r="AK195" i="164"/>
  <c r="AI195" i="164"/>
  <c r="AF195" i="164"/>
  <c r="AD195" i="164"/>
  <c r="AB195" i="164"/>
  <c r="Y195" i="164"/>
  <c r="W195" i="164"/>
  <c r="U195" i="164"/>
  <c r="R195" i="164"/>
  <c r="P195" i="164"/>
  <c r="N195" i="164"/>
  <c r="K195" i="164"/>
  <c r="I195" i="164"/>
  <c r="G195" i="164"/>
  <c r="BG192" i="164"/>
  <c r="BE192" i="164"/>
  <c r="BC192" i="164"/>
  <c r="BB192" i="164"/>
  <c r="BA192" i="164"/>
  <c r="AY192" i="164"/>
  <c r="AW192" i="164"/>
  <c r="AT192" i="164"/>
  <c r="AR192" i="164"/>
  <c r="AP192" i="164"/>
  <c r="AM192" i="164"/>
  <c r="AK192" i="164"/>
  <c r="AI192" i="164"/>
  <c r="AF192" i="164"/>
  <c r="AD192" i="164"/>
  <c r="AB192" i="164"/>
  <c r="Y192" i="164"/>
  <c r="W192" i="164"/>
  <c r="U192" i="164"/>
  <c r="R192" i="164"/>
  <c r="P192" i="164"/>
  <c r="N192" i="164"/>
  <c r="K192" i="164"/>
  <c r="I192" i="164"/>
  <c r="G192" i="164"/>
  <c r="BG191" i="164"/>
  <c r="BE191" i="164"/>
  <c r="BC191" i="164"/>
  <c r="BB191" i="164"/>
  <c r="BA191" i="164"/>
  <c r="AY191" i="164"/>
  <c r="AW191" i="164"/>
  <c r="AT191" i="164"/>
  <c r="AR191" i="164"/>
  <c r="AP191" i="164"/>
  <c r="AM191" i="164"/>
  <c r="AK191" i="164"/>
  <c r="AI191" i="164"/>
  <c r="AF191" i="164"/>
  <c r="AD191" i="164"/>
  <c r="AB191" i="164"/>
  <c r="Y191" i="164"/>
  <c r="W191" i="164"/>
  <c r="U191" i="164"/>
  <c r="R191" i="164"/>
  <c r="P191" i="164"/>
  <c r="N191" i="164"/>
  <c r="K191" i="164"/>
  <c r="I191" i="164"/>
  <c r="G191" i="164"/>
  <c r="BA294" i="164"/>
  <c r="AT294" i="164"/>
  <c r="AR294" i="164"/>
  <c r="AP294" i="164"/>
  <c r="AI294" i="164"/>
  <c r="W294" i="164"/>
  <c r="U294" i="164"/>
  <c r="R294" i="164"/>
  <c r="N294" i="164"/>
  <c r="BG292" i="164"/>
  <c r="BE292" i="164"/>
  <c r="BC292" i="164"/>
  <c r="BB292" i="164"/>
  <c r="BA292" i="164"/>
  <c r="AY292" i="164"/>
  <c r="AW292" i="164"/>
  <c r="AT292" i="164"/>
  <c r="AR292" i="164"/>
  <c r="AP292" i="164"/>
  <c r="AM292" i="164"/>
  <c r="AK292" i="164"/>
  <c r="AI292" i="164"/>
  <c r="AF292" i="164"/>
  <c r="AD292" i="164"/>
  <c r="AB292" i="164"/>
  <c r="Y292" i="164"/>
  <c r="W292" i="164"/>
  <c r="U292" i="164"/>
  <c r="R292" i="164"/>
  <c r="P292" i="164"/>
  <c r="N292" i="164"/>
  <c r="K292" i="164"/>
  <c r="I292" i="164"/>
  <c r="G292" i="164"/>
  <c r="BG291" i="164"/>
  <c r="BE291" i="164"/>
  <c r="BC291" i="164"/>
  <c r="BB291" i="164"/>
  <c r="BA291" i="164"/>
  <c r="AY291" i="164"/>
  <c r="AW291" i="164"/>
  <c r="AT291" i="164"/>
  <c r="AR291" i="164"/>
  <c r="AP291" i="164"/>
  <c r="AM291" i="164"/>
  <c r="AK291" i="164"/>
  <c r="AI291" i="164"/>
  <c r="AF291" i="164"/>
  <c r="AD291" i="164"/>
  <c r="AB291" i="164"/>
  <c r="Y291" i="164"/>
  <c r="W291" i="164"/>
  <c r="U291" i="164"/>
  <c r="R291" i="164"/>
  <c r="P291" i="164"/>
  <c r="N291" i="164"/>
  <c r="K291" i="164"/>
  <c r="I291" i="164"/>
  <c r="G291" i="164"/>
  <c r="AT290" i="164"/>
  <c r="AP290" i="164"/>
  <c r="BG288" i="164"/>
  <c r="BE288" i="164"/>
  <c r="BC288" i="164"/>
  <c r="BB288" i="164"/>
  <c r="BA288" i="164"/>
  <c r="AY288" i="164"/>
  <c r="AW288" i="164"/>
  <c r="AT288" i="164"/>
  <c r="AR288" i="164"/>
  <c r="AP288" i="164"/>
  <c r="AM288" i="164"/>
  <c r="AK288" i="164"/>
  <c r="AI288" i="164"/>
  <c r="AF288" i="164"/>
  <c r="AD288" i="164"/>
  <c r="AB288" i="164"/>
  <c r="Y288" i="164"/>
  <c r="W288" i="164"/>
  <c r="U288" i="164"/>
  <c r="R288" i="164"/>
  <c r="P288" i="164"/>
  <c r="N288" i="164"/>
  <c r="K288" i="164"/>
  <c r="I288" i="164"/>
  <c r="G288" i="164"/>
  <c r="BG287" i="164"/>
  <c r="BE287" i="164"/>
  <c r="BC287" i="164"/>
  <c r="BB287" i="164"/>
  <c r="BA287" i="164"/>
  <c r="AY287" i="164"/>
  <c r="AW287" i="164"/>
  <c r="AT287" i="164"/>
  <c r="AR287" i="164"/>
  <c r="AP287" i="164"/>
  <c r="AM287" i="164"/>
  <c r="AK287" i="164"/>
  <c r="AI287" i="164"/>
  <c r="AF287" i="164"/>
  <c r="AD287" i="164"/>
  <c r="AB287" i="164"/>
  <c r="Y287" i="164"/>
  <c r="W287" i="164"/>
  <c r="U287" i="164"/>
  <c r="R287" i="164"/>
  <c r="P287" i="164"/>
  <c r="N287" i="164"/>
  <c r="K287" i="164"/>
  <c r="I287" i="164"/>
  <c r="G287" i="164"/>
  <c r="AY122" i="164"/>
  <c r="AT122" i="164"/>
  <c r="AR122" i="164"/>
  <c r="AP122" i="164"/>
  <c r="AD122" i="164"/>
  <c r="I122" i="164"/>
  <c r="BG120" i="164"/>
  <c r="BE120" i="164"/>
  <c r="BC120" i="164"/>
  <c r="BB120" i="164"/>
  <c r="BA120" i="164"/>
  <c r="AY120" i="164"/>
  <c r="AW120" i="164"/>
  <c r="AT120" i="164"/>
  <c r="AR120" i="164"/>
  <c r="AP120" i="164"/>
  <c r="AM120" i="164"/>
  <c r="AK120" i="164"/>
  <c r="AI120" i="164"/>
  <c r="AF120" i="164"/>
  <c r="AD120" i="164"/>
  <c r="AB120" i="164"/>
  <c r="Y120" i="164"/>
  <c r="W120" i="164"/>
  <c r="U120" i="164"/>
  <c r="R120" i="164"/>
  <c r="P120" i="164"/>
  <c r="N120" i="164"/>
  <c r="K120" i="164"/>
  <c r="I120" i="164"/>
  <c r="G120" i="164"/>
  <c r="BG119" i="164"/>
  <c r="BE119" i="164"/>
  <c r="BC119" i="164"/>
  <c r="BB119" i="164"/>
  <c r="BA119" i="164"/>
  <c r="AY119" i="164"/>
  <c r="AW119" i="164"/>
  <c r="AT119" i="164"/>
  <c r="AR119" i="164"/>
  <c r="AP119" i="164"/>
  <c r="AM119" i="164"/>
  <c r="AK119" i="164"/>
  <c r="AI119" i="164"/>
  <c r="AF119" i="164"/>
  <c r="AD119" i="164"/>
  <c r="AB119" i="164"/>
  <c r="Y119" i="164"/>
  <c r="W119" i="164"/>
  <c r="U119" i="164"/>
  <c r="R119" i="164"/>
  <c r="P119" i="164"/>
  <c r="N119" i="164"/>
  <c r="K119" i="164"/>
  <c r="I119" i="164"/>
  <c r="G119" i="164"/>
  <c r="BA118" i="164"/>
  <c r="AY118" i="164"/>
  <c r="AW118" i="164"/>
  <c r="AP118" i="164"/>
  <c r="AB118" i="164"/>
  <c r="N118" i="164"/>
  <c r="BG116" i="164"/>
  <c r="BE116" i="164"/>
  <c r="BC116" i="164"/>
  <c r="BB116" i="164"/>
  <c r="BA116" i="164"/>
  <c r="AY116" i="164"/>
  <c r="AW116" i="164"/>
  <c r="AT116" i="164"/>
  <c r="AR116" i="164"/>
  <c r="AP116" i="164"/>
  <c r="AM116" i="164"/>
  <c r="AK116" i="164"/>
  <c r="AI116" i="164"/>
  <c r="AF116" i="164"/>
  <c r="AD116" i="164"/>
  <c r="AB116" i="164"/>
  <c r="Y116" i="164"/>
  <c r="W116" i="164"/>
  <c r="U116" i="164"/>
  <c r="R116" i="164"/>
  <c r="P116" i="164"/>
  <c r="N116" i="164"/>
  <c r="K116" i="164"/>
  <c r="I116" i="164"/>
  <c r="G116" i="164"/>
  <c r="BG115" i="164"/>
  <c r="BE115" i="164"/>
  <c r="BC115" i="164"/>
  <c r="BB115" i="164"/>
  <c r="BA115" i="164"/>
  <c r="AY115" i="164"/>
  <c r="AW115" i="164"/>
  <c r="AT115" i="164"/>
  <c r="AR115" i="164"/>
  <c r="AP115" i="164"/>
  <c r="AM115" i="164"/>
  <c r="AK115" i="164"/>
  <c r="AI115" i="164"/>
  <c r="AF115" i="164"/>
  <c r="AD115" i="164"/>
  <c r="AB115" i="164"/>
  <c r="Y115" i="164"/>
  <c r="W115" i="164"/>
  <c r="U115" i="164"/>
  <c r="R115" i="164"/>
  <c r="P115" i="164"/>
  <c r="N115" i="164"/>
  <c r="K115" i="164"/>
  <c r="I115" i="164"/>
  <c r="G115" i="164"/>
  <c r="AY114" i="164"/>
  <c r="AP114" i="164"/>
  <c r="AR114" i="164"/>
  <c r="AM114" i="164"/>
  <c r="AK114" i="164"/>
  <c r="AI114" i="164"/>
  <c r="Y114" i="164"/>
  <c r="K114" i="164"/>
  <c r="BG112" i="164"/>
  <c r="BE112" i="164"/>
  <c r="BC112" i="164"/>
  <c r="BB112" i="164"/>
  <c r="BA112" i="164"/>
  <c r="AY112" i="164"/>
  <c r="AW112" i="164"/>
  <c r="AT112" i="164"/>
  <c r="AR112" i="164"/>
  <c r="AP112" i="164"/>
  <c r="AM112" i="164"/>
  <c r="AK112" i="164"/>
  <c r="AI112" i="164"/>
  <c r="AF112" i="164"/>
  <c r="AD112" i="164"/>
  <c r="AB112" i="164"/>
  <c r="Y112" i="164"/>
  <c r="W112" i="164"/>
  <c r="U112" i="164"/>
  <c r="R112" i="164"/>
  <c r="P112" i="164"/>
  <c r="N112" i="164"/>
  <c r="K112" i="164"/>
  <c r="I112" i="164"/>
  <c r="G112" i="164"/>
  <c r="BG111" i="164"/>
  <c r="BE111" i="164"/>
  <c r="BC111" i="164"/>
  <c r="BB111" i="164"/>
  <c r="BA111" i="164"/>
  <c r="AY111" i="164"/>
  <c r="AW111" i="164"/>
  <c r="AT111" i="164"/>
  <c r="AR111" i="164"/>
  <c r="AP111" i="164"/>
  <c r="AM111" i="164"/>
  <c r="AK111" i="164"/>
  <c r="AI111" i="164"/>
  <c r="AF111" i="164"/>
  <c r="AD111" i="164"/>
  <c r="AB111" i="164"/>
  <c r="Y111" i="164"/>
  <c r="W111" i="164"/>
  <c r="U111" i="164"/>
  <c r="R111" i="164"/>
  <c r="P111" i="164"/>
  <c r="N111" i="164"/>
  <c r="K111" i="164"/>
  <c r="I111" i="164"/>
  <c r="G111" i="164"/>
  <c r="AD110" i="164"/>
  <c r="BC110" i="164"/>
  <c r="N110" i="164"/>
  <c r="G110" i="164"/>
  <c r="BG108" i="164"/>
  <c r="BE108" i="164"/>
  <c r="BC108" i="164"/>
  <c r="BB108" i="164"/>
  <c r="BA108" i="164"/>
  <c r="AY108" i="164"/>
  <c r="AW108" i="164"/>
  <c r="AT108" i="164"/>
  <c r="AR108" i="164"/>
  <c r="AP108" i="164"/>
  <c r="AM108" i="164"/>
  <c r="AK108" i="164"/>
  <c r="AI108" i="164"/>
  <c r="AF108" i="164"/>
  <c r="AD108" i="164"/>
  <c r="AB108" i="164"/>
  <c r="Y108" i="164"/>
  <c r="W108" i="164"/>
  <c r="U108" i="164"/>
  <c r="R108" i="164"/>
  <c r="P108" i="164"/>
  <c r="N108" i="164"/>
  <c r="K108" i="164"/>
  <c r="I108" i="164"/>
  <c r="G108" i="164"/>
  <c r="BG107" i="164"/>
  <c r="BE107" i="164"/>
  <c r="BC107" i="164"/>
  <c r="BB107" i="164"/>
  <c r="BA107" i="164"/>
  <c r="AY107" i="164"/>
  <c r="AW107" i="164"/>
  <c r="AT107" i="164"/>
  <c r="AR107" i="164"/>
  <c r="AP107" i="164"/>
  <c r="AM107" i="164"/>
  <c r="AK107" i="164"/>
  <c r="AI107" i="164"/>
  <c r="AF107" i="164"/>
  <c r="AD107" i="164"/>
  <c r="AB107" i="164"/>
  <c r="Y107" i="164"/>
  <c r="W107" i="164"/>
  <c r="U107" i="164"/>
  <c r="R107" i="164"/>
  <c r="P107" i="164"/>
  <c r="N107" i="164"/>
  <c r="K107" i="164"/>
  <c r="I107" i="164"/>
  <c r="G107" i="164"/>
  <c r="BA106" i="164"/>
  <c r="AY106" i="164"/>
  <c r="AW106" i="164"/>
  <c r="AR106" i="164"/>
  <c r="AP106" i="164"/>
  <c r="Y106" i="164"/>
  <c r="R106" i="164"/>
  <c r="N106" i="164"/>
  <c r="BG104" i="164"/>
  <c r="BE104" i="164"/>
  <c r="BC104" i="164"/>
  <c r="BB104" i="164"/>
  <c r="BA104" i="164"/>
  <c r="AY104" i="164"/>
  <c r="AW104" i="164"/>
  <c r="AT104" i="164"/>
  <c r="AR104" i="164"/>
  <c r="AP104" i="164"/>
  <c r="AM104" i="164"/>
  <c r="AK104" i="164"/>
  <c r="AI104" i="164"/>
  <c r="AF104" i="164"/>
  <c r="AD104" i="164"/>
  <c r="AB104" i="164"/>
  <c r="Y104" i="164"/>
  <c r="W104" i="164"/>
  <c r="U104" i="164"/>
  <c r="R104" i="164"/>
  <c r="P104" i="164"/>
  <c r="N104" i="164"/>
  <c r="K104" i="164"/>
  <c r="I104" i="164"/>
  <c r="G104" i="164"/>
  <c r="BG103" i="164"/>
  <c r="BE103" i="164"/>
  <c r="BC103" i="164"/>
  <c r="BB103" i="164"/>
  <c r="BA103" i="164"/>
  <c r="AY103" i="164"/>
  <c r="AW103" i="164"/>
  <c r="AT103" i="164"/>
  <c r="AR103" i="164"/>
  <c r="AP103" i="164"/>
  <c r="AM103" i="164"/>
  <c r="AK103" i="164"/>
  <c r="AI103" i="164"/>
  <c r="AF103" i="164"/>
  <c r="AD103" i="164"/>
  <c r="AB103" i="164"/>
  <c r="Y103" i="164"/>
  <c r="W103" i="164"/>
  <c r="U103" i="164"/>
  <c r="R103" i="164"/>
  <c r="P103" i="164"/>
  <c r="N103" i="164"/>
  <c r="K103" i="164"/>
  <c r="I103" i="164"/>
  <c r="G103" i="164"/>
  <c r="AW102" i="164"/>
  <c r="Y102" i="164"/>
  <c r="W102" i="164"/>
  <c r="G102" i="164"/>
  <c r="K102" i="164"/>
  <c r="BG100" i="164"/>
  <c r="BE100" i="164"/>
  <c r="BC100" i="164"/>
  <c r="BB100" i="164"/>
  <c r="BA100" i="164"/>
  <c r="AY100" i="164"/>
  <c r="AW100" i="164"/>
  <c r="AT100" i="164"/>
  <c r="AR100" i="164"/>
  <c r="AP100" i="164"/>
  <c r="AM100" i="164"/>
  <c r="AK100" i="164"/>
  <c r="AI100" i="164"/>
  <c r="AF100" i="164"/>
  <c r="AD100" i="164"/>
  <c r="AB100" i="164"/>
  <c r="Y100" i="164"/>
  <c r="W100" i="164"/>
  <c r="U100" i="164"/>
  <c r="R100" i="164"/>
  <c r="P100" i="164"/>
  <c r="N100" i="164"/>
  <c r="K100" i="164"/>
  <c r="I100" i="164"/>
  <c r="G100" i="164"/>
  <c r="BG99" i="164"/>
  <c r="BE99" i="164"/>
  <c r="BC99" i="164"/>
  <c r="BB99" i="164"/>
  <c r="BA99" i="164"/>
  <c r="AY99" i="164"/>
  <c r="AW99" i="164"/>
  <c r="AT99" i="164"/>
  <c r="AR99" i="164"/>
  <c r="AP99" i="164"/>
  <c r="AM99" i="164"/>
  <c r="AK99" i="164"/>
  <c r="AI99" i="164"/>
  <c r="AF99" i="164"/>
  <c r="AD99" i="164"/>
  <c r="AB99" i="164"/>
  <c r="Y99" i="164"/>
  <c r="W99" i="164"/>
  <c r="U99" i="164"/>
  <c r="R99" i="164"/>
  <c r="P99" i="164"/>
  <c r="N99" i="164"/>
  <c r="K99" i="164"/>
  <c r="I99" i="164"/>
  <c r="G99" i="164"/>
  <c r="BA98" i="164"/>
  <c r="AY98" i="164"/>
  <c r="AM98" i="164"/>
  <c r="AF98" i="164"/>
  <c r="U98" i="164"/>
  <c r="R98" i="164"/>
  <c r="G98" i="164"/>
  <c r="BG96" i="164"/>
  <c r="BE96" i="164"/>
  <c r="BC96" i="164"/>
  <c r="BB96" i="164"/>
  <c r="BA96" i="164"/>
  <c r="AY96" i="164"/>
  <c r="AW96" i="164"/>
  <c r="AT96" i="164"/>
  <c r="AR96" i="164"/>
  <c r="AP96" i="164"/>
  <c r="AM96" i="164"/>
  <c r="AK96" i="164"/>
  <c r="AI96" i="164"/>
  <c r="AF96" i="164"/>
  <c r="AD96" i="164"/>
  <c r="AB96" i="164"/>
  <c r="Y96" i="164"/>
  <c r="W96" i="164"/>
  <c r="U96" i="164"/>
  <c r="R96" i="164"/>
  <c r="P96" i="164"/>
  <c r="N96" i="164"/>
  <c r="K96" i="164"/>
  <c r="I96" i="164"/>
  <c r="G96" i="164"/>
  <c r="BG95" i="164"/>
  <c r="BE95" i="164"/>
  <c r="BC95" i="164"/>
  <c r="BB95" i="164"/>
  <c r="BA95" i="164"/>
  <c r="AY95" i="164"/>
  <c r="AW95" i="164"/>
  <c r="AT95" i="164"/>
  <c r="AR95" i="164"/>
  <c r="AP95" i="164"/>
  <c r="AM95" i="164"/>
  <c r="AK95" i="164"/>
  <c r="AI95" i="164"/>
  <c r="AF95" i="164"/>
  <c r="AD95" i="164"/>
  <c r="AB95" i="164"/>
  <c r="Y95" i="164"/>
  <c r="W95" i="164"/>
  <c r="U95" i="164"/>
  <c r="R95" i="164"/>
  <c r="P95" i="164"/>
  <c r="N95" i="164"/>
  <c r="K95" i="164"/>
  <c r="I95" i="164"/>
  <c r="G95" i="164"/>
  <c r="BA94" i="164"/>
  <c r="AY94" i="164"/>
  <c r="AI94" i="164"/>
  <c r="AF94" i="164"/>
  <c r="AD94" i="164"/>
  <c r="AB94" i="164"/>
  <c r="R94" i="164"/>
  <c r="BC94" i="164"/>
  <c r="BG92" i="164"/>
  <c r="BE92" i="164"/>
  <c r="BC92" i="164"/>
  <c r="BB92" i="164"/>
  <c r="BA92" i="164"/>
  <c r="AY92" i="164"/>
  <c r="AW92" i="164"/>
  <c r="AT92" i="164"/>
  <c r="AR92" i="164"/>
  <c r="AP92" i="164"/>
  <c r="AM92" i="164"/>
  <c r="AK92" i="164"/>
  <c r="AI92" i="164"/>
  <c r="AF92" i="164"/>
  <c r="AD92" i="164"/>
  <c r="AB92" i="164"/>
  <c r="Y92" i="164"/>
  <c r="W92" i="164"/>
  <c r="U92" i="164"/>
  <c r="R92" i="164"/>
  <c r="P92" i="164"/>
  <c r="N92" i="164"/>
  <c r="K92" i="164"/>
  <c r="I92" i="164"/>
  <c r="G92" i="164"/>
  <c r="BG91" i="164"/>
  <c r="BE91" i="164"/>
  <c r="BC91" i="164"/>
  <c r="BB91" i="164"/>
  <c r="BA91" i="164"/>
  <c r="AY91" i="164"/>
  <c r="AW91" i="164"/>
  <c r="AT91" i="164"/>
  <c r="AR91" i="164"/>
  <c r="AP91" i="164"/>
  <c r="AM91" i="164"/>
  <c r="AK91" i="164"/>
  <c r="AI91" i="164"/>
  <c r="AF91" i="164"/>
  <c r="AD91" i="164"/>
  <c r="AB91" i="164"/>
  <c r="Y91" i="164"/>
  <c r="W91" i="164"/>
  <c r="U91" i="164"/>
  <c r="R91" i="164"/>
  <c r="P91" i="164"/>
  <c r="N91" i="164"/>
  <c r="K91" i="164"/>
  <c r="I91" i="164"/>
  <c r="G91" i="164"/>
  <c r="AI90" i="164"/>
  <c r="AF90" i="164"/>
  <c r="Y90" i="164"/>
  <c r="U90" i="164"/>
  <c r="R90" i="164"/>
  <c r="P90" i="164"/>
  <c r="N90" i="164"/>
  <c r="BG88" i="164"/>
  <c r="BE88" i="164"/>
  <c r="BC88" i="164"/>
  <c r="BB88" i="164"/>
  <c r="BA88" i="164"/>
  <c r="AY88" i="164"/>
  <c r="AW88" i="164"/>
  <c r="AT88" i="164"/>
  <c r="AR88" i="164"/>
  <c r="AP88" i="164"/>
  <c r="AM88" i="164"/>
  <c r="AK88" i="164"/>
  <c r="AI88" i="164"/>
  <c r="AF88" i="164"/>
  <c r="AD88" i="164"/>
  <c r="AB88" i="164"/>
  <c r="Y88" i="164"/>
  <c r="W88" i="164"/>
  <c r="U88" i="164"/>
  <c r="R88" i="164"/>
  <c r="P88" i="164"/>
  <c r="N88" i="164"/>
  <c r="K88" i="164"/>
  <c r="I88" i="164"/>
  <c r="G88" i="164"/>
  <c r="BG87" i="164"/>
  <c r="BE87" i="164"/>
  <c r="BC87" i="164"/>
  <c r="BB87" i="164"/>
  <c r="BA87" i="164"/>
  <c r="AY87" i="164"/>
  <c r="AW87" i="164"/>
  <c r="AT87" i="164"/>
  <c r="AR87" i="164"/>
  <c r="AP87" i="164"/>
  <c r="AM87" i="164"/>
  <c r="AK87" i="164"/>
  <c r="AI87" i="164"/>
  <c r="AF87" i="164"/>
  <c r="AD87" i="164"/>
  <c r="AB87" i="164"/>
  <c r="Y87" i="164"/>
  <c r="W87" i="164"/>
  <c r="U87" i="164"/>
  <c r="R87" i="164"/>
  <c r="P87" i="164"/>
  <c r="N87" i="164"/>
  <c r="K87" i="164"/>
  <c r="I87" i="164"/>
  <c r="G87" i="164"/>
  <c r="AW86" i="164"/>
  <c r="AR86" i="164"/>
  <c r="AF86" i="164"/>
  <c r="Y86" i="164"/>
  <c r="N86" i="164"/>
  <c r="P86" i="164"/>
  <c r="BG84" i="164"/>
  <c r="BE84" i="164"/>
  <c r="BC84" i="164"/>
  <c r="BB84" i="164"/>
  <c r="BA84" i="164"/>
  <c r="AY84" i="164"/>
  <c r="AW84" i="164"/>
  <c r="AT84" i="164"/>
  <c r="AR84" i="164"/>
  <c r="AP84" i="164"/>
  <c r="AM84" i="164"/>
  <c r="AK84" i="164"/>
  <c r="AI84" i="164"/>
  <c r="AF84" i="164"/>
  <c r="AD84" i="164"/>
  <c r="AB84" i="164"/>
  <c r="Y84" i="164"/>
  <c r="W84" i="164"/>
  <c r="U84" i="164"/>
  <c r="R84" i="164"/>
  <c r="P84" i="164"/>
  <c r="N84" i="164"/>
  <c r="K84" i="164"/>
  <c r="I84" i="164"/>
  <c r="G84" i="164"/>
  <c r="BG83" i="164"/>
  <c r="BE83" i="164"/>
  <c r="BC83" i="164"/>
  <c r="BB83" i="164"/>
  <c r="BA83" i="164"/>
  <c r="AY83" i="164"/>
  <c r="AW83" i="164"/>
  <c r="AT83" i="164"/>
  <c r="AR83" i="164"/>
  <c r="AP83" i="164"/>
  <c r="AM83" i="164"/>
  <c r="AK83" i="164"/>
  <c r="AI83" i="164"/>
  <c r="AF83" i="164"/>
  <c r="AD83" i="164"/>
  <c r="AB83" i="164"/>
  <c r="Y83" i="164"/>
  <c r="W83" i="164"/>
  <c r="U83" i="164"/>
  <c r="R83" i="164"/>
  <c r="P83" i="164"/>
  <c r="N83" i="164"/>
  <c r="K83" i="164"/>
  <c r="I83" i="164"/>
  <c r="G83" i="164"/>
  <c r="BA82" i="164"/>
  <c r="AY82" i="164"/>
  <c r="AW82" i="164"/>
  <c r="AT82" i="164"/>
  <c r="AI82" i="164"/>
  <c r="AD82" i="164"/>
  <c r="AB82" i="164"/>
  <c r="K82" i="164"/>
  <c r="BG80" i="164"/>
  <c r="BE80" i="164"/>
  <c r="BC80" i="164"/>
  <c r="BB80" i="164"/>
  <c r="BA80" i="164"/>
  <c r="AY80" i="164"/>
  <c r="AW80" i="164"/>
  <c r="AT80" i="164"/>
  <c r="AR80" i="164"/>
  <c r="AP80" i="164"/>
  <c r="AM80" i="164"/>
  <c r="AK80" i="164"/>
  <c r="AI80" i="164"/>
  <c r="AF80" i="164"/>
  <c r="AD80" i="164"/>
  <c r="AB80" i="164"/>
  <c r="Y80" i="164"/>
  <c r="W80" i="164"/>
  <c r="U80" i="164"/>
  <c r="R80" i="164"/>
  <c r="P80" i="164"/>
  <c r="N80" i="164"/>
  <c r="K80" i="164"/>
  <c r="I80" i="164"/>
  <c r="G80" i="164"/>
  <c r="BG79" i="164"/>
  <c r="BE79" i="164"/>
  <c r="BC79" i="164"/>
  <c r="BB79" i="164"/>
  <c r="BA79" i="164"/>
  <c r="AY79" i="164"/>
  <c r="AW79" i="164"/>
  <c r="AT79" i="164"/>
  <c r="AR79" i="164"/>
  <c r="AP79" i="164"/>
  <c r="AM79" i="164"/>
  <c r="AK79" i="164"/>
  <c r="AI79" i="164"/>
  <c r="AF79" i="164"/>
  <c r="AD79" i="164"/>
  <c r="AB79" i="164"/>
  <c r="Y79" i="164"/>
  <c r="W79" i="164"/>
  <c r="U79" i="164"/>
  <c r="R79" i="164"/>
  <c r="P79" i="164"/>
  <c r="N79" i="164"/>
  <c r="K79" i="164"/>
  <c r="I79" i="164"/>
  <c r="G79" i="164"/>
  <c r="AT78" i="164"/>
  <c r="AM78" i="164"/>
  <c r="AD78" i="164"/>
  <c r="AB78" i="164"/>
  <c r="Y78" i="164"/>
  <c r="W78" i="164"/>
  <c r="BG76" i="164"/>
  <c r="BE76" i="164"/>
  <c r="BC76" i="164"/>
  <c r="BB76" i="164"/>
  <c r="BA76" i="164"/>
  <c r="AY76" i="164"/>
  <c r="AW76" i="164"/>
  <c r="AT76" i="164"/>
  <c r="AR76" i="164"/>
  <c r="AP76" i="164"/>
  <c r="AM76" i="164"/>
  <c r="AK76" i="164"/>
  <c r="AI76" i="164"/>
  <c r="AF76" i="164"/>
  <c r="AD76" i="164"/>
  <c r="AB76" i="164"/>
  <c r="Y76" i="164"/>
  <c r="W76" i="164"/>
  <c r="U76" i="164"/>
  <c r="R76" i="164"/>
  <c r="P76" i="164"/>
  <c r="N76" i="164"/>
  <c r="K76" i="164"/>
  <c r="I76" i="164"/>
  <c r="G76" i="164"/>
  <c r="BG75" i="164"/>
  <c r="BE75" i="164"/>
  <c r="BC75" i="164"/>
  <c r="BB75" i="164"/>
  <c r="BA75" i="164"/>
  <c r="AY75" i="164"/>
  <c r="AW75" i="164"/>
  <c r="AT75" i="164"/>
  <c r="AR75" i="164"/>
  <c r="AP75" i="164"/>
  <c r="AM75" i="164"/>
  <c r="AK75" i="164"/>
  <c r="AI75" i="164"/>
  <c r="AF75" i="164"/>
  <c r="AD75" i="164"/>
  <c r="AB75" i="164"/>
  <c r="Y75" i="164"/>
  <c r="W75" i="164"/>
  <c r="U75" i="164"/>
  <c r="R75" i="164"/>
  <c r="P75" i="164"/>
  <c r="N75" i="164"/>
  <c r="K75" i="164"/>
  <c r="I75" i="164"/>
  <c r="G75" i="164"/>
  <c r="BA74" i="164"/>
  <c r="AT74" i="164"/>
  <c r="AR74" i="164"/>
  <c r="BG72" i="164"/>
  <c r="BE72" i="164"/>
  <c r="BC72" i="164"/>
  <c r="BB72" i="164"/>
  <c r="BA72" i="164"/>
  <c r="AY72" i="164"/>
  <c r="AW72" i="164"/>
  <c r="AT72" i="164"/>
  <c r="AR72" i="164"/>
  <c r="AP72" i="164"/>
  <c r="AM72" i="164"/>
  <c r="AK72" i="164"/>
  <c r="AI72" i="164"/>
  <c r="AF72" i="164"/>
  <c r="AD72" i="164"/>
  <c r="AB72" i="164"/>
  <c r="Y72" i="164"/>
  <c r="W72" i="164"/>
  <c r="U72" i="164"/>
  <c r="R72" i="164"/>
  <c r="P72" i="164"/>
  <c r="N72" i="164"/>
  <c r="K72" i="164"/>
  <c r="I72" i="164"/>
  <c r="G72" i="164"/>
  <c r="BG71" i="164"/>
  <c r="BE71" i="164"/>
  <c r="BC71" i="164"/>
  <c r="BB71" i="164"/>
  <c r="BA71" i="164"/>
  <c r="AY71" i="164"/>
  <c r="AW71" i="164"/>
  <c r="AT71" i="164"/>
  <c r="AR71" i="164"/>
  <c r="AP71" i="164"/>
  <c r="AM71" i="164"/>
  <c r="AK71" i="164"/>
  <c r="AI71" i="164"/>
  <c r="AF71" i="164"/>
  <c r="AD71" i="164"/>
  <c r="AB71" i="164"/>
  <c r="Y71" i="164"/>
  <c r="W71" i="164"/>
  <c r="U71" i="164"/>
  <c r="R71" i="164"/>
  <c r="P71" i="164"/>
  <c r="N71" i="164"/>
  <c r="K71" i="164"/>
  <c r="I71" i="164"/>
  <c r="G71" i="164"/>
  <c r="AY70" i="164"/>
  <c r="AP70" i="164"/>
  <c r="AB70" i="164"/>
  <c r="BG68" i="164"/>
  <c r="BE68" i="164"/>
  <c r="BC68" i="164"/>
  <c r="BB68" i="164"/>
  <c r="BA68" i="164"/>
  <c r="AY68" i="164"/>
  <c r="AW68" i="164"/>
  <c r="AT68" i="164"/>
  <c r="AR68" i="164"/>
  <c r="AP68" i="164"/>
  <c r="AM68" i="164"/>
  <c r="AK68" i="164"/>
  <c r="AI68" i="164"/>
  <c r="AF68" i="164"/>
  <c r="AD68" i="164"/>
  <c r="AB68" i="164"/>
  <c r="Y68" i="164"/>
  <c r="W68" i="164"/>
  <c r="U68" i="164"/>
  <c r="R68" i="164"/>
  <c r="P68" i="164"/>
  <c r="N68" i="164"/>
  <c r="K68" i="164"/>
  <c r="I68" i="164"/>
  <c r="G68" i="164"/>
  <c r="BG67" i="164"/>
  <c r="BE67" i="164"/>
  <c r="BC67" i="164"/>
  <c r="BB67" i="164"/>
  <c r="BA67" i="164"/>
  <c r="AY67" i="164"/>
  <c r="AW67" i="164"/>
  <c r="AT67" i="164"/>
  <c r="AR67" i="164"/>
  <c r="AP67" i="164"/>
  <c r="AM67" i="164"/>
  <c r="AK67" i="164"/>
  <c r="AI67" i="164"/>
  <c r="AF67" i="164"/>
  <c r="AD67" i="164"/>
  <c r="AB67" i="164"/>
  <c r="Y67" i="164"/>
  <c r="W67" i="164"/>
  <c r="U67" i="164"/>
  <c r="R67" i="164"/>
  <c r="P67" i="164"/>
  <c r="N67" i="164"/>
  <c r="K67" i="164"/>
  <c r="I67" i="164"/>
  <c r="G67" i="164"/>
  <c r="AM66" i="164"/>
  <c r="AK66" i="164"/>
  <c r="AI66" i="164"/>
  <c r="AF66" i="164"/>
  <c r="Y66" i="164"/>
  <c r="R66" i="164"/>
  <c r="N66" i="164"/>
  <c r="BG64" i="164"/>
  <c r="BE64" i="164"/>
  <c r="BC64" i="164"/>
  <c r="BB64" i="164"/>
  <c r="BA64" i="164"/>
  <c r="AY64" i="164"/>
  <c r="AW64" i="164"/>
  <c r="AT64" i="164"/>
  <c r="AR64" i="164"/>
  <c r="AP64" i="164"/>
  <c r="AM64" i="164"/>
  <c r="AK64" i="164"/>
  <c r="AI64" i="164"/>
  <c r="AF64" i="164"/>
  <c r="AD64" i="164"/>
  <c r="AB64" i="164"/>
  <c r="Y64" i="164"/>
  <c r="W64" i="164"/>
  <c r="U64" i="164"/>
  <c r="R64" i="164"/>
  <c r="P64" i="164"/>
  <c r="N64" i="164"/>
  <c r="K64" i="164"/>
  <c r="I64" i="164"/>
  <c r="G64" i="164"/>
  <c r="BG63" i="164"/>
  <c r="BE63" i="164"/>
  <c r="BC63" i="164"/>
  <c r="BB63" i="164"/>
  <c r="BA63" i="164"/>
  <c r="AY63" i="164"/>
  <c r="AW63" i="164"/>
  <c r="AT63" i="164"/>
  <c r="AR63" i="164"/>
  <c r="AP63" i="164"/>
  <c r="AM63" i="164"/>
  <c r="AK63" i="164"/>
  <c r="AI63" i="164"/>
  <c r="AF63" i="164"/>
  <c r="AD63" i="164"/>
  <c r="AB63" i="164"/>
  <c r="Y63" i="164"/>
  <c r="W63" i="164"/>
  <c r="U63" i="164"/>
  <c r="R63" i="164"/>
  <c r="P63" i="164"/>
  <c r="N63" i="164"/>
  <c r="K63" i="164"/>
  <c r="I63" i="164"/>
  <c r="G63" i="164"/>
  <c r="BA62" i="164"/>
  <c r="AY62" i="164"/>
  <c r="AP62" i="164"/>
  <c r="AF62" i="164"/>
  <c r="AD62" i="164"/>
  <c r="U62" i="164"/>
  <c r="P62" i="164"/>
  <c r="N62" i="164"/>
  <c r="K62" i="164"/>
  <c r="BG60" i="164"/>
  <c r="BE60" i="164"/>
  <c r="BC60" i="164"/>
  <c r="BB60" i="164"/>
  <c r="BA60" i="164"/>
  <c r="AY60" i="164"/>
  <c r="AW60" i="164"/>
  <c r="AT60" i="164"/>
  <c r="AR60" i="164"/>
  <c r="AP60" i="164"/>
  <c r="AM60" i="164"/>
  <c r="AK60" i="164"/>
  <c r="AI60" i="164"/>
  <c r="AF60" i="164"/>
  <c r="AD60" i="164"/>
  <c r="AB60" i="164"/>
  <c r="Y60" i="164"/>
  <c r="W60" i="164"/>
  <c r="U60" i="164"/>
  <c r="R60" i="164"/>
  <c r="P60" i="164"/>
  <c r="N60" i="164"/>
  <c r="K60" i="164"/>
  <c r="I60" i="164"/>
  <c r="G60" i="164"/>
  <c r="BG59" i="164"/>
  <c r="BE59" i="164"/>
  <c r="BC59" i="164"/>
  <c r="BB59" i="164"/>
  <c r="BA59" i="164"/>
  <c r="AY59" i="164"/>
  <c r="AW59" i="164"/>
  <c r="AT59" i="164"/>
  <c r="AR59" i="164"/>
  <c r="AP59" i="164"/>
  <c r="AM59" i="164"/>
  <c r="AK59" i="164"/>
  <c r="AI59" i="164"/>
  <c r="AF59" i="164"/>
  <c r="AD59" i="164"/>
  <c r="AB59" i="164"/>
  <c r="Y59" i="164"/>
  <c r="W59" i="164"/>
  <c r="U59" i="164"/>
  <c r="R59" i="164"/>
  <c r="P59" i="164"/>
  <c r="N59" i="164"/>
  <c r="K59" i="164"/>
  <c r="I59" i="164"/>
  <c r="G59" i="164"/>
  <c r="AF58" i="164"/>
  <c r="AD58" i="164"/>
  <c r="BG56" i="164"/>
  <c r="BE56" i="164"/>
  <c r="BC56" i="164"/>
  <c r="BB56" i="164"/>
  <c r="BA56" i="164"/>
  <c r="AY56" i="164"/>
  <c r="AW56" i="164"/>
  <c r="AT56" i="164"/>
  <c r="AR56" i="164"/>
  <c r="AP56" i="164"/>
  <c r="AM56" i="164"/>
  <c r="AK56" i="164"/>
  <c r="AI56" i="164"/>
  <c r="AF56" i="164"/>
  <c r="AD56" i="164"/>
  <c r="AB56" i="164"/>
  <c r="Y56" i="164"/>
  <c r="W56" i="164"/>
  <c r="U56" i="164"/>
  <c r="R56" i="164"/>
  <c r="P56" i="164"/>
  <c r="N56" i="164"/>
  <c r="K56" i="164"/>
  <c r="I56" i="164"/>
  <c r="G56" i="164"/>
  <c r="BG55" i="164"/>
  <c r="BE55" i="164"/>
  <c r="BC55" i="164"/>
  <c r="BB55" i="164"/>
  <c r="BA55" i="164"/>
  <c r="AY55" i="164"/>
  <c r="AW55" i="164"/>
  <c r="AT55" i="164"/>
  <c r="AR55" i="164"/>
  <c r="AP55" i="164"/>
  <c r="AM55" i="164"/>
  <c r="AK55" i="164"/>
  <c r="AI55" i="164"/>
  <c r="AF55" i="164"/>
  <c r="AD55" i="164"/>
  <c r="AB55" i="164"/>
  <c r="Y55" i="164"/>
  <c r="W55" i="164"/>
  <c r="U55" i="164"/>
  <c r="R55" i="164"/>
  <c r="P55" i="164"/>
  <c r="N55" i="164"/>
  <c r="K55" i="164"/>
  <c r="I55" i="164"/>
  <c r="G55" i="164"/>
  <c r="AT54" i="164"/>
  <c r="AR54" i="164"/>
  <c r="AM54" i="164"/>
  <c r="AK54" i="164"/>
  <c r="W54" i="164"/>
  <c r="U54" i="164"/>
  <c r="K54" i="164"/>
  <c r="G54" i="164"/>
  <c r="BG52" i="164"/>
  <c r="BE52" i="164"/>
  <c r="BC52" i="164"/>
  <c r="BB52" i="164"/>
  <c r="BA52" i="164"/>
  <c r="AY52" i="164"/>
  <c r="AW52" i="164"/>
  <c r="AT52" i="164"/>
  <c r="AR52" i="164"/>
  <c r="AP52" i="164"/>
  <c r="AM52" i="164"/>
  <c r="AK52" i="164"/>
  <c r="AI52" i="164"/>
  <c r="AF52" i="164"/>
  <c r="AD52" i="164"/>
  <c r="AB52" i="164"/>
  <c r="Y52" i="164"/>
  <c r="W52" i="164"/>
  <c r="U52" i="164"/>
  <c r="R52" i="164"/>
  <c r="P52" i="164"/>
  <c r="N52" i="164"/>
  <c r="K52" i="164"/>
  <c r="I52" i="164"/>
  <c r="G52" i="164"/>
  <c r="BG51" i="164"/>
  <c r="BE51" i="164"/>
  <c r="BC51" i="164"/>
  <c r="BB51" i="164"/>
  <c r="BA51" i="164"/>
  <c r="AY51" i="164"/>
  <c r="AW51" i="164"/>
  <c r="AT51" i="164"/>
  <c r="AR51" i="164"/>
  <c r="AP51" i="164"/>
  <c r="AM51" i="164"/>
  <c r="AK51" i="164"/>
  <c r="AI51" i="164"/>
  <c r="AF51" i="164"/>
  <c r="AD51" i="164"/>
  <c r="AB51" i="164"/>
  <c r="Y51" i="164"/>
  <c r="W51" i="164"/>
  <c r="U51" i="164"/>
  <c r="R51" i="164"/>
  <c r="P51" i="164"/>
  <c r="N51" i="164"/>
  <c r="K51" i="164"/>
  <c r="I51" i="164"/>
  <c r="G51" i="164"/>
  <c r="AI50" i="164"/>
  <c r="Y50" i="164"/>
  <c r="I50" i="164"/>
  <c r="BG48" i="164"/>
  <c r="BE48" i="164"/>
  <c r="BC48" i="164"/>
  <c r="BB48" i="164"/>
  <c r="BA48" i="164"/>
  <c r="AY48" i="164"/>
  <c r="AW48" i="164"/>
  <c r="AT48" i="164"/>
  <c r="AR48" i="164"/>
  <c r="AP48" i="164"/>
  <c r="AM48" i="164"/>
  <c r="AK48" i="164"/>
  <c r="AI48" i="164"/>
  <c r="AF48" i="164"/>
  <c r="AD48" i="164"/>
  <c r="AB48" i="164"/>
  <c r="Y48" i="164"/>
  <c r="W48" i="164"/>
  <c r="U48" i="164"/>
  <c r="R48" i="164"/>
  <c r="P48" i="164"/>
  <c r="N48" i="164"/>
  <c r="K48" i="164"/>
  <c r="I48" i="164"/>
  <c r="G48" i="164"/>
  <c r="BG47" i="164"/>
  <c r="BE47" i="164"/>
  <c r="BC47" i="164"/>
  <c r="BB47" i="164"/>
  <c r="BA47" i="164"/>
  <c r="AY47" i="164"/>
  <c r="AW47" i="164"/>
  <c r="AT47" i="164"/>
  <c r="AR47" i="164"/>
  <c r="AP47" i="164"/>
  <c r="AM47" i="164"/>
  <c r="AK47" i="164"/>
  <c r="AI47" i="164"/>
  <c r="AF47" i="164"/>
  <c r="AD47" i="164"/>
  <c r="AB47" i="164"/>
  <c r="Y47" i="164"/>
  <c r="W47" i="164"/>
  <c r="U47" i="164"/>
  <c r="R47" i="164"/>
  <c r="P47" i="164"/>
  <c r="N47" i="164"/>
  <c r="K47" i="164"/>
  <c r="I47" i="164"/>
  <c r="G47" i="164"/>
  <c r="BA46" i="164"/>
  <c r="AW46" i="164"/>
  <c r="AY46" i="164"/>
  <c r="AD46" i="164"/>
  <c r="Y46" i="164"/>
  <c r="U46" i="164"/>
  <c r="BG44" i="164"/>
  <c r="BE44" i="164"/>
  <c r="BC44" i="164"/>
  <c r="BB44" i="164"/>
  <c r="BA44" i="164"/>
  <c r="AY44" i="164"/>
  <c r="AW44" i="164"/>
  <c r="AT44" i="164"/>
  <c r="AR44" i="164"/>
  <c r="AP44" i="164"/>
  <c r="AM44" i="164"/>
  <c r="AK44" i="164"/>
  <c r="AI44" i="164"/>
  <c r="AF44" i="164"/>
  <c r="AD44" i="164"/>
  <c r="AB44" i="164"/>
  <c r="Y44" i="164"/>
  <c r="W44" i="164"/>
  <c r="U44" i="164"/>
  <c r="R44" i="164"/>
  <c r="P44" i="164"/>
  <c r="N44" i="164"/>
  <c r="K44" i="164"/>
  <c r="I44" i="164"/>
  <c r="G44" i="164"/>
  <c r="BG43" i="164"/>
  <c r="BE43" i="164"/>
  <c r="BC43" i="164"/>
  <c r="BB43" i="164"/>
  <c r="BA43" i="164"/>
  <c r="AY43" i="164"/>
  <c r="AW43" i="164"/>
  <c r="AT43" i="164"/>
  <c r="AR43" i="164"/>
  <c r="AP43" i="164"/>
  <c r="AM43" i="164"/>
  <c r="AK43" i="164"/>
  <c r="AI43" i="164"/>
  <c r="AF43" i="164"/>
  <c r="AD43" i="164"/>
  <c r="AB43" i="164"/>
  <c r="Y43" i="164"/>
  <c r="W43" i="164"/>
  <c r="U43" i="164"/>
  <c r="R43" i="164"/>
  <c r="P43" i="164"/>
  <c r="N43" i="164"/>
  <c r="K43" i="164"/>
  <c r="I43" i="164"/>
  <c r="G43" i="164"/>
  <c r="BA42" i="164"/>
  <c r="AW42" i="164"/>
  <c r="AM42" i="164"/>
  <c r="AI42" i="164"/>
  <c r="Y42" i="164"/>
  <c r="U42" i="164"/>
  <c r="R42" i="164"/>
  <c r="BG40" i="164"/>
  <c r="BE40" i="164"/>
  <c r="BC40" i="164"/>
  <c r="BB40" i="164"/>
  <c r="BA40" i="164"/>
  <c r="AY40" i="164"/>
  <c r="AW40" i="164"/>
  <c r="AT40" i="164"/>
  <c r="AR40" i="164"/>
  <c r="AP40" i="164"/>
  <c r="AM40" i="164"/>
  <c r="AK40" i="164"/>
  <c r="AI40" i="164"/>
  <c r="AF40" i="164"/>
  <c r="AD40" i="164"/>
  <c r="AB40" i="164"/>
  <c r="Y40" i="164"/>
  <c r="W40" i="164"/>
  <c r="U40" i="164"/>
  <c r="R40" i="164"/>
  <c r="P40" i="164"/>
  <c r="N40" i="164"/>
  <c r="K40" i="164"/>
  <c r="I40" i="164"/>
  <c r="G40" i="164"/>
  <c r="BG39" i="164"/>
  <c r="BE39" i="164"/>
  <c r="BC39" i="164"/>
  <c r="BB39" i="164"/>
  <c r="BA39" i="164"/>
  <c r="AY39" i="164"/>
  <c r="AW39" i="164"/>
  <c r="AT39" i="164"/>
  <c r="AR39" i="164"/>
  <c r="AP39" i="164"/>
  <c r="AM39" i="164"/>
  <c r="AK39" i="164"/>
  <c r="AI39" i="164"/>
  <c r="AF39" i="164"/>
  <c r="AD39" i="164"/>
  <c r="AB39" i="164"/>
  <c r="Y39" i="164"/>
  <c r="W39" i="164"/>
  <c r="U39" i="164"/>
  <c r="R39" i="164"/>
  <c r="P39" i="164"/>
  <c r="N39" i="164"/>
  <c r="K39" i="164"/>
  <c r="I39" i="164"/>
  <c r="G39" i="164"/>
  <c r="AT38" i="164"/>
  <c r="AP38" i="164"/>
  <c r="AM38" i="164"/>
  <c r="AI38" i="164"/>
  <c r="U38" i="164"/>
  <c r="K38" i="164"/>
  <c r="BG36" i="164"/>
  <c r="BE36" i="164"/>
  <c r="BC36" i="164"/>
  <c r="BB36" i="164"/>
  <c r="BA36" i="164"/>
  <c r="AY36" i="164"/>
  <c r="AW36" i="164"/>
  <c r="AT36" i="164"/>
  <c r="AR36" i="164"/>
  <c r="AP36" i="164"/>
  <c r="AM36" i="164"/>
  <c r="AK36" i="164"/>
  <c r="AI36" i="164"/>
  <c r="AF36" i="164"/>
  <c r="AD36" i="164"/>
  <c r="AB36" i="164"/>
  <c r="Y36" i="164"/>
  <c r="W36" i="164"/>
  <c r="U36" i="164"/>
  <c r="R36" i="164"/>
  <c r="P36" i="164"/>
  <c r="N36" i="164"/>
  <c r="K36" i="164"/>
  <c r="I36" i="164"/>
  <c r="G36" i="164"/>
  <c r="BG35" i="164"/>
  <c r="BE35" i="164"/>
  <c r="BC35" i="164"/>
  <c r="BB35" i="164"/>
  <c r="BA35" i="164"/>
  <c r="AY35" i="164"/>
  <c r="AW35" i="164"/>
  <c r="AT35" i="164"/>
  <c r="AR35" i="164"/>
  <c r="AP35" i="164"/>
  <c r="AM35" i="164"/>
  <c r="AK35" i="164"/>
  <c r="AI35" i="164"/>
  <c r="AF35" i="164"/>
  <c r="AD35" i="164"/>
  <c r="AB35" i="164"/>
  <c r="Y35" i="164"/>
  <c r="W35" i="164"/>
  <c r="U35" i="164"/>
  <c r="R35" i="164"/>
  <c r="P35" i="164"/>
  <c r="N35" i="164"/>
  <c r="K35" i="164"/>
  <c r="I35" i="164"/>
  <c r="G35" i="164"/>
  <c r="AT34" i="164"/>
  <c r="AI34" i="164"/>
  <c r="AB34" i="164"/>
  <c r="R34" i="164"/>
  <c r="N34" i="164"/>
  <c r="P34" i="164"/>
  <c r="BB34" i="164"/>
  <c r="BG32" i="164"/>
  <c r="BE32" i="164"/>
  <c r="BC32" i="164"/>
  <c r="BB32" i="164"/>
  <c r="BA32" i="164"/>
  <c r="AY32" i="164"/>
  <c r="AW32" i="164"/>
  <c r="AT32" i="164"/>
  <c r="AR32" i="164"/>
  <c r="AP32" i="164"/>
  <c r="AM32" i="164"/>
  <c r="AK32" i="164"/>
  <c r="AI32" i="164"/>
  <c r="AF32" i="164"/>
  <c r="AD32" i="164"/>
  <c r="AB32" i="164"/>
  <c r="Y32" i="164"/>
  <c r="W32" i="164"/>
  <c r="U32" i="164"/>
  <c r="R32" i="164"/>
  <c r="P32" i="164"/>
  <c r="N32" i="164"/>
  <c r="K32" i="164"/>
  <c r="I32" i="164"/>
  <c r="G32" i="164"/>
  <c r="BG31" i="164"/>
  <c r="BE31" i="164"/>
  <c r="BC31" i="164"/>
  <c r="BB31" i="164"/>
  <c r="BA31" i="164"/>
  <c r="AY31" i="164"/>
  <c r="AW31" i="164"/>
  <c r="AT31" i="164"/>
  <c r="AR31" i="164"/>
  <c r="AP31" i="164"/>
  <c r="AM31" i="164"/>
  <c r="AK31" i="164"/>
  <c r="AI31" i="164"/>
  <c r="AF31" i="164"/>
  <c r="AD31" i="164"/>
  <c r="AB31" i="164"/>
  <c r="Y31" i="164"/>
  <c r="W31" i="164"/>
  <c r="U31" i="164"/>
  <c r="R31" i="164"/>
  <c r="P31" i="164"/>
  <c r="N31" i="164"/>
  <c r="K31" i="164"/>
  <c r="I31" i="164"/>
  <c r="G31" i="164"/>
  <c r="AY30" i="164"/>
  <c r="AM30" i="164"/>
  <c r="AF30" i="164"/>
  <c r="AD30" i="164"/>
  <c r="AB30" i="164"/>
  <c r="U30" i="164"/>
  <c r="BG28" i="164"/>
  <c r="BE28" i="164"/>
  <c r="BC28" i="164"/>
  <c r="BB28" i="164"/>
  <c r="BA28" i="164"/>
  <c r="AY28" i="164"/>
  <c r="AW28" i="164"/>
  <c r="AT28" i="164"/>
  <c r="AR28" i="164"/>
  <c r="AP28" i="164"/>
  <c r="AM28" i="164"/>
  <c r="AK28" i="164"/>
  <c r="AI28" i="164"/>
  <c r="AF28" i="164"/>
  <c r="AD28" i="164"/>
  <c r="AB28" i="164"/>
  <c r="Y28" i="164"/>
  <c r="W28" i="164"/>
  <c r="U28" i="164"/>
  <c r="R28" i="164"/>
  <c r="P28" i="164"/>
  <c r="N28" i="164"/>
  <c r="K28" i="164"/>
  <c r="I28" i="164"/>
  <c r="G28" i="164"/>
  <c r="BG27" i="164"/>
  <c r="BE27" i="164"/>
  <c r="BC27" i="164"/>
  <c r="BB27" i="164"/>
  <c r="BA27" i="164"/>
  <c r="AY27" i="164"/>
  <c r="AW27" i="164"/>
  <c r="AT27" i="164"/>
  <c r="AR27" i="164"/>
  <c r="AP27" i="164"/>
  <c r="AM27" i="164"/>
  <c r="AK27" i="164"/>
  <c r="AI27" i="164"/>
  <c r="AF27" i="164"/>
  <c r="AD27" i="164"/>
  <c r="AB27" i="164"/>
  <c r="Y27" i="164"/>
  <c r="W27" i="164"/>
  <c r="U27" i="164"/>
  <c r="R27" i="164"/>
  <c r="P27" i="164"/>
  <c r="N27" i="164"/>
  <c r="K27" i="164"/>
  <c r="I27" i="164"/>
  <c r="G27" i="164"/>
  <c r="BA26" i="164"/>
  <c r="AY26" i="164"/>
  <c r="AW26" i="164"/>
  <c r="AK26" i="164"/>
  <c r="R26" i="164"/>
  <c r="P26" i="164"/>
  <c r="BG24" i="164"/>
  <c r="BE24" i="164"/>
  <c r="BC24" i="164"/>
  <c r="BB24" i="164"/>
  <c r="BA24" i="164"/>
  <c r="AY24" i="164"/>
  <c r="AW24" i="164"/>
  <c r="AT24" i="164"/>
  <c r="AR24" i="164"/>
  <c r="AP24" i="164"/>
  <c r="AM24" i="164"/>
  <c r="AK24" i="164"/>
  <c r="AI24" i="164"/>
  <c r="AF24" i="164"/>
  <c r="AD24" i="164"/>
  <c r="AB24" i="164"/>
  <c r="Y24" i="164"/>
  <c r="W24" i="164"/>
  <c r="U24" i="164"/>
  <c r="R24" i="164"/>
  <c r="P24" i="164"/>
  <c r="N24" i="164"/>
  <c r="K24" i="164"/>
  <c r="I24" i="164"/>
  <c r="G24" i="164"/>
  <c r="BG23" i="164"/>
  <c r="BE23" i="164"/>
  <c r="BC23" i="164"/>
  <c r="BB23" i="164"/>
  <c r="BA23" i="164"/>
  <c r="AY23" i="164"/>
  <c r="AW23" i="164"/>
  <c r="AT23" i="164"/>
  <c r="AR23" i="164"/>
  <c r="AP23" i="164"/>
  <c r="AM23" i="164"/>
  <c r="AK23" i="164"/>
  <c r="AI23" i="164"/>
  <c r="AF23" i="164"/>
  <c r="AD23" i="164"/>
  <c r="AB23" i="164"/>
  <c r="Y23" i="164"/>
  <c r="W23" i="164"/>
  <c r="U23" i="164"/>
  <c r="R23" i="164"/>
  <c r="P23" i="164"/>
  <c r="N23" i="164"/>
  <c r="K23" i="164"/>
  <c r="I23" i="164"/>
  <c r="G23" i="164"/>
  <c r="AW22" i="164"/>
  <c r="AT22" i="164"/>
  <c r="AR22" i="164"/>
  <c r="AK22" i="164"/>
  <c r="AD22" i="164"/>
  <c r="AB22" i="164"/>
  <c r="W22" i="164"/>
  <c r="G22" i="164"/>
  <c r="BG20" i="164"/>
  <c r="BE20" i="164"/>
  <c r="BC20" i="164"/>
  <c r="BB20" i="164"/>
  <c r="BA20" i="164"/>
  <c r="AY20" i="164"/>
  <c r="AW20" i="164"/>
  <c r="AT20" i="164"/>
  <c r="AR20" i="164"/>
  <c r="AP20" i="164"/>
  <c r="AM20" i="164"/>
  <c r="AK20" i="164"/>
  <c r="AI20" i="164"/>
  <c r="AF20" i="164"/>
  <c r="AD20" i="164"/>
  <c r="AB20" i="164"/>
  <c r="Y20" i="164"/>
  <c r="W20" i="164"/>
  <c r="U20" i="164"/>
  <c r="R20" i="164"/>
  <c r="P20" i="164"/>
  <c r="N20" i="164"/>
  <c r="K20" i="164"/>
  <c r="I20" i="164"/>
  <c r="G20" i="164"/>
  <c r="BG19" i="164"/>
  <c r="BE19" i="164"/>
  <c r="BC19" i="164"/>
  <c r="BB19" i="164"/>
  <c r="BA19" i="164"/>
  <c r="AY19" i="164"/>
  <c r="AW19" i="164"/>
  <c r="AT19" i="164"/>
  <c r="AR19" i="164"/>
  <c r="AP19" i="164"/>
  <c r="AM19" i="164"/>
  <c r="AK19" i="164"/>
  <c r="AI19" i="164"/>
  <c r="AF19" i="164"/>
  <c r="AD19" i="164"/>
  <c r="AB19" i="164"/>
  <c r="Y19" i="164"/>
  <c r="W19" i="164"/>
  <c r="U19" i="164"/>
  <c r="R19" i="164"/>
  <c r="P19" i="164"/>
  <c r="N19" i="164"/>
  <c r="K19" i="164"/>
  <c r="I19" i="164"/>
  <c r="G19" i="164"/>
  <c r="BA18" i="164"/>
  <c r="AM18" i="164"/>
  <c r="AK18" i="164"/>
  <c r="AI18" i="164"/>
  <c r="AD18" i="164"/>
  <c r="AF18" i="164"/>
  <c r="U18" i="164"/>
  <c r="N18" i="164"/>
  <c r="K18" i="164"/>
  <c r="I18" i="164"/>
  <c r="BG16" i="164"/>
  <c r="BE16" i="164"/>
  <c r="BC16" i="164"/>
  <c r="BB16" i="164"/>
  <c r="BA16" i="164"/>
  <c r="AY16" i="164"/>
  <c r="AW16" i="164"/>
  <c r="AT16" i="164"/>
  <c r="AR16" i="164"/>
  <c r="AP16" i="164"/>
  <c r="AM16" i="164"/>
  <c r="AK16" i="164"/>
  <c r="AI16" i="164"/>
  <c r="AF16" i="164"/>
  <c r="AD16" i="164"/>
  <c r="AB16" i="164"/>
  <c r="Y16" i="164"/>
  <c r="W16" i="164"/>
  <c r="U16" i="164"/>
  <c r="R16" i="164"/>
  <c r="P16" i="164"/>
  <c r="N16" i="164"/>
  <c r="K16" i="164"/>
  <c r="I16" i="164"/>
  <c r="G16" i="164"/>
  <c r="BG15" i="164"/>
  <c r="BE15" i="164"/>
  <c r="BC15" i="164"/>
  <c r="BB15" i="164"/>
  <c r="BA15" i="164"/>
  <c r="AY15" i="164"/>
  <c r="AW15" i="164"/>
  <c r="AT15" i="164"/>
  <c r="AR15" i="164"/>
  <c r="AP15" i="164"/>
  <c r="AM15" i="164"/>
  <c r="AK15" i="164"/>
  <c r="AI15" i="164"/>
  <c r="AF15" i="164"/>
  <c r="AD15" i="164"/>
  <c r="AB15" i="164"/>
  <c r="Y15" i="164"/>
  <c r="W15" i="164"/>
  <c r="U15" i="164"/>
  <c r="R15" i="164"/>
  <c r="P15" i="164"/>
  <c r="N15" i="164"/>
  <c r="K15" i="164"/>
  <c r="I15" i="164"/>
  <c r="G15" i="164"/>
  <c r="BA14" i="164"/>
  <c r="AM14" i="164"/>
  <c r="AI14" i="164"/>
  <c r="Y14" i="164"/>
  <c r="R14" i="164"/>
  <c r="BG12" i="164"/>
  <c r="BE12" i="164"/>
  <c r="BC12" i="164"/>
  <c r="BB12" i="164"/>
  <c r="BA12" i="164"/>
  <c r="AY12" i="164"/>
  <c r="AW12" i="164"/>
  <c r="AT12" i="164"/>
  <c r="AR12" i="164"/>
  <c r="AP12" i="164"/>
  <c r="AM12" i="164"/>
  <c r="AK12" i="164"/>
  <c r="AI12" i="164"/>
  <c r="AF12" i="164"/>
  <c r="AD12" i="164"/>
  <c r="AB12" i="164"/>
  <c r="Y12" i="164"/>
  <c r="W12" i="164"/>
  <c r="U12" i="164"/>
  <c r="R12" i="164"/>
  <c r="P12" i="164"/>
  <c r="N12" i="164"/>
  <c r="K12" i="164"/>
  <c r="I12" i="164"/>
  <c r="G12" i="164"/>
  <c r="BG11" i="164"/>
  <c r="BE11" i="164"/>
  <c r="BC11" i="164"/>
  <c r="BB11" i="164"/>
  <c r="BA11" i="164"/>
  <c r="AY11" i="164"/>
  <c r="AW11" i="164"/>
  <c r="AT11" i="164"/>
  <c r="AR11" i="164"/>
  <c r="AP11" i="164"/>
  <c r="AM11" i="164"/>
  <c r="AK11" i="164"/>
  <c r="AI11" i="164"/>
  <c r="AF11" i="164"/>
  <c r="AD11" i="164"/>
  <c r="AB11" i="164"/>
  <c r="Y11" i="164"/>
  <c r="W11" i="164"/>
  <c r="U11" i="164"/>
  <c r="R11" i="164"/>
  <c r="P11" i="164"/>
  <c r="N11" i="164"/>
  <c r="K11" i="164"/>
  <c r="I11" i="164"/>
  <c r="G11" i="164"/>
  <c r="BA10" i="164"/>
  <c r="AY10" i="164"/>
  <c r="AW10" i="164"/>
  <c r="AT10" i="164"/>
  <c r="AR10" i="164"/>
  <c r="AP10" i="164"/>
  <c r="AK10" i="164"/>
  <c r="AF10" i="164"/>
  <c r="Y10" i="164"/>
  <c r="I10" i="164"/>
  <c r="BG8" i="164"/>
  <c r="BE8" i="164"/>
  <c r="BC8" i="164"/>
  <c r="BB8" i="164"/>
  <c r="BA8" i="164"/>
  <c r="AY8" i="164"/>
  <c r="AW8" i="164"/>
  <c r="AT8" i="164"/>
  <c r="AR8" i="164"/>
  <c r="AP8" i="164"/>
  <c r="AM8" i="164"/>
  <c r="AK8" i="164"/>
  <c r="AI8" i="164"/>
  <c r="AF8" i="164"/>
  <c r="AD8" i="164"/>
  <c r="AB8" i="164"/>
  <c r="Y8" i="164"/>
  <c r="W8" i="164"/>
  <c r="U8" i="164"/>
  <c r="R8" i="164"/>
  <c r="P8" i="164"/>
  <c r="N8" i="164"/>
  <c r="K8" i="164"/>
  <c r="I8" i="164"/>
  <c r="G8" i="164"/>
  <c r="BG7" i="164"/>
  <c r="BE7" i="164"/>
  <c r="BC7" i="164"/>
  <c r="BB7" i="164"/>
  <c r="BA7" i="164"/>
  <c r="AY7" i="164"/>
  <c r="AW7" i="164"/>
  <c r="AT7" i="164"/>
  <c r="AR7" i="164"/>
  <c r="AP7" i="164"/>
  <c r="AM7" i="164"/>
  <c r="AK7" i="164"/>
  <c r="AI7" i="164"/>
  <c r="AF7" i="164"/>
  <c r="AD7" i="164"/>
  <c r="AB7" i="164"/>
  <c r="Y7" i="164"/>
  <c r="W7" i="164"/>
  <c r="U7" i="164"/>
  <c r="R7" i="164"/>
  <c r="P7" i="164"/>
  <c r="N7" i="164"/>
  <c r="K7" i="164"/>
  <c r="I7" i="164"/>
  <c r="G7" i="164"/>
  <c r="BA182" i="164"/>
  <c r="AM182" i="164"/>
  <c r="AI182" i="164"/>
  <c r="Y182" i="164"/>
  <c r="N182" i="164"/>
  <c r="I182" i="164"/>
  <c r="BG180" i="164"/>
  <c r="BE180" i="164"/>
  <c r="BC180" i="164"/>
  <c r="BB180" i="164"/>
  <c r="BA180" i="164"/>
  <c r="AY180" i="164"/>
  <c r="AW180" i="164"/>
  <c r="AT180" i="164"/>
  <c r="AR180" i="164"/>
  <c r="AP180" i="164"/>
  <c r="AM180" i="164"/>
  <c r="AK180" i="164"/>
  <c r="AI180" i="164"/>
  <c r="AF180" i="164"/>
  <c r="AD180" i="164"/>
  <c r="AB180" i="164"/>
  <c r="Y180" i="164"/>
  <c r="W180" i="164"/>
  <c r="U180" i="164"/>
  <c r="R180" i="164"/>
  <c r="P180" i="164"/>
  <c r="N180" i="164"/>
  <c r="K180" i="164"/>
  <c r="I180" i="164"/>
  <c r="G180" i="164"/>
  <c r="BG179" i="164"/>
  <c r="BE179" i="164"/>
  <c r="BC179" i="164"/>
  <c r="BB179" i="164"/>
  <c r="BA179" i="164"/>
  <c r="AY179" i="164"/>
  <c r="AW179" i="164"/>
  <c r="AT179" i="164"/>
  <c r="AR179" i="164"/>
  <c r="AP179" i="164"/>
  <c r="AM179" i="164"/>
  <c r="AK179" i="164"/>
  <c r="AI179" i="164"/>
  <c r="AF179" i="164"/>
  <c r="AD179" i="164"/>
  <c r="AB179" i="164"/>
  <c r="Y179" i="164"/>
  <c r="W179" i="164"/>
  <c r="U179" i="164"/>
  <c r="R179" i="164"/>
  <c r="P179" i="164"/>
  <c r="N179" i="164"/>
  <c r="K179" i="164"/>
  <c r="I179" i="164"/>
  <c r="G179" i="164"/>
  <c r="AR178" i="164"/>
  <c r="AB178" i="164"/>
  <c r="Y178" i="164"/>
  <c r="BC178" i="164"/>
  <c r="P178" i="164"/>
  <c r="G178" i="164"/>
  <c r="BG176" i="164"/>
  <c r="BE176" i="164"/>
  <c r="BC176" i="164"/>
  <c r="BB176" i="164"/>
  <c r="BA176" i="164"/>
  <c r="AY176" i="164"/>
  <c r="AW176" i="164"/>
  <c r="AT176" i="164"/>
  <c r="AR176" i="164"/>
  <c r="AP176" i="164"/>
  <c r="AM176" i="164"/>
  <c r="AK176" i="164"/>
  <c r="AI176" i="164"/>
  <c r="AF176" i="164"/>
  <c r="AD176" i="164"/>
  <c r="AB176" i="164"/>
  <c r="Y176" i="164"/>
  <c r="W176" i="164"/>
  <c r="U176" i="164"/>
  <c r="R176" i="164"/>
  <c r="P176" i="164"/>
  <c r="N176" i="164"/>
  <c r="K176" i="164"/>
  <c r="I176" i="164"/>
  <c r="G176" i="164"/>
  <c r="BG175" i="164"/>
  <c r="BE175" i="164"/>
  <c r="BC175" i="164"/>
  <c r="BB175" i="164"/>
  <c r="BA175" i="164"/>
  <c r="AY175" i="164"/>
  <c r="AW175" i="164"/>
  <c r="AT175" i="164"/>
  <c r="AR175" i="164"/>
  <c r="AP175" i="164"/>
  <c r="AM175" i="164"/>
  <c r="AK175" i="164"/>
  <c r="AI175" i="164"/>
  <c r="AF175" i="164"/>
  <c r="AD175" i="164"/>
  <c r="AB175" i="164"/>
  <c r="Y175" i="164"/>
  <c r="W175" i="164"/>
  <c r="U175" i="164"/>
  <c r="R175" i="164"/>
  <c r="P175" i="164"/>
  <c r="N175" i="164"/>
  <c r="K175" i="164"/>
  <c r="I175" i="164"/>
  <c r="G175" i="164"/>
  <c r="AY174" i="164"/>
  <c r="AR174" i="164"/>
  <c r="AP174" i="164"/>
  <c r="AM174" i="164"/>
  <c r="AK174" i="164"/>
  <c r="AI174" i="164"/>
  <c r="AB174" i="164"/>
  <c r="P174" i="164"/>
  <c r="BG172" i="164"/>
  <c r="BE172" i="164"/>
  <c r="BC172" i="164"/>
  <c r="BB172" i="164"/>
  <c r="BA172" i="164"/>
  <c r="AY172" i="164"/>
  <c r="AW172" i="164"/>
  <c r="AT172" i="164"/>
  <c r="AR172" i="164"/>
  <c r="AP172" i="164"/>
  <c r="AM172" i="164"/>
  <c r="AK172" i="164"/>
  <c r="AI172" i="164"/>
  <c r="AF172" i="164"/>
  <c r="AD172" i="164"/>
  <c r="AB172" i="164"/>
  <c r="Y172" i="164"/>
  <c r="W172" i="164"/>
  <c r="U172" i="164"/>
  <c r="R172" i="164"/>
  <c r="P172" i="164"/>
  <c r="N172" i="164"/>
  <c r="K172" i="164"/>
  <c r="I172" i="164"/>
  <c r="G172" i="164"/>
  <c r="BG171" i="164"/>
  <c r="BE171" i="164"/>
  <c r="BC171" i="164"/>
  <c r="BB171" i="164"/>
  <c r="BA171" i="164"/>
  <c r="AY171" i="164"/>
  <c r="AW171" i="164"/>
  <c r="AT171" i="164"/>
  <c r="AR171" i="164"/>
  <c r="AP171" i="164"/>
  <c r="AM171" i="164"/>
  <c r="AK171" i="164"/>
  <c r="AI171" i="164"/>
  <c r="AF171" i="164"/>
  <c r="AD171" i="164"/>
  <c r="AB171" i="164"/>
  <c r="Y171" i="164"/>
  <c r="W171" i="164"/>
  <c r="U171" i="164"/>
  <c r="R171" i="164"/>
  <c r="P171" i="164"/>
  <c r="N171" i="164"/>
  <c r="K171" i="164"/>
  <c r="I171" i="164"/>
  <c r="G171" i="164"/>
  <c r="AK170" i="164"/>
  <c r="AF170" i="164"/>
  <c r="W170" i="164"/>
  <c r="R170" i="164"/>
  <c r="BE170" i="164"/>
  <c r="G170" i="164"/>
  <c r="I170" i="164"/>
  <c r="BG168" i="164"/>
  <c r="BE168" i="164"/>
  <c r="BC168" i="164"/>
  <c r="BB168" i="164"/>
  <c r="BA168" i="164"/>
  <c r="AY168" i="164"/>
  <c r="AW168" i="164"/>
  <c r="AT168" i="164"/>
  <c r="AR168" i="164"/>
  <c r="AP168" i="164"/>
  <c r="AM168" i="164"/>
  <c r="AK168" i="164"/>
  <c r="AI168" i="164"/>
  <c r="AF168" i="164"/>
  <c r="AD168" i="164"/>
  <c r="AB168" i="164"/>
  <c r="Y168" i="164"/>
  <c r="W168" i="164"/>
  <c r="U168" i="164"/>
  <c r="R168" i="164"/>
  <c r="P168" i="164"/>
  <c r="N168" i="164"/>
  <c r="K168" i="164"/>
  <c r="I168" i="164"/>
  <c r="G168" i="164"/>
  <c r="BG167" i="164"/>
  <c r="BE167" i="164"/>
  <c r="BC167" i="164"/>
  <c r="BB167" i="164"/>
  <c r="BA167" i="164"/>
  <c r="AY167" i="164"/>
  <c r="AW167" i="164"/>
  <c r="AT167" i="164"/>
  <c r="AR167" i="164"/>
  <c r="AP167" i="164"/>
  <c r="AM167" i="164"/>
  <c r="AK167" i="164"/>
  <c r="AI167" i="164"/>
  <c r="AF167" i="164"/>
  <c r="AD167" i="164"/>
  <c r="AB167" i="164"/>
  <c r="Y167" i="164"/>
  <c r="W167" i="164"/>
  <c r="U167" i="164"/>
  <c r="R167" i="164"/>
  <c r="P167" i="164"/>
  <c r="N167" i="164"/>
  <c r="K167" i="164"/>
  <c r="I167" i="164"/>
  <c r="G167" i="164"/>
  <c r="BA166" i="164"/>
  <c r="AW166" i="164"/>
  <c r="AI166" i="164"/>
  <c r="Y166" i="164"/>
  <c r="W166" i="164"/>
  <c r="U166" i="164"/>
  <c r="R166" i="164"/>
  <c r="P166" i="164"/>
  <c r="N166" i="164"/>
  <c r="BG164" i="164"/>
  <c r="BE164" i="164"/>
  <c r="BC164" i="164"/>
  <c r="BB164" i="164"/>
  <c r="BA164" i="164"/>
  <c r="AY164" i="164"/>
  <c r="AW164" i="164"/>
  <c r="AT164" i="164"/>
  <c r="AR164" i="164"/>
  <c r="AP164" i="164"/>
  <c r="AM164" i="164"/>
  <c r="AK164" i="164"/>
  <c r="AI164" i="164"/>
  <c r="AF164" i="164"/>
  <c r="AD164" i="164"/>
  <c r="AB164" i="164"/>
  <c r="Y164" i="164"/>
  <c r="W164" i="164"/>
  <c r="U164" i="164"/>
  <c r="R164" i="164"/>
  <c r="P164" i="164"/>
  <c r="N164" i="164"/>
  <c r="K164" i="164"/>
  <c r="I164" i="164"/>
  <c r="G164" i="164"/>
  <c r="BG163" i="164"/>
  <c r="BE163" i="164"/>
  <c r="BC163" i="164"/>
  <c r="BB163" i="164"/>
  <c r="BA163" i="164"/>
  <c r="AY163" i="164"/>
  <c r="AW163" i="164"/>
  <c r="AT163" i="164"/>
  <c r="AR163" i="164"/>
  <c r="AP163" i="164"/>
  <c r="AM163" i="164"/>
  <c r="AK163" i="164"/>
  <c r="AI163" i="164"/>
  <c r="AF163" i="164"/>
  <c r="AD163" i="164"/>
  <c r="AB163" i="164"/>
  <c r="Y163" i="164"/>
  <c r="W163" i="164"/>
  <c r="U163" i="164"/>
  <c r="R163" i="164"/>
  <c r="P163" i="164"/>
  <c r="N163" i="164"/>
  <c r="K163" i="164"/>
  <c r="I163" i="164"/>
  <c r="G163" i="164"/>
  <c r="BA162" i="164"/>
  <c r="AW162" i="164"/>
  <c r="AR162" i="164"/>
  <c r="AK162" i="164"/>
  <c r="AB162" i="164"/>
  <c r="W162" i="164"/>
  <c r="P162" i="164"/>
  <c r="BG160" i="164"/>
  <c r="BE160" i="164"/>
  <c r="BC160" i="164"/>
  <c r="BB160" i="164"/>
  <c r="BA160" i="164"/>
  <c r="AY160" i="164"/>
  <c r="AW160" i="164"/>
  <c r="AT160" i="164"/>
  <c r="AR160" i="164"/>
  <c r="AP160" i="164"/>
  <c r="AM160" i="164"/>
  <c r="AK160" i="164"/>
  <c r="AI160" i="164"/>
  <c r="AF160" i="164"/>
  <c r="AD160" i="164"/>
  <c r="AB160" i="164"/>
  <c r="Y160" i="164"/>
  <c r="W160" i="164"/>
  <c r="U160" i="164"/>
  <c r="R160" i="164"/>
  <c r="P160" i="164"/>
  <c r="N160" i="164"/>
  <c r="K160" i="164"/>
  <c r="I160" i="164"/>
  <c r="G160" i="164"/>
  <c r="BG159" i="164"/>
  <c r="BE159" i="164"/>
  <c r="BC159" i="164"/>
  <c r="BB159" i="164"/>
  <c r="BA159" i="164"/>
  <c r="AY159" i="164"/>
  <c r="AW159" i="164"/>
  <c r="AT159" i="164"/>
  <c r="AR159" i="164"/>
  <c r="AP159" i="164"/>
  <c r="AM159" i="164"/>
  <c r="AK159" i="164"/>
  <c r="AI159" i="164"/>
  <c r="AF159" i="164"/>
  <c r="AD159" i="164"/>
  <c r="AB159" i="164"/>
  <c r="Y159" i="164"/>
  <c r="W159" i="164"/>
  <c r="U159" i="164"/>
  <c r="R159" i="164"/>
  <c r="P159" i="164"/>
  <c r="N159" i="164"/>
  <c r="K159" i="164"/>
  <c r="I159" i="164"/>
  <c r="G159" i="164"/>
  <c r="BA158" i="164"/>
  <c r="AM158" i="164"/>
  <c r="AK158" i="164"/>
  <c r="AI158" i="164"/>
  <c r="AF158" i="164"/>
  <c r="AD158" i="164"/>
  <c r="AB158" i="164"/>
  <c r="W158" i="164"/>
  <c r="P158" i="164"/>
  <c r="N158" i="164"/>
  <c r="G158" i="164"/>
  <c r="BG156" i="164"/>
  <c r="BE156" i="164"/>
  <c r="BC156" i="164"/>
  <c r="BB156" i="164"/>
  <c r="BA156" i="164"/>
  <c r="AY156" i="164"/>
  <c r="AW156" i="164"/>
  <c r="AT156" i="164"/>
  <c r="AR156" i="164"/>
  <c r="AP156" i="164"/>
  <c r="AM156" i="164"/>
  <c r="AK156" i="164"/>
  <c r="AI156" i="164"/>
  <c r="AF156" i="164"/>
  <c r="AD156" i="164"/>
  <c r="AB156" i="164"/>
  <c r="Y156" i="164"/>
  <c r="W156" i="164"/>
  <c r="U156" i="164"/>
  <c r="R156" i="164"/>
  <c r="P156" i="164"/>
  <c r="N156" i="164"/>
  <c r="K156" i="164"/>
  <c r="I156" i="164"/>
  <c r="G156" i="164"/>
  <c r="BG155" i="164"/>
  <c r="BE155" i="164"/>
  <c r="BC155" i="164"/>
  <c r="BB155" i="164"/>
  <c r="BA155" i="164"/>
  <c r="AY155" i="164"/>
  <c r="AW155" i="164"/>
  <c r="AT155" i="164"/>
  <c r="AR155" i="164"/>
  <c r="AP155" i="164"/>
  <c r="AM155" i="164"/>
  <c r="AK155" i="164"/>
  <c r="AI155" i="164"/>
  <c r="AF155" i="164"/>
  <c r="AD155" i="164"/>
  <c r="AB155" i="164"/>
  <c r="Y155" i="164"/>
  <c r="W155" i="164"/>
  <c r="U155" i="164"/>
  <c r="R155" i="164"/>
  <c r="P155" i="164"/>
  <c r="N155" i="164"/>
  <c r="K155" i="164"/>
  <c r="I155" i="164"/>
  <c r="G155" i="164"/>
  <c r="AW154" i="164"/>
  <c r="BA154" i="164"/>
  <c r="AT154" i="164"/>
  <c r="AI154" i="164"/>
  <c r="W154" i="164"/>
  <c r="BG152" i="164"/>
  <c r="BE152" i="164"/>
  <c r="BC152" i="164"/>
  <c r="BB152" i="164"/>
  <c r="BA152" i="164"/>
  <c r="AY152" i="164"/>
  <c r="AW152" i="164"/>
  <c r="AT152" i="164"/>
  <c r="AR152" i="164"/>
  <c r="AP152" i="164"/>
  <c r="AM152" i="164"/>
  <c r="AK152" i="164"/>
  <c r="AI152" i="164"/>
  <c r="AF152" i="164"/>
  <c r="AD152" i="164"/>
  <c r="AB152" i="164"/>
  <c r="Y152" i="164"/>
  <c r="W152" i="164"/>
  <c r="U152" i="164"/>
  <c r="R152" i="164"/>
  <c r="P152" i="164"/>
  <c r="N152" i="164"/>
  <c r="K152" i="164"/>
  <c r="I152" i="164"/>
  <c r="G152" i="164"/>
  <c r="BG151" i="164"/>
  <c r="BE151" i="164"/>
  <c r="BC151" i="164"/>
  <c r="BB151" i="164"/>
  <c r="BA151" i="164"/>
  <c r="AY151" i="164"/>
  <c r="AW151" i="164"/>
  <c r="AT151" i="164"/>
  <c r="AR151" i="164"/>
  <c r="AP151" i="164"/>
  <c r="AM151" i="164"/>
  <c r="AK151" i="164"/>
  <c r="AI151" i="164"/>
  <c r="AF151" i="164"/>
  <c r="AD151" i="164"/>
  <c r="AB151" i="164"/>
  <c r="Y151" i="164"/>
  <c r="W151" i="164"/>
  <c r="U151" i="164"/>
  <c r="R151" i="164"/>
  <c r="P151" i="164"/>
  <c r="N151" i="164"/>
  <c r="K151" i="164"/>
  <c r="I151" i="164"/>
  <c r="G151" i="164"/>
  <c r="AW150" i="164"/>
  <c r="AK150" i="164"/>
  <c r="AF150" i="164"/>
  <c r="AD150" i="164"/>
  <c r="Y150" i="164"/>
  <c r="U150" i="164"/>
  <c r="BG148" i="164"/>
  <c r="BE148" i="164"/>
  <c r="BC148" i="164"/>
  <c r="BB148" i="164"/>
  <c r="BA148" i="164"/>
  <c r="AY148" i="164"/>
  <c r="AW148" i="164"/>
  <c r="AT148" i="164"/>
  <c r="AR148" i="164"/>
  <c r="AP148" i="164"/>
  <c r="AM148" i="164"/>
  <c r="AK148" i="164"/>
  <c r="AI148" i="164"/>
  <c r="AF148" i="164"/>
  <c r="AD148" i="164"/>
  <c r="AB148" i="164"/>
  <c r="Y148" i="164"/>
  <c r="W148" i="164"/>
  <c r="U148" i="164"/>
  <c r="R148" i="164"/>
  <c r="P148" i="164"/>
  <c r="N148" i="164"/>
  <c r="K148" i="164"/>
  <c r="I148" i="164"/>
  <c r="G148" i="164"/>
  <c r="BG147" i="164"/>
  <c r="BE147" i="164"/>
  <c r="BC147" i="164"/>
  <c r="BB147" i="164"/>
  <c r="BA147" i="164"/>
  <c r="AY147" i="164"/>
  <c r="AW147" i="164"/>
  <c r="AT147" i="164"/>
  <c r="AR147" i="164"/>
  <c r="AP147" i="164"/>
  <c r="AM147" i="164"/>
  <c r="AK147" i="164"/>
  <c r="AI147" i="164"/>
  <c r="AF147" i="164"/>
  <c r="AD147" i="164"/>
  <c r="AB147" i="164"/>
  <c r="Y147" i="164"/>
  <c r="W147" i="164"/>
  <c r="U147" i="164"/>
  <c r="R147" i="164"/>
  <c r="P147" i="164"/>
  <c r="N147" i="164"/>
  <c r="K147" i="164"/>
  <c r="I147" i="164"/>
  <c r="G147" i="164"/>
  <c r="AY146" i="164"/>
  <c r="AT146" i="164"/>
  <c r="AP146" i="164"/>
  <c r="AF146" i="164"/>
  <c r="AB146" i="164"/>
  <c r="P146" i="164"/>
  <c r="BG144" i="164"/>
  <c r="BE144" i="164"/>
  <c r="BC144" i="164"/>
  <c r="BB144" i="164"/>
  <c r="BA144" i="164"/>
  <c r="AY144" i="164"/>
  <c r="AW144" i="164"/>
  <c r="AT144" i="164"/>
  <c r="AR144" i="164"/>
  <c r="AP144" i="164"/>
  <c r="AM144" i="164"/>
  <c r="AK144" i="164"/>
  <c r="AI144" i="164"/>
  <c r="AF144" i="164"/>
  <c r="AD144" i="164"/>
  <c r="AB144" i="164"/>
  <c r="Y144" i="164"/>
  <c r="W144" i="164"/>
  <c r="U144" i="164"/>
  <c r="R144" i="164"/>
  <c r="P144" i="164"/>
  <c r="N144" i="164"/>
  <c r="K144" i="164"/>
  <c r="I144" i="164"/>
  <c r="G144" i="164"/>
  <c r="BG143" i="164"/>
  <c r="BE143" i="164"/>
  <c r="BC143" i="164"/>
  <c r="BB143" i="164"/>
  <c r="BA143" i="164"/>
  <c r="AY143" i="164"/>
  <c r="AW143" i="164"/>
  <c r="AT143" i="164"/>
  <c r="AR143" i="164"/>
  <c r="AP143" i="164"/>
  <c r="AM143" i="164"/>
  <c r="AK143" i="164"/>
  <c r="AI143" i="164"/>
  <c r="AF143" i="164"/>
  <c r="AD143" i="164"/>
  <c r="AB143" i="164"/>
  <c r="Y143" i="164"/>
  <c r="W143" i="164"/>
  <c r="U143" i="164"/>
  <c r="R143" i="164"/>
  <c r="P143" i="164"/>
  <c r="N143" i="164"/>
  <c r="K143" i="164"/>
  <c r="I143" i="164"/>
  <c r="G143" i="164"/>
  <c r="AY142" i="164"/>
  <c r="AR142" i="164"/>
  <c r="AM142" i="164"/>
  <c r="AB142" i="164"/>
  <c r="Y142" i="164"/>
  <c r="W142" i="164"/>
  <c r="K142" i="164"/>
  <c r="G142" i="164"/>
  <c r="BG140" i="164"/>
  <c r="BE140" i="164"/>
  <c r="BC140" i="164"/>
  <c r="BB140" i="164"/>
  <c r="BA140" i="164"/>
  <c r="AY140" i="164"/>
  <c r="AW140" i="164"/>
  <c r="AT140" i="164"/>
  <c r="AR140" i="164"/>
  <c r="AP140" i="164"/>
  <c r="AM140" i="164"/>
  <c r="AK140" i="164"/>
  <c r="AI140" i="164"/>
  <c r="AF140" i="164"/>
  <c r="AD140" i="164"/>
  <c r="AB140" i="164"/>
  <c r="Y140" i="164"/>
  <c r="W140" i="164"/>
  <c r="U140" i="164"/>
  <c r="R140" i="164"/>
  <c r="P140" i="164"/>
  <c r="N140" i="164"/>
  <c r="K140" i="164"/>
  <c r="I140" i="164"/>
  <c r="G140" i="164"/>
  <c r="BG139" i="164"/>
  <c r="BE139" i="164"/>
  <c r="BC139" i="164"/>
  <c r="BB139" i="164"/>
  <c r="BA139" i="164"/>
  <c r="AY139" i="164"/>
  <c r="AW139" i="164"/>
  <c r="AT139" i="164"/>
  <c r="AR139" i="164"/>
  <c r="AP139" i="164"/>
  <c r="AM139" i="164"/>
  <c r="AK139" i="164"/>
  <c r="AI139" i="164"/>
  <c r="AF139" i="164"/>
  <c r="AD139" i="164"/>
  <c r="AB139" i="164"/>
  <c r="Y139" i="164"/>
  <c r="W139" i="164"/>
  <c r="U139" i="164"/>
  <c r="R139" i="164"/>
  <c r="P139" i="164"/>
  <c r="N139" i="164"/>
  <c r="K139" i="164"/>
  <c r="I139" i="164"/>
  <c r="G139" i="164"/>
  <c r="BC138" i="164"/>
  <c r="AP138" i="164"/>
  <c r="AM138" i="164"/>
  <c r="AK138" i="164"/>
  <c r="Y138" i="164"/>
  <c r="U138" i="164"/>
  <c r="G138" i="164"/>
  <c r="BG136" i="164"/>
  <c r="BE136" i="164"/>
  <c r="BC136" i="164"/>
  <c r="BB136" i="164"/>
  <c r="BA136" i="164"/>
  <c r="AY136" i="164"/>
  <c r="AW136" i="164"/>
  <c r="AT136" i="164"/>
  <c r="AR136" i="164"/>
  <c r="AP136" i="164"/>
  <c r="AM136" i="164"/>
  <c r="AK136" i="164"/>
  <c r="AI136" i="164"/>
  <c r="AF136" i="164"/>
  <c r="AD136" i="164"/>
  <c r="AB136" i="164"/>
  <c r="Y136" i="164"/>
  <c r="W136" i="164"/>
  <c r="U136" i="164"/>
  <c r="R136" i="164"/>
  <c r="P136" i="164"/>
  <c r="N136" i="164"/>
  <c r="K136" i="164"/>
  <c r="I136" i="164"/>
  <c r="G136" i="164"/>
  <c r="BG135" i="164"/>
  <c r="BE135" i="164"/>
  <c r="BC135" i="164"/>
  <c r="BB135" i="164"/>
  <c r="BA135" i="164"/>
  <c r="AY135" i="164"/>
  <c r="AW135" i="164"/>
  <c r="AT135" i="164"/>
  <c r="AR135" i="164"/>
  <c r="AP135" i="164"/>
  <c r="AM135" i="164"/>
  <c r="AK135" i="164"/>
  <c r="AI135" i="164"/>
  <c r="AF135" i="164"/>
  <c r="AD135" i="164"/>
  <c r="AB135" i="164"/>
  <c r="Y135" i="164"/>
  <c r="W135" i="164"/>
  <c r="U135" i="164"/>
  <c r="R135" i="164"/>
  <c r="P135" i="164"/>
  <c r="N135" i="164"/>
  <c r="K135" i="164"/>
  <c r="I135" i="164"/>
  <c r="G135" i="164"/>
  <c r="BA134" i="164"/>
  <c r="AY134" i="164"/>
  <c r="AW134" i="164"/>
  <c r="AK134" i="164"/>
  <c r="AI134" i="164"/>
  <c r="AF134" i="164"/>
  <c r="AD134" i="164"/>
  <c r="Y134" i="164"/>
  <c r="P134" i="164"/>
  <c r="N134" i="164"/>
  <c r="I134" i="164"/>
  <c r="BG132" i="164"/>
  <c r="BE132" i="164"/>
  <c r="BC132" i="164"/>
  <c r="BB132" i="164"/>
  <c r="BA132" i="164"/>
  <c r="AY132" i="164"/>
  <c r="AW132" i="164"/>
  <c r="AT132" i="164"/>
  <c r="AR132" i="164"/>
  <c r="AP132" i="164"/>
  <c r="AM132" i="164"/>
  <c r="AK132" i="164"/>
  <c r="AI132" i="164"/>
  <c r="AF132" i="164"/>
  <c r="AD132" i="164"/>
  <c r="AB132" i="164"/>
  <c r="Y132" i="164"/>
  <c r="W132" i="164"/>
  <c r="U132" i="164"/>
  <c r="R132" i="164"/>
  <c r="P132" i="164"/>
  <c r="N132" i="164"/>
  <c r="K132" i="164"/>
  <c r="I132" i="164"/>
  <c r="G132" i="164"/>
  <c r="BG131" i="164"/>
  <c r="BE131" i="164"/>
  <c r="BC131" i="164"/>
  <c r="BB131" i="164"/>
  <c r="BA131" i="164"/>
  <c r="AY131" i="164"/>
  <c r="AW131" i="164"/>
  <c r="AT131" i="164"/>
  <c r="AR131" i="164"/>
  <c r="AP131" i="164"/>
  <c r="AM131" i="164"/>
  <c r="AK131" i="164"/>
  <c r="AI131" i="164"/>
  <c r="AF131" i="164"/>
  <c r="AD131" i="164"/>
  <c r="AB131" i="164"/>
  <c r="Y131" i="164"/>
  <c r="W131" i="164"/>
  <c r="U131" i="164"/>
  <c r="R131" i="164"/>
  <c r="P131" i="164"/>
  <c r="N131" i="164"/>
  <c r="K131" i="164"/>
  <c r="I131" i="164"/>
  <c r="G131" i="164"/>
  <c r="BA130" i="164"/>
  <c r="AW130" i="164"/>
  <c r="AM130" i="164"/>
  <c r="AK130" i="164"/>
  <c r="AF130" i="164"/>
  <c r="AD130" i="164"/>
  <c r="AB130" i="164"/>
  <c r="P130" i="164"/>
  <c r="BG128" i="164"/>
  <c r="BE128" i="164"/>
  <c r="BC128" i="164"/>
  <c r="BB128" i="164"/>
  <c r="BA128" i="164"/>
  <c r="AY128" i="164"/>
  <c r="AW128" i="164"/>
  <c r="AT128" i="164"/>
  <c r="AR128" i="164"/>
  <c r="AP128" i="164"/>
  <c r="AM128" i="164"/>
  <c r="AK128" i="164"/>
  <c r="AI128" i="164"/>
  <c r="AF128" i="164"/>
  <c r="AD128" i="164"/>
  <c r="AB128" i="164"/>
  <c r="Y128" i="164"/>
  <c r="W128" i="164"/>
  <c r="U128" i="164"/>
  <c r="R128" i="164"/>
  <c r="P128" i="164"/>
  <c r="N128" i="164"/>
  <c r="K128" i="164"/>
  <c r="I128" i="164"/>
  <c r="G128" i="164"/>
  <c r="BG127" i="164"/>
  <c r="BE127" i="164"/>
  <c r="BC127" i="164"/>
  <c r="BB127" i="164"/>
  <c r="BA127" i="164"/>
  <c r="AY127" i="164"/>
  <c r="AW127" i="164"/>
  <c r="AT127" i="164"/>
  <c r="AR127" i="164"/>
  <c r="AP127" i="164"/>
  <c r="AM127" i="164"/>
  <c r="AK127" i="164"/>
  <c r="AI127" i="164"/>
  <c r="AF127" i="164"/>
  <c r="AD127" i="164"/>
  <c r="AB127" i="164"/>
  <c r="Y127" i="164"/>
  <c r="W127" i="164"/>
  <c r="U127" i="164"/>
  <c r="R127" i="164"/>
  <c r="P127" i="164"/>
  <c r="N127" i="164"/>
  <c r="K127" i="164"/>
  <c r="I127" i="164"/>
  <c r="G127" i="164"/>
  <c r="AR266" i="164"/>
  <c r="AB266" i="164"/>
  <c r="W266" i="164"/>
  <c r="Y266" i="164"/>
  <c r="R266" i="164"/>
  <c r="N266" i="164"/>
  <c r="BG264" i="164"/>
  <c r="BE264" i="164"/>
  <c r="BC264" i="164"/>
  <c r="BB264" i="164"/>
  <c r="BA264" i="164"/>
  <c r="AY264" i="164"/>
  <c r="AW264" i="164"/>
  <c r="AT264" i="164"/>
  <c r="AR264" i="164"/>
  <c r="AP264" i="164"/>
  <c r="AM264" i="164"/>
  <c r="AK264" i="164"/>
  <c r="AI264" i="164"/>
  <c r="AF264" i="164"/>
  <c r="AD264" i="164"/>
  <c r="AB264" i="164"/>
  <c r="Y264" i="164"/>
  <c r="W264" i="164"/>
  <c r="U264" i="164"/>
  <c r="R264" i="164"/>
  <c r="P264" i="164"/>
  <c r="N264" i="164"/>
  <c r="K264" i="164"/>
  <c r="I264" i="164"/>
  <c r="G264" i="164"/>
  <c r="BG263" i="164"/>
  <c r="BE263" i="164"/>
  <c r="BC263" i="164"/>
  <c r="BB263" i="164"/>
  <c r="BA263" i="164"/>
  <c r="AY263" i="164"/>
  <c r="AW263" i="164"/>
  <c r="AT263" i="164"/>
  <c r="AR263" i="164"/>
  <c r="AP263" i="164"/>
  <c r="AM263" i="164"/>
  <c r="AK263" i="164"/>
  <c r="AI263" i="164"/>
  <c r="AF263" i="164"/>
  <c r="AD263" i="164"/>
  <c r="AB263" i="164"/>
  <c r="Y263" i="164"/>
  <c r="W263" i="164"/>
  <c r="U263" i="164"/>
  <c r="R263" i="164"/>
  <c r="P263" i="164"/>
  <c r="N263" i="164"/>
  <c r="K263" i="164"/>
  <c r="I263" i="164"/>
  <c r="G263" i="164"/>
  <c r="BA262" i="164"/>
  <c r="AY262" i="164"/>
  <c r="AM262" i="164"/>
  <c r="AB262" i="164"/>
  <c r="W262" i="164"/>
  <c r="P262" i="164"/>
  <c r="BG260" i="164"/>
  <c r="BE260" i="164"/>
  <c r="BC260" i="164"/>
  <c r="BB260" i="164"/>
  <c r="BA260" i="164"/>
  <c r="AY260" i="164"/>
  <c r="AW260" i="164"/>
  <c r="AT260" i="164"/>
  <c r="AR260" i="164"/>
  <c r="AP260" i="164"/>
  <c r="AM260" i="164"/>
  <c r="AK260" i="164"/>
  <c r="AI260" i="164"/>
  <c r="AF260" i="164"/>
  <c r="AD260" i="164"/>
  <c r="AB260" i="164"/>
  <c r="Y260" i="164"/>
  <c r="W260" i="164"/>
  <c r="U260" i="164"/>
  <c r="R260" i="164"/>
  <c r="P260" i="164"/>
  <c r="N260" i="164"/>
  <c r="K260" i="164"/>
  <c r="I260" i="164"/>
  <c r="G260" i="164"/>
  <c r="BG259" i="164"/>
  <c r="BE259" i="164"/>
  <c r="BC259" i="164"/>
  <c r="BB259" i="164"/>
  <c r="BA259" i="164"/>
  <c r="AY259" i="164"/>
  <c r="AW259" i="164"/>
  <c r="AT259" i="164"/>
  <c r="AR259" i="164"/>
  <c r="AP259" i="164"/>
  <c r="AM259" i="164"/>
  <c r="AK259" i="164"/>
  <c r="AI259" i="164"/>
  <c r="AF259" i="164"/>
  <c r="AD259" i="164"/>
  <c r="AB259" i="164"/>
  <c r="Y259" i="164"/>
  <c r="W259" i="164"/>
  <c r="U259" i="164"/>
  <c r="R259" i="164"/>
  <c r="P259" i="164"/>
  <c r="N259" i="164"/>
  <c r="K259" i="164"/>
  <c r="I259" i="164"/>
  <c r="G259" i="164"/>
  <c r="AY258" i="164"/>
  <c r="AW258" i="164"/>
  <c r="AR258" i="164"/>
  <c r="AK258" i="164"/>
  <c r="AD258" i="164"/>
  <c r="K258" i="164"/>
  <c r="BG256" i="164"/>
  <c r="BE256" i="164"/>
  <c r="BC256" i="164"/>
  <c r="BB256" i="164"/>
  <c r="BA256" i="164"/>
  <c r="AY256" i="164"/>
  <c r="AW256" i="164"/>
  <c r="AT256" i="164"/>
  <c r="AR256" i="164"/>
  <c r="AP256" i="164"/>
  <c r="AM256" i="164"/>
  <c r="AK256" i="164"/>
  <c r="AI256" i="164"/>
  <c r="AF256" i="164"/>
  <c r="AD256" i="164"/>
  <c r="AB256" i="164"/>
  <c r="Y256" i="164"/>
  <c r="W256" i="164"/>
  <c r="U256" i="164"/>
  <c r="R256" i="164"/>
  <c r="P256" i="164"/>
  <c r="N256" i="164"/>
  <c r="K256" i="164"/>
  <c r="I256" i="164"/>
  <c r="G256" i="164"/>
  <c r="BG255" i="164"/>
  <c r="BE255" i="164"/>
  <c r="BC255" i="164"/>
  <c r="BB255" i="164"/>
  <c r="BA255" i="164"/>
  <c r="AY255" i="164"/>
  <c r="AW255" i="164"/>
  <c r="AT255" i="164"/>
  <c r="AR255" i="164"/>
  <c r="AP255" i="164"/>
  <c r="AM255" i="164"/>
  <c r="AK255" i="164"/>
  <c r="AI255" i="164"/>
  <c r="AF255" i="164"/>
  <c r="AD255" i="164"/>
  <c r="AB255" i="164"/>
  <c r="Y255" i="164"/>
  <c r="W255" i="164"/>
  <c r="U255" i="164"/>
  <c r="R255" i="164"/>
  <c r="P255" i="164"/>
  <c r="N255" i="164"/>
  <c r="K255" i="164"/>
  <c r="I255" i="164"/>
  <c r="G255" i="164"/>
  <c r="AY254" i="164"/>
  <c r="BA254" i="164"/>
  <c r="AP254" i="164"/>
  <c r="AK254" i="164"/>
  <c r="AF254" i="164"/>
  <c r="AD254" i="164"/>
  <c r="U254" i="164"/>
  <c r="BG252" i="164"/>
  <c r="BE252" i="164"/>
  <c r="BC252" i="164"/>
  <c r="BB252" i="164"/>
  <c r="BA252" i="164"/>
  <c r="AY252" i="164"/>
  <c r="AW252" i="164"/>
  <c r="AT252" i="164"/>
  <c r="AR252" i="164"/>
  <c r="AP252" i="164"/>
  <c r="AM252" i="164"/>
  <c r="AK252" i="164"/>
  <c r="AI252" i="164"/>
  <c r="AF252" i="164"/>
  <c r="AD252" i="164"/>
  <c r="AB252" i="164"/>
  <c r="Y252" i="164"/>
  <c r="W252" i="164"/>
  <c r="U252" i="164"/>
  <c r="R252" i="164"/>
  <c r="P252" i="164"/>
  <c r="N252" i="164"/>
  <c r="K252" i="164"/>
  <c r="I252" i="164"/>
  <c r="G252" i="164"/>
  <c r="BG251" i="164"/>
  <c r="BE251" i="164"/>
  <c r="BC251" i="164"/>
  <c r="BB251" i="164"/>
  <c r="BA251" i="164"/>
  <c r="AY251" i="164"/>
  <c r="AW251" i="164"/>
  <c r="AT251" i="164"/>
  <c r="AR251" i="164"/>
  <c r="AP251" i="164"/>
  <c r="AM251" i="164"/>
  <c r="AK251" i="164"/>
  <c r="AI251" i="164"/>
  <c r="AF251" i="164"/>
  <c r="AD251" i="164"/>
  <c r="AB251" i="164"/>
  <c r="Y251" i="164"/>
  <c r="W251" i="164"/>
  <c r="U251" i="164"/>
  <c r="R251" i="164"/>
  <c r="P251" i="164"/>
  <c r="N251" i="164"/>
  <c r="K251" i="164"/>
  <c r="I251" i="164"/>
  <c r="G251" i="164"/>
  <c r="BA250" i="164"/>
  <c r="AW250" i="164"/>
  <c r="AP250" i="164"/>
  <c r="AF250" i="164"/>
  <c r="AD250" i="164"/>
  <c r="AB250" i="164"/>
  <c r="Y250" i="164"/>
  <c r="R250" i="164"/>
  <c r="N250" i="164"/>
  <c r="I250" i="164"/>
  <c r="BG248" i="164"/>
  <c r="BE248" i="164"/>
  <c r="BC248" i="164"/>
  <c r="BB248" i="164"/>
  <c r="BA248" i="164"/>
  <c r="AY248" i="164"/>
  <c r="AW248" i="164"/>
  <c r="AT248" i="164"/>
  <c r="AR248" i="164"/>
  <c r="AP248" i="164"/>
  <c r="AM248" i="164"/>
  <c r="AK248" i="164"/>
  <c r="AI248" i="164"/>
  <c r="AF248" i="164"/>
  <c r="AD248" i="164"/>
  <c r="AB248" i="164"/>
  <c r="Y248" i="164"/>
  <c r="W248" i="164"/>
  <c r="U248" i="164"/>
  <c r="R248" i="164"/>
  <c r="P248" i="164"/>
  <c r="N248" i="164"/>
  <c r="K248" i="164"/>
  <c r="I248" i="164"/>
  <c r="G248" i="164"/>
  <c r="BG247" i="164"/>
  <c r="BE247" i="164"/>
  <c r="BC247" i="164"/>
  <c r="BB247" i="164"/>
  <c r="BA247" i="164"/>
  <c r="AY247" i="164"/>
  <c r="AW247" i="164"/>
  <c r="AT247" i="164"/>
  <c r="AR247" i="164"/>
  <c r="AP247" i="164"/>
  <c r="AM247" i="164"/>
  <c r="AK247" i="164"/>
  <c r="AI247" i="164"/>
  <c r="AF247" i="164"/>
  <c r="AD247" i="164"/>
  <c r="AB247" i="164"/>
  <c r="Y247" i="164"/>
  <c r="W247" i="164"/>
  <c r="U247" i="164"/>
  <c r="R247" i="164"/>
  <c r="P247" i="164"/>
  <c r="N247" i="164"/>
  <c r="K247" i="164"/>
  <c r="I247" i="164"/>
  <c r="G247" i="164"/>
  <c r="AT190" i="164"/>
  <c r="AM190" i="164"/>
  <c r="AK190" i="164"/>
  <c r="Y190" i="164"/>
  <c r="W190" i="164"/>
  <c r="U190" i="164"/>
  <c r="R190" i="164"/>
  <c r="G190" i="164"/>
  <c r="BG188" i="164"/>
  <c r="BE188" i="164"/>
  <c r="BC188" i="164"/>
  <c r="BB188" i="164"/>
  <c r="BA188" i="164"/>
  <c r="AY188" i="164"/>
  <c r="AW188" i="164"/>
  <c r="AT188" i="164"/>
  <c r="AR188" i="164"/>
  <c r="AP188" i="164"/>
  <c r="AM188" i="164"/>
  <c r="AK188" i="164"/>
  <c r="AI188" i="164"/>
  <c r="AF188" i="164"/>
  <c r="AD188" i="164"/>
  <c r="AB188" i="164"/>
  <c r="Y188" i="164"/>
  <c r="W188" i="164"/>
  <c r="U188" i="164"/>
  <c r="R188" i="164"/>
  <c r="P188" i="164"/>
  <c r="N188" i="164"/>
  <c r="K188" i="164"/>
  <c r="I188" i="164"/>
  <c r="G188" i="164"/>
  <c r="BG187" i="164"/>
  <c r="BE187" i="164"/>
  <c r="BC187" i="164"/>
  <c r="BB187" i="164"/>
  <c r="BA187" i="164"/>
  <c r="AY187" i="164"/>
  <c r="AW187" i="164"/>
  <c r="AT187" i="164"/>
  <c r="AR187" i="164"/>
  <c r="AP187" i="164"/>
  <c r="AM187" i="164"/>
  <c r="AK187" i="164"/>
  <c r="AI187" i="164"/>
  <c r="AF187" i="164"/>
  <c r="AD187" i="164"/>
  <c r="AB187" i="164"/>
  <c r="Y187" i="164"/>
  <c r="W187" i="164"/>
  <c r="U187" i="164"/>
  <c r="R187" i="164"/>
  <c r="P187" i="164"/>
  <c r="N187" i="164"/>
  <c r="K187" i="164"/>
  <c r="I187" i="164"/>
  <c r="G187" i="164"/>
  <c r="AW186" i="164"/>
  <c r="AY186" i="164"/>
  <c r="AR186" i="164"/>
  <c r="AK186" i="164"/>
  <c r="Y186" i="164"/>
  <c r="U186" i="164"/>
  <c r="N186" i="164"/>
  <c r="K186" i="164"/>
  <c r="I186" i="164"/>
  <c r="G186" i="164"/>
  <c r="BG184" i="164"/>
  <c r="BE184" i="164"/>
  <c r="BC184" i="164"/>
  <c r="BB184" i="164"/>
  <c r="BA184" i="164"/>
  <c r="AY184" i="164"/>
  <c r="AW184" i="164"/>
  <c r="AT184" i="164"/>
  <c r="AR184" i="164"/>
  <c r="AP184" i="164"/>
  <c r="AM184" i="164"/>
  <c r="AK184" i="164"/>
  <c r="AI184" i="164"/>
  <c r="AF184" i="164"/>
  <c r="AD184" i="164"/>
  <c r="AB184" i="164"/>
  <c r="Y184" i="164"/>
  <c r="W184" i="164"/>
  <c r="U184" i="164"/>
  <c r="R184" i="164"/>
  <c r="P184" i="164"/>
  <c r="N184" i="164"/>
  <c r="K184" i="164"/>
  <c r="I184" i="164"/>
  <c r="G184" i="164"/>
  <c r="BG183" i="164"/>
  <c r="BE183" i="164"/>
  <c r="BC183" i="164"/>
  <c r="BB183" i="164"/>
  <c r="BA183" i="164"/>
  <c r="AY183" i="164"/>
  <c r="AW183" i="164"/>
  <c r="AT183" i="164"/>
  <c r="AR183" i="164"/>
  <c r="AP183" i="164"/>
  <c r="AM183" i="164"/>
  <c r="AK183" i="164"/>
  <c r="AI183" i="164"/>
  <c r="AF183" i="164"/>
  <c r="AD183" i="164"/>
  <c r="AB183" i="164"/>
  <c r="Y183" i="164"/>
  <c r="W183" i="164"/>
  <c r="U183" i="164"/>
  <c r="R183" i="164"/>
  <c r="P183" i="164"/>
  <c r="N183" i="164"/>
  <c r="K183" i="164"/>
  <c r="I183" i="164"/>
  <c r="G183" i="164"/>
  <c r="AM302" i="164"/>
  <c r="AI302" i="164"/>
  <c r="U302" i="164"/>
  <c r="W302" i="164"/>
  <c r="P302" i="164"/>
  <c r="BG300" i="164"/>
  <c r="BE300" i="164"/>
  <c r="BC300" i="164"/>
  <c r="BB300" i="164"/>
  <c r="BA300" i="164"/>
  <c r="AY300" i="164"/>
  <c r="AW300" i="164"/>
  <c r="AT300" i="164"/>
  <c r="AR300" i="164"/>
  <c r="AP300" i="164"/>
  <c r="AM300" i="164"/>
  <c r="AK300" i="164"/>
  <c r="AI300" i="164"/>
  <c r="AF300" i="164"/>
  <c r="AD300" i="164"/>
  <c r="AB300" i="164"/>
  <c r="Y300" i="164"/>
  <c r="W300" i="164"/>
  <c r="U300" i="164"/>
  <c r="R300" i="164"/>
  <c r="P300" i="164"/>
  <c r="N300" i="164"/>
  <c r="K300" i="164"/>
  <c r="I300" i="164"/>
  <c r="G300" i="164"/>
  <c r="BG299" i="164"/>
  <c r="BE299" i="164"/>
  <c r="BC299" i="164"/>
  <c r="BB299" i="164"/>
  <c r="BA299" i="164"/>
  <c r="AY299" i="164"/>
  <c r="AW299" i="164"/>
  <c r="AT299" i="164"/>
  <c r="AR299" i="164"/>
  <c r="AP299" i="164"/>
  <c r="AM299" i="164"/>
  <c r="AK299" i="164"/>
  <c r="AI299" i="164"/>
  <c r="AF299" i="164"/>
  <c r="AD299" i="164"/>
  <c r="AB299" i="164"/>
  <c r="Y299" i="164"/>
  <c r="W299" i="164"/>
  <c r="U299" i="164"/>
  <c r="R299" i="164"/>
  <c r="P299" i="164"/>
  <c r="N299" i="164"/>
  <c r="K299" i="164"/>
  <c r="I299" i="164"/>
  <c r="G299" i="164"/>
  <c r="AT298" i="164"/>
  <c r="AI298" i="164"/>
  <c r="AB298" i="164"/>
  <c r="W298" i="164"/>
  <c r="P298" i="164"/>
  <c r="K298" i="164"/>
  <c r="BG296" i="164"/>
  <c r="BE296" i="164"/>
  <c r="BC296" i="164"/>
  <c r="BB296" i="164"/>
  <c r="BA296" i="164"/>
  <c r="AY296" i="164"/>
  <c r="AW296" i="164"/>
  <c r="AT296" i="164"/>
  <c r="AR296" i="164"/>
  <c r="AP296" i="164"/>
  <c r="AM296" i="164"/>
  <c r="AK296" i="164"/>
  <c r="AI296" i="164"/>
  <c r="AF296" i="164"/>
  <c r="AD296" i="164"/>
  <c r="AB296" i="164"/>
  <c r="Y296" i="164"/>
  <c r="W296" i="164"/>
  <c r="U296" i="164"/>
  <c r="R296" i="164"/>
  <c r="P296" i="164"/>
  <c r="N296" i="164"/>
  <c r="K296" i="164"/>
  <c r="I296" i="164"/>
  <c r="G296" i="164"/>
  <c r="BG295" i="164"/>
  <c r="BE295" i="164"/>
  <c r="BC295" i="164"/>
  <c r="BB295" i="164"/>
  <c r="BA295" i="164"/>
  <c r="AY295" i="164"/>
  <c r="AW295" i="164"/>
  <c r="AT295" i="164"/>
  <c r="AR295" i="164"/>
  <c r="AP295" i="164"/>
  <c r="AM295" i="164"/>
  <c r="AK295" i="164"/>
  <c r="AI295" i="164"/>
  <c r="AF295" i="164"/>
  <c r="AD295" i="164"/>
  <c r="AB295" i="164"/>
  <c r="Y295" i="164"/>
  <c r="W295" i="164"/>
  <c r="U295" i="164"/>
  <c r="R295" i="164"/>
  <c r="P295" i="164"/>
  <c r="N295" i="164"/>
  <c r="K295" i="164"/>
  <c r="I295" i="164"/>
  <c r="G295" i="164"/>
  <c r="AW286" i="164"/>
  <c r="AT286" i="164"/>
  <c r="AI286" i="164"/>
  <c r="K286" i="164"/>
  <c r="BG284" i="164"/>
  <c r="BE284" i="164"/>
  <c r="BC284" i="164"/>
  <c r="BB284" i="164"/>
  <c r="BA284" i="164"/>
  <c r="AY284" i="164"/>
  <c r="AW284" i="164"/>
  <c r="AT284" i="164"/>
  <c r="AR284" i="164"/>
  <c r="AP284" i="164"/>
  <c r="AM284" i="164"/>
  <c r="AK284" i="164"/>
  <c r="AI284" i="164"/>
  <c r="AF284" i="164"/>
  <c r="AD284" i="164"/>
  <c r="AB284" i="164"/>
  <c r="Y284" i="164"/>
  <c r="W284" i="164"/>
  <c r="U284" i="164"/>
  <c r="R284" i="164"/>
  <c r="P284" i="164"/>
  <c r="N284" i="164"/>
  <c r="K284" i="164"/>
  <c r="I284" i="164"/>
  <c r="G284" i="164"/>
  <c r="BG283" i="164"/>
  <c r="BE283" i="164"/>
  <c r="BC283" i="164"/>
  <c r="BB283" i="164"/>
  <c r="BA283" i="164"/>
  <c r="AY283" i="164"/>
  <c r="AW283" i="164"/>
  <c r="AT283" i="164"/>
  <c r="AR283" i="164"/>
  <c r="AP283" i="164"/>
  <c r="AM283" i="164"/>
  <c r="AK283" i="164"/>
  <c r="AI283" i="164"/>
  <c r="AF283" i="164"/>
  <c r="AD283" i="164"/>
  <c r="AB283" i="164"/>
  <c r="Y283" i="164"/>
  <c r="W283" i="164"/>
  <c r="U283" i="164"/>
  <c r="R283" i="164"/>
  <c r="P283" i="164"/>
  <c r="N283" i="164"/>
  <c r="K283" i="164"/>
  <c r="I283" i="164"/>
  <c r="G283" i="164"/>
  <c r="AW282" i="164"/>
  <c r="AD282" i="164"/>
  <c r="Y282" i="164"/>
  <c r="U282" i="164"/>
  <c r="BE282" i="164"/>
  <c r="N282" i="164"/>
  <c r="K282" i="164"/>
  <c r="BG280" i="164"/>
  <c r="BE280" i="164"/>
  <c r="BC280" i="164"/>
  <c r="BB280" i="164"/>
  <c r="BA280" i="164"/>
  <c r="AY280" i="164"/>
  <c r="AW280" i="164"/>
  <c r="AT280" i="164"/>
  <c r="AR280" i="164"/>
  <c r="AP280" i="164"/>
  <c r="AM280" i="164"/>
  <c r="AK280" i="164"/>
  <c r="AI280" i="164"/>
  <c r="AF280" i="164"/>
  <c r="AD280" i="164"/>
  <c r="AB280" i="164"/>
  <c r="Y280" i="164"/>
  <c r="W280" i="164"/>
  <c r="U280" i="164"/>
  <c r="R280" i="164"/>
  <c r="P280" i="164"/>
  <c r="N280" i="164"/>
  <c r="K280" i="164"/>
  <c r="I280" i="164"/>
  <c r="G280" i="164"/>
  <c r="BG279" i="164"/>
  <c r="BE279" i="164"/>
  <c r="BC279" i="164"/>
  <c r="BB279" i="164"/>
  <c r="BA279" i="164"/>
  <c r="AY279" i="164"/>
  <c r="AW279" i="164"/>
  <c r="AT279" i="164"/>
  <c r="AR279" i="164"/>
  <c r="AP279" i="164"/>
  <c r="AM279" i="164"/>
  <c r="AK279" i="164"/>
  <c r="AI279" i="164"/>
  <c r="AF279" i="164"/>
  <c r="AD279" i="164"/>
  <c r="AB279" i="164"/>
  <c r="Y279" i="164"/>
  <c r="W279" i="164"/>
  <c r="U279" i="164"/>
  <c r="R279" i="164"/>
  <c r="P279" i="164"/>
  <c r="N279" i="164"/>
  <c r="K279" i="164"/>
  <c r="I279" i="164"/>
  <c r="G279" i="164"/>
  <c r="AY278" i="164"/>
  <c r="AW278" i="164"/>
  <c r="AR278" i="164"/>
  <c r="AM278" i="164"/>
  <c r="AF278" i="164"/>
  <c r="AD278" i="164"/>
  <c r="AB278" i="164"/>
  <c r="R278" i="164"/>
  <c r="P278" i="164"/>
  <c r="K278" i="164"/>
  <c r="I278" i="164"/>
  <c r="G278" i="164"/>
  <c r="BG276" i="164"/>
  <c r="BE276" i="164"/>
  <c r="BC276" i="164"/>
  <c r="BB276" i="164"/>
  <c r="BA276" i="164"/>
  <c r="AY276" i="164"/>
  <c r="AW276" i="164"/>
  <c r="AT276" i="164"/>
  <c r="AR276" i="164"/>
  <c r="AP276" i="164"/>
  <c r="AM276" i="164"/>
  <c r="AK276" i="164"/>
  <c r="AI276" i="164"/>
  <c r="AF276" i="164"/>
  <c r="AD276" i="164"/>
  <c r="AB276" i="164"/>
  <c r="Y276" i="164"/>
  <c r="W276" i="164"/>
  <c r="U276" i="164"/>
  <c r="R276" i="164"/>
  <c r="P276" i="164"/>
  <c r="N276" i="164"/>
  <c r="K276" i="164"/>
  <c r="I276" i="164"/>
  <c r="G276" i="164"/>
  <c r="BG275" i="164"/>
  <c r="BE275" i="164"/>
  <c r="BC275" i="164"/>
  <c r="BB275" i="164"/>
  <c r="BA275" i="164"/>
  <c r="AY275" i="164"/>
  <c r="AW275" i="164"/>
  <c r="AT275" i="164"/>
  <c r="AR275" i="164"/>
  <c r="AP275" i="164"/>
  <c r="AM275" i="164"/>
  <c r="AK275" i="164"/>
  <c r="AI275" i="164"/>
  <c r="AF275" i="164"/>
  <c r="AD275" i="164"/>
  <c r="AB275" i="164"/>
  <c r="Y275" i="164"/>
  <c r="W275" i="164"/>
  <c r="U275" i="164"/>
  <c r="R275" i="164"/>
  <c r="P275" i="164"/>
  <c r="N275" i="164"/>
  <c r="K275" i="164"/>
  <c r="I275" i="164"/>
  <c r="G275" i="164"/>
  <c r="BA274" i="164"/>
  <c r="AY274" i="164"/>
  <c r="AP274" i="164"/>
  <c r="AT274" i="164"/>
  <c r="AK274" i="164"/>
  <c r="AI274" i="164"/>
  <c r="R274" i="164"/>
  <c r="P274" i="164"/>
  <c r="K274" i="164"/>
  <c r="BG272" i="164"/>
  <c r="BE272" i="164"/>
  <c r="BC272" i="164"/>
  <c r="BB272" i="164"/>
  <c r="BA272" i="164"/>
  <c r="AY272" i="164"/>
  <c r="AW272" i="164"/>
  <c r="AT272" i="164"/>
  <c r="AR272" i="164"/>
  <c r="AP272" i="164"/>
  <c r="AM272" i="164"/>
  <c r="AK272" i="164"/>
  <c r="AI272" i="164"/>
  <c r="AF272" i="164"/>
  <c r="AD272" i="164"/>
  <c r="AB272" i="164"/>
  <c r="Y272" i="164"/>
  <c r="W272" i="164"/>
  <c r="U272" i="164"/>
  <c r="R272" i="164"/>
  <c r="P272" i="164"/>
  <c r="N272" i="164"/>
  <c r="K272" i="164"/>
  <c r="I272" i="164"/>
  <c r="G272" i="164"/>
  <c r="BG271" i="164"/>
  <c r="BE271" i="164"/>
  <c r="BC271" i="164"/>
  <c r="BB271" i="164"/>
  <c r="BA271" i="164"/>
  <c r="AY271" i="164"/>
  <c r="AW271" i="164"/>
  <c r="AT271" i="164"/>
  <c r="AR271" i="164"/>
  <c r="AP271" i="164"/>
  <c r="AM271" i="164"/>
  <c r="AK271" i="164"/>
  <c r="AI271" i="164"/>
  <c r="AF271" i="164"/>
  <c r="AD271" i="164"/>
  <c r="AB271" i="164"/>
  <c r="Y271" i="164"/>
  <c r="W271" i="164"/>
  <c r="U271" i="164"/>
  <c r="R271" i="164"/>
  <c r="P271" i="164"/>
  <c r="N271" i="164"/>
  <c r="K271" i="164"/>
  <c r="I271" i="164"/>
  <c r="G271" i="164"/>
  <c r="W270" i="164"/>
  <c r="R270" i="164"/>
  <c r="G270" i="164"/>
  <c r="BG268" i="164"/>
  <c r="BE268" i="164"/>
  <c r="BC268" i="164"/>
  <c r="BB268" i="164"/>
  <c r="BA268" i="164"/>
  <c r="AY268" i="164"/>
  <c r="AW268" i="164"/>
  <c r="AT268" i="164"/>
  <c r="AR268" i="164"/>
  <c r="AP268" i="164"/>
  <c r="AM268" i="164"/>
  <c r="AK268" i="164"/>
  <c r="AI268" i="164"/>
  <c r="AF268" i="164"/>
  <c r="AD268" i="164"/>
  <c r="AB268" i="164"/>
  <c r="Y268" i="164"/>
  <c r="W268" i="164"/>
  <c r="U268" i="164"/>
  <c r="R268" i="164"/>
  <c r="P268" i="164"/>
  <c r="N268" i="164"/>
  <c r="K268" i="164"/>
  <c r="I268" i="164"/>
  <c r="G268" i="164"/>
  <c r="BG267" i="164"/>
  <c r="BE267" i="164"/>
  <c r="BC267" i="164"/>
  <c r="BB267" i="164"/>
  <c r="BA267" i="164"/>
  <c r="AY267" i="164"/>
  <c r="AW267" i="164"/>
  <c r="AT267" i="164"/>
  <c r="AR267" i="164"/>
  <c r="AP267" i="164"/>
  <c r="AM267" i="164"/>
  <c r="AK267" i="164"/>
  <c r="AI267" i="164"/>
  <c r="AF267" i="164"/>
  <c r="AD267" i="164"/>
  <c r="AB267" i="164"/>
  <c r="Y267" i="164"/>
  <c r="W267" i="164"/>
  <c r="U267" i="164"/>
  <c r="R267" i="164"/>
  <c r="P267" i="164"/>
  <c r="N267" i="164"/>
  <c r="K267" i="164"/>
  <c r="I267" i="164"/>
  <c r="G267" i="164"/>
  <c r="AY126" i="164"/>
  <c r="AW126" i="164"/>
  <c r="AT126" i="164"/>
  <c r="AM126" i="164"/>
  <c r="Y126" i="164"/>
  <c r="P126" i="164"/>
  <c r="N126" i="164"/>
  <c r="BG124" i="164"/>
  <c r="BE124" i="164"/>
  <c r="BC124" i="164"/>
  <c r="BB124" i="164"/>
  <c r="BA124" i="164"/>
  <c r="AY124" i="164"/>
  <c r="AW124" i="164"/>
  <c r="AT124" i="164"/>
  <c r="AR124" i="164"/>
  <c r="AP124" i="164"/>
  <c r="AM124" i="164"/>
  <c r="AK124" i="164"/>
  <c r="AI124" i="164"/>
  <c r="AF124" i="164"/>
  <c r="AD124" i="164"/>
  <c r="AB124" i="164"/>
  <c r="Y124" i="164"/>
  <c r="W124" i="164"/>
  <c r="U124" i="164"/>
  <c r="R124" i="164"/>
  <c r="P124" i="164"/>
  <c r="N124" i="164"/>
  <c r="K124" i="164"/>
  <c r="I124" i="164"/>
  <c r="G124" i="164"/>
  <c r="BG123" i="164"/>
  <c r="BE123" i="164"/>
  <c r="BC123" i="164"/>
  <c r="BB123" i="164"/>
  <c r="BA123" i="164"/>
  <c r="AY123" i="164"/>
  <c r="AW123" i="164"/>
  <c r="AT123" i="164"/>
  <c r="AR123" i="164"/>
  <c r="AP123" i="164"/>
  <c r="AM123" i="164"/>
  <c r="AK123" i="164"/>
  <c r="AI123" i="164"/>
  <c r="AF123" i="164"/>
  <c r="AD123" i="164"/>
  <c r="AB123" i="164"/>
  <c r="Y123" i="164"/>
  <c r="W123" i="164"/>
  <c r="U123" i="164"/>
  <c r="R123" i="164"/>
  <c r="P123" i="164"/>
  <c r="N123" i="164"/>
  <c r="K123" i="164"/>
  <c r="I123" i="164"/>
  <c r="G123" i="164"/>
  <c r="BW7" i="164" l="1"/>
  <c r="CO7" i="164" s="1"/>
  <c r="DV7" i="164" s="1"/>
  <c r="BW144" i="164"/>
  <c r="CW41" i="164" s="1"/>
  <c r="EH10" i="164" s="1"/>
  <c r="BW148" i="164"/>
  <c r="CW42" i="164" s="1"/>
  <c r="EH11" i="164" s="1"/>
  <c r="BW152" i="164"/>
  <c r="CW43" i="164" s="1"/>
  <c r="EH12" i="164" s="1"/>
  <c r="BW160" i="164"/>
  <c r="CW45" i="164" s="1"/>
  <c r="EH14" i="164" s="1"/>
  <c r="BW163" i="164"/>
  <c r="CO46" i="164" s="1"/>
  <c r="DV15" i="164" s="1"/>
  <c r="BW168" i="164"/>
  <c r="CW47" i="164" s="1"/>
  <c r="EH16" i="164" s="1"/>
  <c r="BW171" i="164"/>
  <c r="CO48" i="164" s="1"/>
  <c r="DV17" i="164" s="1"/>
  <c r="BW24" i="164"/>
  <c r="CW11" i="164" s="1"/>
  <c r="BW28" i="164"/>
  <c r="CW12" i="164" s="1"/>
  <c r="BW32" i="164"/>
  <c r="CW13" i="164" s="1"/>
  <c r="BW35" i="164"/>
  <c r="CO14" i="164" s="1"/>
  <c r="BW39" i="164"/>
  <c r="CO15" i="164" s="1"/>
  <c r="BW55" i="164"/>
  <c r="CO19" i="164" s="1"/>
  <c r="BW59" i="164"/>
  <c r="CO20" i="164" s="1"/>
  <c r="BW64" i="164"/>
  <c r="CW21" i="164" s="1"/>
  <c r="BW67" i="164"/>
  <c r="CO22" i="164" s="1"/>
  <c r="BW83" i="164"/>
  <c r="CO26" i="164" s="1"/>
  <c r="BW87" i="164"/>
  <c r="CO27" i="164" s="1"/>
  <c r="BW96" i="164"/>
  <c r="CW29" i="164" s="1"/>
  <c r="BW99" i="164"/>
  <c r="CO30" i="164" s="1"/>
  <c r="BW104" i="164"/>
  <c r="CW31" i="164" s="1"/>
  <c r="BW112" i="164"/>
  <c r="CW33" i="164" s="1"/>
  <c r="BW191" i="164"/>
  <c r="CO53" i="164" s="1"/>
  <c r="DV22" i="164" s="1"/>
  <c r="BW204" i="164"/>
  <c r="CW56" i="164" s="1"/>
  <c r="EH25" i="164" s="1"/>
  <c r="BW272" i="164"/>
  <c r="CW73" i="164" s="1"/>
  <c r="EH42" i="164" s="1"/>
  <c r="BW296" i="164"/>
  <c r="CW79" i="164" s="1"/>
  <c r="EH48" i="164" s="1"/>
  <c r="BW300" i="164"/>
  <c r="CW80" i="164" s="1"/>
  <c r="EH49" i="164" s="1"/>
  <c r="BW247" i="164"/>
  <c r="CO67" i="164" s="1"/>
  <c r="DV36" i="164" s="1"/>
  <c r="BW279" i="164"/>
  <c r="CO75" i="164" s="1"/>
  <c r="DV44" i="164" s="1"/>
  <c r="BW251" i="164"/>
  <c r="CO68" i="164" s="1"/>
  <c r="DV37" i="164" s="1"/>
  <c r="BW132" i="164"/>
  <c r="CW38" i="164" s="1"/>
  <c r="BW135" i="164"/>
  <c r="CO39" i="164" s="1"/>
  <c r="BW227" i="164"/>
  <c r="CO62" i="164" s="1"/>
  <c r="DV31" i="164" s="1"/>
  <c r="BW235" i="164"/>
  <c r="CO64" i="164" s="1"/>
  <c r="DV33" i="164" s="1"/>
  <c r="BW243" i="164"/>
  <c r="CO66" i="164" s="1"/>
  <c r="DV35" i="164" s="1"/>
  <c r="BW123" i="164"/>
  <c r="CO36" i="164" s="1"/>
  <c r="BW280" i="164"/>
  <c r="CW75" i="164" s="1"/>
  <c r="EH44" i="164" s="1"/>
  <c r="BW283" i="164"/>
  <c r="CO76" i="164" s="1"/>
  <c r="DV45" i="164" s="1"/>
  <c r="BW248" i="164"/>
  <c r="CW67" i="164" s="1"/>
  <c r="EH36" i="164" s="1"/>
  <c r="BW252" i="164"/>
  <c r="CW68" i="164" s="1"/>
  <c r="EH37" i="164" s="1"/>
  <c r="BW255" i="164"/>
  <c r="CO69" i="164" s="1"/>
  <c r="DV38" i="164" s="1"/>
  <c r="BW259" i="164"/>
  <c r="CO70" i="164" s="1"/>
  <c r="DV39" i="164" s="1"/>
  <c r="BW263" i="164"/>
  <c r="CO71" i="164" s="1"/>
  <c r="DV40" i="164" s="1"/>
  <c r="BW127" i="164"/>
  <c r="CO37" i="164" s="1"/>
  <c r="BW136" i="164"/>
  <c r="CW39" i="164" s="1"/>
  <c r="BW139" i="164"/>
  <c r="CO40" i="164" s="1"/>
  <c r="DV9" i="164" s="1"/>
  <c r="BW164" i="164"/>
  <c r="CW46" i="164" s="1"/>
  <c r="EH15" i="164" s="1"/>
  <c r="BW172" i="164"/>
  <c r="CW48" i="164" s="1"/>
  <c r="EH17" i="164" s="1"/>
  <c r="BW15" i="164"/>
  <c r="CO9" i="164" s="1"/>
  <c r="BW19" i="164"/>
  <c r="CO10" i="164" s="1"/>
  <c r="BW36" i="164"/>
  <c r="CW14" i="164" s="1"/>
  <c r="BW40" i="164"/>
  <c r="CW15" i="164" s="1"/>
  <c r="BW43" i="164"/>
  <c r="CO16" i="164" s="1"/>
  <c r="BW47" i="164"/>
  <c r="CO17" i="164" s="1"/>
  <c r="BW56" i="164"/>
  <c r="CW19" i="164" s="1"/>
  <c r="BW60" i="164"/>
  <c r="CW20" i="164" s="1"/>
  <c r="BW68" i="164"/>
  <c r="CW22" i="164" s="1"/>
  <c r="BW71" i="164"/>
  <c r="CO23" i="164" s="1"/>
  <c r="BW84" i="164"/>
  <c r="CW26" i="164" s="1"/>
  <c r="BW88" i="164"/>
  <c r="CW27" i="164" s="1"/>
  <c r="BW91" i="164"/>
  <c r="CO28" i="164" s="1"/>
  <c r="BW100" i="164"/>
  <c r="CW30" i="164" s="1"/>
  <c r="BW107" i="164"/>
  <c r="CO32" i="164" s="1"/>
  <c r="DV8" i="164" s="1"/>
  <c r="BW115" i="164"/>
  <c r="CO34" i="164" s="1"/>
  <c r="BW119" i="164"/>
  <c r="CO35" i="164" s="1"/>
  <c r="BW287" i="164"/>
  <c r="CO77" i="164" s="1"/>
  <c r="DV46" i="164" s="1"/>
  <c r="BW291" i="164"/>
  <c r="CO78" i="164" s="1"/>
  <c r="DV47" i="164" s="1"/>
  <c r="BW192" i="164"/>
  <c r="CW53" i="164" s="1"/>
  <c r="EH22" i="164" s="1"/>
  <c r="BW199" i="164"/>
  <c r="CO55" i="164" s="1"/>
  <c r="DV24" i="164" s="1"/>
  <c r="BW207" i="164"/>
  <c r="CO57" i="164" s="1"/>
  <c r="DV26" i="164" s="1"/>
  <c r="BW223" i="164"/>
  <c r="CO61" i="164" s="1"/>
  <c r="DV30" i="164" s="1"/>
  <c r="BW228" i="164"/>
  <c r="CW62" i="164" s="1"/>
  <c r="EH31" i="164" s="1"/>
  <c r="BW231" i="164"/>
  <c r="CO63" i="164" s="1"/>
  <c r="DV32" i="164" s="1"/>
  <c r="BW236" i="164"/>
  <c r="CW64" i="164" s="1"/>
  <c r="EH33" i="164" s="1"/>
  <c r="BW244" i="164"/>
  <c r="CW66" i="164" s="1"/>
  <c r="EH35" i="164" s="1"/>
  <c r="BW124" i="164"/>
  <c r="CW36" i="164" s="1"/>
  <c r="BW267" i="164"/>
  <c r="CO72" i="164" s="1"/>
  <c r="DV41" i="164" s="1"/>
  <c r="BW275" i="164"/>
  <c r="CO74" i="164" s="1"/>
  <c r="DV43" i="164" s="1"/>
  <c r="BW284" i="164"/>
  <c r="CW76" i="164" s="1"/>
  <c r="EH45" i="164" s="1"/>
  <c r="BW183" i="164"/>
  <c r="CO51" i="164" s="1"/>
  <c r="DV20" i="164" s="1"/>
  <c r="BW187" i="164"/>
  <c r="CO52" i="164" s="1"/>
  <c r="DV21" i="164" s="1"/>
  <c r="BW256" i="164"/>
  <c r="CW69" i="164" s="1"/>
  <c r="EH38" i="164" s="1"/>
  <c r="BW260" i="164"/>
  <c r="CW70" i="164" s="1"/>
  <c r="EH39" i="164" s="1"/>
  <c r="BW264" i="164"/>
  <c r="CW71" i="164" s="1"/>
  <c r="EH40" i="164" s="1"/>
  <c r="BW128" i="164"/>
  <c r="CW37" i="164" s="1"/>
  <c r="BW140" i="164"/>
  <c r="CW40" i="164" s="1"/>
  <c r="EH9" i="164" s="1"/>
  <c r="BW155" i="164"/>
  <c r="CO44" i="164" s="1"/>
  <c r="DV13" i="164" s="1"/>
  <c r="BW175" i="164"/>
  <c r="CO49" i="164" s="1"/>
  <c r="DV18" i="164" s="1"/>
  <c r="BW179" i="164"/>
  <c r="CO50" i="164" s="1"/>
  <c r="DV19" i="164" s="1"/>
  <c r="BW11" i="164"/>
  <c r="CO8" i="164" s="1"/>
  <c r="BW16" i="164"/>
  <c r="CW9" i="164" s="1"/>
  <c r="BW20" i="164"/>
  <c r="CW10" i="164" s="1"/>
  <c r="BW44" i="164"/>
  <c r="CW16" i="164" s="1"/>
  <c r="BW48" i="164"/>
  <c r="CW17" i="164" s="1"/>
  <c r="BW51" i="164"/>
  <c r="CO18" i="164" s="1"/>
  <c r="BW72" i="164"/>
  <c r="CW23" i="164" s="1"/>
  <c r="BW75" i="164"/>
  <c r="CO24" i="164" s="1"/>
  <c r="BW79" i="164"/>
  <c r="CO25" i="164" s="1"/>
  <c r="BW92" i="164"/>
  <c r="CW28" i="164" s="1"/>
  <c r="BW108" i="164"/>
  <c r="CW32" i="164" s="1"/>
  <c r="EH8" i="164" s="1"/>
  <c r="BW116" i="164"/>
  <c r="CW34" i="164" s="1"/>
  <c r="BW120" i="164"/>
  <c r="CW35" i="164" s="1"/>
  <c r="BW288" i="164"/>
  <c r="CW77" i="164" s="1"/>
  <c r="EH46" i="164" s="1"/>
  <c r="BW292" i="164"/>
  <c r="CW78" i="164" s="1"/>
  <c r="EH47" i="164" s="1"/>
  <c r="BW195" i="164"/>
  <c r="CO54" i="164" s="1"/>
  <c r="DV23" i="164" s="1"/>
  <c r="BW200" i="164"/>
  <c r="CW55" i="164" s="1"/>
  <c r="EH24" i="164" s="1"/>
  <c r="BW208" i="164"/>
  <c r="CW57" i="164" s="1"/>
  <c r="EH26" i="164" s="1"/>
  <c r="BW211" i="164"/>
  <c r="CO58" i="164" s="1"/>
  <c r="DV27" i="164" s="1"/>
  <c r="BW215" i="164"/>
  <c r="CO59" i="164" s="1"/>
  <c r="DV28" i="164" s="1"/>
  <c r="BW219" i="164"/>
  <c r="CO60" i="164" s="1"/>
  <c r="DV29" i="164" s="1"/>
  <c r="BW224" i="164"/>
  <c r="CW61" i="164" s="1"/>
  <c r="EH30" i="164" s="1"/>
  <c r="BW232" i="164"/>
  <c r="CW63" i="164" s="1"/>
  <c r="EH32" i="164" s="1"/>
  <c r="BW239" i="164"/>
  <c r="CO65" i="164" s="1"/>
  <c r="DV34" i="164" s="1"/>
  <c r="BW268" i="164"/>
  <c r="CW72" i="164" s="1"/>
  <c r="EH41" i="164" s="1"/>
  <c r="BW271" i="164"/>
  <c r="CO73" i="164" s="1"/>
  <c r="DV42" i="164" s="1"/>
  <c r="BW276" i="164"/>
  <c r="CW74" i="164" s="1"/>
  <c r="EH43" i="164" s="1"/>
  <c r="BW295" i="164"/>
  <c r="CO79" i="164" s="1"/>
  <c r="DV48" i="164" s="1"/>
  <c r="BW299" i="164"/>
  <c r="CO80" i="164" s="1"/>
  <c r="DV49" i="164" s="1"/>
  <c r="BW184" i="164"/>
  <c r="CW51" i="164" s="1"/>
  <c r="EH20" i="164" s="1"/>
  <c r="BW188" i="164"/>
  <c r="CW52" i="164" s="1"/>
  <c r="EH21" i="164" s="1"/>
  <c r="BW131" i="164"/>
  <c r="CO38" i="164" s="1"/>
  <c r="BW143" i="164"/>
  <c r="CO41" i="164" s="1"/>
  <c r="DV10" i="164" s="1"/>
  <c r="BW147" i="164"/>
  <c r="CO42" i="164" s="1"/>
  <c r="DV11" i="164" s="1"/>
  <c r="BW151" i="164"/>
  <c r="CO43" i="164" s="1"/>
  <c r="DV12" i="164" s="1"/>
  <c r="BW156" i="164"/>
  <c r="CW44" i="164" s="1"/>
  <c r="EH13" i="164" s="1"/>
  <c r="BW159" i="164"/>
  <c r="CO45" i="164" s="1"/>
  <c r="DV14" i="164" s="1"/>
  <c r="BW167" i="164"/>
  <c r="CO47" i="164" s="1"/>
  <c r="DV16" i="164" s="1"/>
  <c r="BW176" i="164"/>
  <c r="CW49" i="164" s="1"/>
  <c r="EH18" i="164" s="1"/>
  <c r="BW180" i="164"/>
  <c r="CW50" i="164" s="1"/>
  <c r="EH19" i="164" s="1"/>
  <c r="BW8" i="164"/>
  <c r="BW12" i="164"/>
  <c r="CW8" i="164" s="1"/>
  <c r="BW23" i="164"/>
  <c r="CO11" i="164" s="1"/>
  <c r="BW27" i="164"/>
  <c r="CO12" i="164" s="1"/>
  <c r="BW31" i="164"/>
  <c r="CO13" i="164" s="1"/>
  <c r="BW52" i="164"/>
  <c r="CW18" i="164" s="1"/>
  <c r="BW63" i="164"/>
  <c r="CO21" i="164" s="1"/>
  <c r="BW76" i="164"/>
  <c r="CW24" i="164" s="1"/>
  <c r="BW80" i="164"/>
  <c r="CW25" i="164" s="1"/>
  <c r="BW95" i="164"/>
  <c r="CO29" i="164" s="1"/>
  <c r="BW103" i="164"/>
  <c r="CO31" i="164" s="1"/>
  <c r="BW111" i="164"/>
  <c r="CO33" i="164" s="1"/>
  <c r="BW196" i="164"/>
  <c r="CW54" i="164" s="1"/>
  <c r="EH23" i="164" s="1"/>
  <c r="BW203" i="164"/>
  <c r="CO56" i="164" s="1"/>
  <c r="DV25" i="164" s="1"/>
  <c r="BW212" i="164"/>
  <c r="CW58" i="164" s="1"/>
  <c r="EH27" i="164" s="1"/>
  <c r="BW216" i="164"/>
  <c r="CW59" i="164" s="1"/>
  <c r="EH28" i="164" s="1"/>
  <c r="BW220" i="164"/>
  <c r="CW60" i="164" s="1"/>
  <c r="EH29" i="164" s="1"/>
  <c r="BW240" i="164"/>
  <c r="CW65" i="164" s="1"/>
  <c r="EH34" i="164" s="1"/>
  <c r="BD103" i="164"/>
  <c r="CI31" i="164" s="1"/>
  <c r="BD163" i="164"/>
  <c r="CI46" i="164" s="1"/>
  <c r="DM15" i="164" s="1"/>
  <c r="BF179" i="164"/>
  <c r="CK50" i="164" s="1"/>
  <c r="DP19" i="164" s="1"/>
  <c r="BD23" i="164"/>
  <c r="CI11" i="164" s="1"/>
  <c r="BD228" i="164"/>
  <c r="CQ62" i="164" s="1"/>
  <c r="DY31" i="164" s="1"/>
  <c r="BH163" i="164"/>
  <c r="CM46" i="164" s="1"/>
  <c r="DS15" i="164" s="1"/>
  <c r="BD216" i="164"/>
  <c r="CQ59" i="164" s="1"/>
  <c r="DY28" i="164" s="1"/>
  <c r="BH239" i="164"/>
  <c r="CM65" i="164" s="1"/>
  <c r="DS34" i="164" s="1"/>
  <c r="BF248" i="164"/>
  <c r="CS67" i="164" s="1"/>
  <c r="EB36" i="164" s="1"/>
  <c r="BF216" i="164"/>
  <c r="CS59" i="164" s="1"/>
  <c r="EB28" i="164" s="1"/>
  <c r="BF191" i="164"/>
  <c r="CK53" i="164" s="1"/>
  <c r="DP22" i="164" s="1"/>
  <c r="BF212" i="164"/>
  <c r="CS58" i="164" s="1"/>
  <c r="EB27" i="164" s="1"/>
  <c r="BD223" i="164"/>
  <c r="CI61" i="164" s="1"/>
  <c r="DM30" i="164" s="1"/>
  <c r="BH36" i="164"/>
  <c r="CU14" i="164" s="1"/>
  <c r="BH191" i="164"/>
  <c r="CM53" i="164" s="1"/>
  <c r="DS22" i="164" s="1"/>
  <c r="BF192" i="164"/>
  <c r="CS53" i="164" s="1"/>
  <c r="EB22" i="164" s="1"/>
  <c r="BH8" i="164"/>
  <c r="BD192" i="164"/>
  <c r="CQ53" i="164" s="1"/>
  <c r="DY22" i="164" s="1"/>
  <c r="BH135" i="164"/>
  <c r="CM39" i="164" s="1"/>
  <c r="BH43" i="164"/>
  <c r="CM16" i="164" s="1"/>
  <c r="BD287" i="164"/>
  <c r="CI77" i="164" s="1"/>
  <c r="DM46" i="164" s="1"/>
  <c r="BF183" i="164"/>
  <c r="CK51" i="164" s="1"/>
  <c r="DP20" i="164" s="1"/>
  <c r="BH248" i="164"/>
  <c r="CU67" i="164" s="1"/>
  <c r="EE36" i="164" s="1"/>
  <c r="BF291" i="164"/>
  <c r="CK78" i="164" s="1"/>
  <c r="DP47" i="164" s="1"/>
  <c r="BD288" i="164"/>
  <c r="CQ77" i="164" s="1"/>
  <c r="DY46" i="164" s="1"/>
  <c r="BD263" i="164"/>
  <c r="CI71" i="164" s="1"/>
  <c r="DM40" i="164" s="1"/>
  <c r="BD196" i="164"/>
  <c r="CQ54" i="164" s="1"/>
  <c r="DY23" i="164" s="1"/>
  <c r="BD208" i="164"/>
  <c r="CQ57" i="164" s="1"/>
  <c r="DY26" i="164" s="1"/>
  <c r="BD220" i="164"/>
  <c r="CQ60" i="164" s="1"/>
  <c r="DY29" i="164" s="1"/>
  <c r="BD248" i="164"/>
  <c r="CQ67" i="164" s="1"/>
  <c r="DY36" i="164" s="1"/>
  <c r="BF263" i="164"/>
  <c r="CK71" i="164" s="1"/>
  <c r="DP40" i="164" s="1"/>
  <c r="BD20" i="164"/>
  <c r="CQ10" i="164" s="1"/>
  <c r="BH51" i="164"/>
  <c r="CM18" i="164" s="1"/>
  <c r="BD191" i="164"/>
  <c r="CI53" i="164" s="1"/>
  <c r="DM22" i="164" s="1"/>
  <c r="BF196" i="164"/>
  <c r="CS54" i="164" s="1"/>
  <c r="EB23" i="164" s="1"/>
  <c r="BF220" i="164"/>
  <c r="CS60" i="164" s="1"/>
  <c r="EB29" i="164" s="1"/>
  <c r="BF228" i="164"/>
  <c r="CS62" i="164" s="1"/>
  <c r="EB31" i="164" s="1"/>
  <c r="BD243" i="164"/>
  <c r="CI66" i="164" s="1"/>
  <c r="DM35" i="164" s="1"/>
  <c r="BH263" i="164"/>
  <c r="CM71" i="164" s="1"/>
  <c r="DS40" i="164" s="1"/>
  <c r="BH52" i="164"/>
  <c r="CU18" i="164" s="1"/>
  <c r="BH96" i="164"/>
  <c r="CU29" i="164" s="1"/>
  <c r="BH196" i="164"/>
  <c r="CU54" i="164" s="1"/>
  <c r="EE23" i="164" s="1"/>
  <c r="BH208" i="164"/>
  <c r="CU57" i="164" s="1"/>
  <c r="EE26" i="164" s="1"/>
  <c r="BH228" i="164"/>
  <c r="CU62" i="164" s="1"/>
  <c r="EE31" i="164" s="1"/>
  <c r="BF243" i="164"/>
  <c r="CK66" i="164" s="1"/>
  <c r="DP35" i="164" s="1"/>
  <c r="BD244" i="164"/>
  <c r="CQ66" i="164" s="1"/>
  <c r="DY35" i="164" s="1"/>
  <c r="BD135" i="164"/>
  <c r="CI39" i="164" s="1"/>
  <c r="BF103" i="164"/>
  <c r="CK31" i="164" s="1"/>
  <c r="BH103" i="164"/>
  <c r="CM31" i="164" s="1"/>
  <c r="BD212" i="164"/>
  <c r="CQ58" i="164" s="1"/>
  <c r="DY27" i="164" s="1"/>
  <c r="BF235" i="164"/>
  <c r="CK64" i="164" s="1"/>
  <c r="DP33" i="164" s="1"/>
  <c r="AF126" i="164"/>
  <c r="AR274" i="164"/>
  <c r="I282" i="164"/>
  <c r="AF282" i="164"/>
  <c r="AP298" i="164"/>
  <c r="W186" i="164"/>
  <c r="P250" i="164"/>
  <c r="AT250" i="164"/>
  <c r="Y254" i="164"/>
  <c r="AI254" i="164"/>
  <c r="AW254" i="164"/>
  <c r="AI258" i="164"/>
  <c r="AY154" i="164"/>
  <c r="AP170" i="164"/>
  <c r="BF7" i="164"/>
  <c r="AB42" i="164"/>
  <c r="AT66" i="164"/>
  <c r="I270" i="164"/>
  <c r="U270" i="164"/>
  <c r="AW270" i="164"/>
  <c r="U286" i="164"/>
  <c r="BE250" i="164"/>
  <c r="AB254" i="164"/>
  <c r="AM254" i="164"/>
  <c r="AW142" i="164"/>
  <c r="BA150" i="164"/>
  <c r="AP166" i="164"/>
  <c r="AT170" i="164"/>
  <c r="G86" i="164"/>
  <c r="I86" i="164"/>
  <c r="AY270" i="164"/>
  <c r="AK282" i="164"/>
  <c r="U298" i="164"/>
  <c r="AY298" i="164"/>
  <c r="AD186" i="164"/>
  <c r="BA186" i="164"/>
  <c r="P190" i="164"/>
  <c r="AM282" i="164"/>
  <c r="AY282" i="164"/>
  <c r="AK286" i="164"/>
  <c r="BA302" i="164"/>
  <c r="BH187" i="164"/>
  <c r="CM52" i="164" s="1"/>
  <c r="DS21" i="164" s="1"/>
  <c r="AF190" i="164"/>
  <c r="BA190" i="164"/>
  <c r="BG250" i="164"/>
  <c r="AY250" i="164"/>
  <c r="K254" i="164"/>
  <c r="BH211" i="164"/>
  <c r="CM58" i="164" s="1"/>
  <c r="DS27" i="164" s="1"/>
  <c r="N270" i="164"/>
  <c r="AR270" i="164"/>
  <c r="N274" i="164"/>
  <c r="AB274" i="164"/>
  <c r="BC278" i="164"/>
  <c r="AT278" i="164"/>
  <c r="AB282" i="164"/>
  <c r="BA282" i="164"/>
  <c r="P286" i="164"/>
  <c r="AD286" i="164"/>
  <c r="BG302" i="164"/>
  <c r="AK302" i="164"/>
  <c r="BH247" i="164"/>
  <c r="CM67" i="164" s="1"/>
  <c r="DS36" i="164" s="1"/>
  <c r="K250" i="164"/>
  <c r="AI250" i="164"/>
  <c r="Y270" i="164"/>
  <c r="AB126" i="164"/>
  <c r="BE126" i="164"/>
  <c r="R126" i="164"/>
  <c r="AD126" i="164"/>
  <c r="AP270" i="164"/>
  <c r="AI278" i="164"/>
  <c r="P282" i="164"/>
  <c r="AP282" i="164"/>
  <c r="N286" i="164"/>
  <c r="AF298" i="164"/>
  <c r="BA298" i="164"/>
  <c r="N302" i="164"/>
  <c r="AF302" i="164"/>
  <c r="AT186" i="164"/>
  <c r="AP190" i="164"/>
  <c r="BC154" i="164"/>
  <c r="N46" i="164"/>
  <c r="K58" i="164"/>
  <c r="BH207" i="164"/>
  <c r="CM57" i="164" s="1"/>
  <c r="DS26" i="164" s="1"/>
  <c r="I126" i="164"/>
  <c r="BG274" i="164"/>
  <c r="AD262" i="164"/>
  <c r="P266" i="164"/>
  <c r="I138" i="164"/>
  <c r="W138" i="164"/>
  <c r="AI142" i="164"/>
  <c r="AT142" i="164"/>
  <c r="I150" i="164"/>
  <c r="I154" i="164"/>
  <c r="N170" i="164"/>
  <c r="AD170" i="164"/>
  <c r="AM170" i="164"/>
  <c r="R174" i="164"/>
  <c r="AD174" i="164"/>
  <c r="W178" i="164"/>
  <c r="U182" i="164"/>
  <c r="G10" i="164"/>
  <c r="AI10" i="164"/>
  <c r="W14" i="164"/>
  <c r="AK14" i="164"/>
  <c r="AY14" i="164"/>
  <c r="AP26" i="164"/>
  <c r="AP34" i="164"/>
  <c r="R38" i="164"/>
  <c r="AK42" i="164"/>
  <c r="AB54" i="164"/>
  <c r="AP54" i="164"/>
  <c r="AB62" i="164"/>
  <c r="P70" i="164"/>
  <c r="P74" i="164"/>
  <c r="G78" i="164"/>
  <c r="U78" i="164"/>
  <c r="AF78" i="164"/>
  <c r="AP90" i="164"/>
  <c r="N98" i="164"/>
  <c r="AB98" i="164"/>
  <c r="AY110" i="164"/>
  <c r="W114" i="164"/>
  <c r="AT114" i="164"/>
  <c r="BC118" i="164"/>
  <c r="AF122" i="164"/>
  <c r="BH288" i="164"/>
  <c r="CU77" i="164" s="1"/>
  <c r="EE46" i="164" s="1"/>
  <c r="BH292" i="164"/>
  <c r="CU78" i="164" s="1"/>
  <c r="EE47" i="164" s="1"/>
  <c r="W202" i="164"/>
  <c r="AM230" i="164"/>
  <c r="AI230" i="164"/>
  <c r="BD7" i="164"/>
  <c r="BD11" i="164"/>
  <c r="CI8" i="164" s="1"/>
  <c r="AW18" i="164"/>
  <c r="U22" i="164"/>
  <c r="AI22" i="164"/>
  <c r="AB38" i="164"/>
  <c r="N50" i="164"/>
  <c r="AP50" i="164"/>
  <c r="AP66" i="164"/>
  <c r="AI78" i="164"/>
  <c r="AP102" i="164"/>
  <c r="AB110" i="164"/>
  <c r="G290" i="164"/>
  <c r="U290" i="164"/>
  <c r="AI290" i="164"/>
  <c r="AW202" i="164"/>
  <c r="BD207" i="164"/>
  <c r="CI57" i="164" s="1"/>
  <c r="DM26" i="164" s="1"/>
  <c r="BD211" i="164"/>
  <c r="CI58" i="164" s="1"/>
  <c r="DM27" i="164" s="1"/>
  <c r="N258" i="164"/>
  <c r="AB258" i="164"/>
  <c r="AP258" i="164"/>
  <c r="R262" i="164"/>
  <c r="AF262" i="164"/>
  <c r="G266" i="164"/>
  <c r="AT266" i="164"/>
  <c r="AI130" i="164"/>
  <c r="U134" i="164"/>
  <c r="N138" i="164"/>
  <c r="K146" i="164"/>
  <c r="AW146" i="164"/>
  <c r="AY150" i="164"/>
  <c r="BG154" i="164"/>
  <c r="AK154" i="164"/>
  <c r="AD166" i="164"/>
  <c r="AR170" i="164"/>
  <c r="AB14" i="164"/>
  <c r="AY18" i="164"/>
  <c r="AY22" i="164"/>
  <c r="Y26" i="164"/>
  <c r="AI26" i="164"/>
  <c r="AD38" i="164"/>
  <c r="Y54" i="164"/>
  <c r="AI54" i="164"/>
  <c r="I58" i="164"/>
  <c r="AI58" i="164"/>
  <c r="AY58" i="164"/>
  <c r="AR66" i="164"/>
  <c r="AF70" i="164"/>
  <c r="U74" i="164"/>
  <c r="AW74" i="164"/>
  <c r="BE86" i="164"/>
  <c r="U86" i="164"/>
  <c r="AT86" i="164"/>
  <c r="BB90" i="164"/>
  <c r="BA90" i="164"/>
  <c r="AW94" i="164"/>
  <c r="AD102" i="164"/>
  <c r="AR102" i="164"/>
  <c r="BD119" i="164"/>
  <c r="CI35" i="164" s="1"/>
  <c r="W290" i="164"/>
  <c r="AK290" i="164"/>
  <c r="N198" i="164"/>
  <c r="AK202" i="164"/>
  <c r="BD203" i="164"/>
  <c r="CI56" i="164" s="1"/>
  <c r="DM25" i="164" s="1"/>
  <c r="AB206" i="164"/>
  <c r="BF207" i="164"/>
  <c r="CK57" i="164" s="1"/>
  <c r="DP26" i="164" s="1"/>
  <c r="BF211" i="164"/>
  <c r="CK58" i="164" s="1"/>
  <c r="DP27" i="164" s="1"/>
  <c r="K214" i="164"/>
  <c r="W134" i="164"/>
  <c r="AR158" i="164"/>
  <c r="AF162" i="164"/>
  <c r="AD14" i="164"/>
  <c r="AR14" i="164"/>
  <c r="Y22" i="164"/>
  <c r="G38" i="164"/>
  <c r="AD42" i="164"/>
  <c r="P46" i="164"/>
  <c r="R50" i="164"/>
  <c r="AK74" i="164"/>
  <c r="AF102" i="164"/>
  <c r="AT102" i="164"/>
  <c r="Y290" i="164"/>
  <c r="AM290" i="164"/>
  <c r="P198" i="164"/>
  <c r="AM202" i="164"/>
  <c r="BA202" i="164"/>
  <c r="BF203" i="164"/>
  <c r="CK56" i="164" s="1"/>
  <c r="DP25" i="164" s="1"/>
  <c r="P218" i="164"/>
  <c r="R258" i="164"/>
  <c r="AF258" i="164"/>
  <c r="AW262" i="164"/>
  <c r="BG134" i="164"/>
  <c r="BB134" i="164"/>
  <c r="R138" i="164"/>
  <c r="AT138" i="164"/>
  <c r="AD142" i="164"/>
  <c r="BA142" i="164"/>
  <c r="BA146" i="164"/>
  <c r="N150" i="164"/>
  <c r="AB150" i="164"/>
  <c r="N154" i="164"/>
  <c r="AP154" i="164"/>
  <c r="G162" i="164"/>
  <c r="Y162" i="164"/>
  <c r="AI170" i="164"/>
  <c r="G174" i="164"/>
  <c r="AB182" i="164"/>
  <c r="AP182" i="164"/>
  <c r="AD10" i="164"/>
  <c r="AT14" i="164"/>
  <c r="G18" i="164"/>
  <c r="AR18" i="164"/>
  <c r="AM22" i="164"/>
  <c r="AW30" i="164"/>
  <c r="BG34" i="164"/>
  <c r="BH34" i="164" s="1"/>
  <c r="CE13" i="164" s="1"/>
  <c r="AK34" i="164"/>
  <c r="AW34" i="164"/>
  <c r="W42" i="164"/>
  <c r="AF42" i="164"/>
  <c r="W50" i="164"/>
  <c r="AW50" i="164"/>
  <c r="W62" i="164"/>
  <c r="U66" i="164"/>
  <c r="U70" i="164"/>
  <c r="AW70" i="164"/>
  <c r="BD76" i="164"/>
  <c r="CQ24" i="164" s="1"/>
  <c r="N78" i="164"/>
  <c r="K86" i="164"/>
  <c r="BD91" i="164"/>
  <c r="CI28" i="164" s="1"/>
  <c r="AK94" i="164"/>
  <c r="W98" i="164"/>
  <c r="I102" i="164"/>
  <c r="I106" i="164"/>
  <c r="AI106" i="164"/>
  <c r="AF110" i="164"/>
  <c r="AB122" i="164"/>
  <c r="R198" i="164"/>
  <c r="BF208" i="164"/>
  <c r="CS57" i="164" s="1"/>
  <c r="EB26" i="164" s="1"/>
  <c r="AP214" i="164"/>
  <c r="BH216" i="164"/>
  <c r="CU59" i="164" s="1"/>
  <c r="EE28" i="164" s="1"/>
  <c r="AK266" i="164"/>
  <c r="AR146" i="164"/>
  <c r="P150" i="164"/>
  <c r="I166" i="164"/>
  <c r="AF178" i="164"/>
  <c r="R182" i="164"/>
  <c r="AD182" i="164"/>
  <c r="AR182" i="164"/>
  <c r="AM34" i="164"/>
  <c r="AY34" i="164"/>
  <c r="Y62" i="164"/>
  <c r="W70" i="164"/>
  <c r="AM94" i="164"/>
  <c r="BH116" i="164"/>
  <c r="CU34" i="164" s="1"/>
  <c r="BH287" i="164"/>
  <c r="CM77" i="164" s="1"/>
  <c r="DS46" i="164" s="1"/>
  <c r="BC290" i="164"/>
  <c r="BD292" i="164"/>
  <c r="CQ78" i="164" s="1"/>
  <c r="DY47" i="164" s="1"/>
  <c r="Y294" i="164"/>
  <c r="AM294" i="164"/>
  <c r="K198" i="164"/>
  <c r="AB202" i="164"/>
  <c r="AR214" i="164"/>
  <c r="AM266" i="164"/>
  <c r="BA266" i="164"/>
  <c r="AR130" i="164"/>
  <c r="AB134" i="164"/>
  <c r="AD146" i="164"/>
  <c r="R154" i="164"/>
  <c r="BG158" i="164"/>
  <c r="K174" i="164"/>
  <c r="Y174" i="164"/>
  <c r="BE178" i="164"/>
  <c r="AM178" i="164"/>
  <c r="W10" i="164"/>
  <c r="BA30" i="164"/>
  <c r="BA34" i="164"/>
  <c r="W38" i="164"/>
  <c r="BA38" i="164"/>
  <c r="AD54" i="164"/>
  <c r="P66" i="164"/>
  <c r="Y70" i="164"/>
  <c r="AM70" i="164"/>
  <c r="N74" i="164"/>
  <c r="AP74" i="164"/>
  <c r="R78" i="164"/>
  <c r="AR82" i="164"/>
  <c r="AR90" i="164"/>
  <c r="P98" i="164"/>
  <c r="AM106" i="164"/>
  <c r="BH107" i="164"/>
  <c r="I110" i="164"/>
  <c r="W110" i="164"/>
  <c r="U114" i="164"/>
  <c r="P290" i="164"/>
  <c r="AD290" i="164"/>
  <c r="AB294" i="164"/>
  <c r="R202" i="164"/>
  <c r="AD202" i="164"/>
  <c r="AT206" i="164"/>
  <c r="BH212" i="164"/>
  <c r="CU58" i="164" s="1"/>
  <c r="EE27" i="164" s="1"/>
  <c r="AT214" i="164"/>
  <c r="W222" i="164"/>
  <c r="AR226" i="164"/>
  <c r="R230" i="164"/>
  <c r="BD235" i="164"/>
  <c r="CI64" i="164" s="1"/>
  <c r="DM33" i="164" s="1"/>
  <c r="AI238" i="164"/>
  <c r="AT238" i="164"/>
  <c r="BH243" i="164"/>
  <c r="CM66" i="164" s="1"/>
  <c r="DS35" i="164" s="1"/>
  <c r="AP246" i="164"/>
  <c r="BH215" i="164"/>
  <c r="CM59" i="164" s="1"/>
  <c r="DS28" i="164" s="1"/>
  <c r="P222" i="164"/>
  <c r="W226" i="164"/>
  <c r="BA226" i="164"/>
  <c r="G230" i="164"/>
  <c r="BA230" i="164"/>
  <c r="R218" i="164"/>
  <c r="AP222" i="164"/>
  <c r="BF223" i="164"/>
  <c r="CK61" i="164" s="1"/>
  <c r="DP30" i="164" s="1"/>
  <c r="AF226" i="164"/>
  <c r="Y230" i="164"/>
  <c r="AW230" i="164"/>
  <c r="U234" i="164"/>
  <c r="BD239" i="164"/>
  <c r="CI65" i="164" s="1"/>
  <c r="DM34" i="164" s="1"/>
  <c r="W242" i="164"/>
  <c r="AK242" i="164"/>
  <c r="AW242" i="164"/>
  <c r="AR222" i="164"/>
  <c r="BH223" i="164"/>
  <c r="CM61" i="164" s="1"/>
  <c r="DS30" i="164" s="1"/>
  <c r="Y242" i="164"/>
  <c r="W246" i="164"/>
  <c r="Y222" i="164"/>
  <c r="AY230" i="164"/>
  <c r="AI234" i="164"/>
  <c r="N242" i="164"/>
  <c r="AM246" i="164"/>
  <c r="AD246" i="164"/>
  <c r="BF144" i="164"/>
  <c r="CS41" i="164" s="1"/>
  <c r="EB10" i="164" s="1"/>
  <c r="BH151" i="164"/>
  <c r="CM43" i="164" s="1"/>
  <c r="DS12" i="164" s="1"/>
  <c r="BH152" i="164"/>
  <c r="CU43" i="164" s="1"/>
  <c r="EE12" i="164" s="1"/>
  <c r="AB270" i="164"/>
  <c r="BB274" i="164"/>
  <c r="W130" i="164"/>
  <c r="U130" i="164"/>
  <c r="BE146" i="164"/>
  <c r="I146" i="164"/>
  <c r="BD123" i="164"/>
  <c r="CI36" i="164" s="1"/>
  <c r="BG126" i="164"/>
  <c r="AP126" i="164"/>
  <c r="BA126" i="164"/>
  <c r="AD270" i="164"/>
  <c r="W274" i="164"/>
  <c r="BF276" i="164"/>
  <c r="CS74" i="164" s="1"/>
  <c r="EB43" i="164" s="1"/>
  <c r="BF280" i="164"/>
  <c r="CS75" i="164" s="1"/>
  <c r="EB44" i="164" s="1"/>
  <c r="W282" i="164"/>
  <c r="BC298" i="164"/>
  <c r="R298" i="164"/>
  <c r="BB262" i="164"/>
  <c r="G262" i="164"/>
  <c r="AD138" i="164"/>
  <c r="BF123" i="164"/>
  <c r="CK36" i="164" s="1"/>
  <c r="K126" i="164"/>
  <c r="U126" i="164"/>
  <c r="AR126" i="164"/>
  <c r="BF267" i="164"/>
  <c r="CK72" i="164" s="1"/>
  <c r="DP41" i="164" s="1"/>
  <c r="BG270" i="164"/>
  <c r="AF270" i="164"/>
  <c r="Y274" i="164"/>
  <c r="BB278" i="164"/>
  <c r="AY286" i="164"/>
  <c r="BE298" i="164"/>
  <c r="BB302" i="164"/>
  <c r="G302" i="164"/>
  <c r="AF186" i="164"/>
  <c r="BG266" i="164"/>
  <c r="AR150" i="164"/>
  <c r="AT150" i="164"/>
  <c r="K158" i="164"/>
  <c r="BB182" i="164"/>
  <c r="W126" i="164"/>
  <c r="AM270" i="164"/>
  <c r="AT270" i="164"/>
  <c r="AF274" i="164"/>
  <c r="AW274" i="164"/>
  <c r="BE278" i="164"/>
  <c r="AP286" i="164"/>
  <c r="BG298" i="164"/>
  <c r="BE162" i="164"/>
  <c r="BG170" i="164"/>
  <c r="BG278" i="164"/>
  <c r="P186" i="164"/>
  <c r="BE186" i="164"/>
  <c r="BB126" i="164"/>
  <c r="BC270" i="164"/>
  <c r="BA270" i="164"/>
  <c r="BC274" i="164"/>
  <c r="AM274" i="164"/>
  <c r="BC282" i="164"/>
  <c r="BC286" i="164"/>
  <c r="Y286" i="164"/>
  <c r="AF286" i="164"/>
  <c r="BA286" i="164"/>
  <c r="P254" i="164"/>
  <c r="N254" i="164"/>
  <c r="AY178" i="164"/>
  <c r="AW178" i="164"/>
  <c r="P226" i="164"/>
  <c r="R226" i="164"/>
  <c r="BD227" i="164"/>
  <c r="CI62" i="164" s="1"/>
  <c r="DM31" i="164" s="1"/>
  <c r="BC234" i="164"/>
  <c r="G234" i="164"/>
  <c r="G246" i="164"/>
  <c r="I246" i="164"/>
  <c r="K246" i="164"/>
  <c r="BB270" i="164"/>
  <c r="BE274" i="164"/>
  <c r="BB286" i="164"/>
  <c r="AT262" i="164"/>
  <c r="AP262" i="164"/>
  <c r="W146" i="164"/>
  <c r="Y146" i="164"/>
  <c r="BE270" i="164"/>
  <c r="BC126" i="164"/>
  <c r="AK126" i="164"/>
  <c r="Y278" i="164"/>
  <c r="AP278" i="164"/>
  <c r="BG282" i="164"/>
  <c r="BE286" i="164"/>
  <c r="N298" i="164"/>
  <c r="AT302" i="164"/>
  <c r="BA258" i="164"/>
  <c r="AR134" i="164"/>
  <c r="AT134" i="164"/>
  <c r="AW182" i="164"/>
  <c r="I94" i="164"/>
  <c r="K94" i="164"/>
  <c r="BB282" i="164"/>
  <c r="AB286" i="164"/>
  <c r="BH296" i="164"/>
  <c r="CU79" i="164" s="1"/>
  <c r="EE48" i="164" s="1"/>
  <c r="Y298" i="164"/>
  <c r="AK298" i="164"/>
  <c r="AW298" i="164"/>
  <c r="R302" i="164"/>
  <c r="AB302" i="164"/>
  <c r="BC302" i="164"/>
  <c r="BG186" i="164"/>
  <c r="AB186" i="164"/>
  <c r="BD187" i="164"/>
  <c r="CI52" i="164" s="1"/>
  <c r="DM21" i="164" s="1"/>
  <c r="BE190" i="164"/>
  <c r="W250" i="164"/>
  <c r="AK250" i="164"/>
  <c r="W254" i="164"/>
  <c r="AR254" i="164"/>
  <c r="BF256" i="164"/>
  <c r="CS69" i="164" s="1"/>
  <c r="EB38" i="164" s="1"/>
  <c r="P258" i="164"/>
  <c r="BD264" i="164"/>
  <c r="CQ71" i="164" s="1"/>
  <c r="DY40" i="164" s="1"/>
  <c r="AY266" i="164"/>
  <c r="AP134" i="164"/>
  <c r="AB138" i="164"/>
  <c r="AP142" i="164"/>
  <c r="U146" i="164"/>
  <c r="AP150" i="164"/>
  <c r="BD151" i="164"/>
  <c r="CI43" i="164" s="1"/>
  <c r="DM12" i="164" s="1"/>
  <c r="AF154" i="164"/>
  <c r="AY158" i="164"/>
  <c r="BG162" i="164"/>
  <c r="BC170" i="164"/>
  <c r="BB178" i="164"/>
  <c r="BH7" i="164"/>
  <c r="N10" i="164"/>
  <c r="K14" i="164"/>
  <c r="BG14" i="164"/>
  <c r="K30" i="164"/>
  <c r="N38" i="164"/>
  <c r="R286" i="164"/>
  <c r="BG286" i="164"/>
  <c r="AM298" i="164"/>
  <c r="AD302" i="164"/>
  <c r="BC186" i="164"/>
  <c r="BG190" i="164"/>
  <c r="BF252" i="164"/>
  <c r="CS68" i="164" s="1"/>
  <c r="EB37" i="164" s="1"/>
  <c r="BF264" i="164"/>
  <c r="CS71" i="164" s="1"/>
  <c r="EB40" i="164" s="1"/>
  <c r="BE142" i="164"/>
  <c r="BG142" i="164"/>
  <c r="BC158" i="164"/>
  <c r="BG166" i="164"/>
  <c r="BF172" i="164"/>
  <c r="CS48" i="164" s="1"/>
  <c r="EB17" i="164" s="1"/>
  <c r="AK178" i="164"/>
  <c r="BC182" i="164"/>
  <c r="AB74" i="164"/>
  <c r="AD74" i="164"/>
  <c r="I118" i="164"/>
  <c r="BE118" i="164"/>
  <c r="BE302" i="164"/>
  <c r="BC190" i="164"/>
  <c r="BB250" i="164"/>
  <c r="BE262" i="164"/>
  <c r="U262" i="164"/>
  <c r="AR262" i="164"/>
  <c r="AP130" i="164"/>
  <c r="BH131" i="164"/>
  <c r="CM38" i="164" s="1"/>
  <c r="BG138" i="164"/>
  <c r="BB150" i="164"/>
  <c r="K154" i="164"/>
  <c r="AR154" i="164"/>
  <c r="BE158" i="164"/>
  <c r="I162" i="164"/>
  <c r="U162" i="164"/>
  <c r="AD162" i="164"/>
  <c r="AP162" i="164"/>
  <c r="AK166" i="164"/>
  <c r="AT166" i="164"/>
  <c r="BH172" i="164"/>
  <c r="CU48" i="164" s="1"/>
  <c r="EE17" i="164" s="1"/>
  <c r="AW174" i="164"/>
  <c r="BG178" i="164"/>
  <c r="R10" i="164"/>
  <c r="BE10" i="164"/>
  <c r="BD12" i="164"/>
  <c r="CQ8" i="164" s="1"/>
  <c r="N14" i="164"/>
  <c r="AP18" i="164"/>
  <c r="W30" i="164"/>
  <c r="AW90" i="164"/>
  <c r="BG94" i="164"/>
  <c r="BD112" i="164"/>
  <c r="CQ33" i="164" s="1"/>
  <c r="AD114" i="164"/>
  <c r="AB114" i="164"/>
  <c r="N190" i="164"/>
  <c r="BC250" i="164"/>
  <c r="BC258" i="164"/>
  <c r="Y258" i="164"/>
  <c r="BG262" i="164"/>
  <c r="BC262" i="164"/>
  <c r="K266" i="164"/>
  <c r="BF136" i="164"/>
  <c r="CS39" i="164" s="1"/>
  <c r="AF138" i="164"/>
  <c r="BA178" i="164"/>
  <c r="BD83" i="164"/>
  <c r="CI26" i="164" s="1"/>
  <c r="BD84" i="164"/>
  <c r="CQ26" i="164" s="1"/>
  <c r="BD200" i="164"/>
  <c r="CQ55" i="164" s="1"/>
  <c r="DY24" i="164" s="1"/>
  <c r="AT282" i="164"/>
  <c r="AR286" i="164"/>
  <c r="AP302" i="164"/>
  <c r="AM186" i="164"/>
  <c r="BH188" i="164"/>
  <c r="CU52" i="164" s="1"/>
  <c r="EE21" i="164" s="1"/>
  <c r="AW190" i="164"/>
  <c r="AM250" i="164"/>
  <c r="BC254" i="164"/>
  <c r="R254" i="164"/>
  <c r="BE258" i="164"/>
  <c r="AM258" i="164"/>
  <c r="N262" i="164"/>
  <c r="AK262" i="164"/>
  <c r="AD266" i="164"/>
  <c r="AP266" i="164"/>
  <c r="BC266" i="164"/>
  <c r="Y130" i="164"/>
  <c r="AT130" i="164"/>
  <c r="AR138" i="164"/>
  <c r="AI150" i="164"/>
  <c r="BF155" i="164"/>
  <c r="CK44" i="164" s="1"/>
  <c r="DP13" i="164" s="1"/>
  <c r="BD156" i="164"/>
  <c r="CQ44" i="164" s="1"/>
  <c r="DY13" i="164" s="1"/>
  <c r="U158" i="164"/>
  <c r="AT158" i="164"/>
  <c r="AT162" i="164"/>
  <c r="AB170" i="164"/>
  <c r="BB170" i="164"/>
  <c r="BD175" i="164"/>
  <c r="CI49" i="164" s="1"/>
  <c r="DM18" i="164" s="1"/>
  <c r="BH176" i="164"/>
  <c r="CU49" i="164" s="1"/>
  <c r="EE18" i="164" s="1"/>
  <c r="I178" i="164"/>
  <c r="U178" i="164"/>
  <c r="AD178" i="164"/>
  <c r="AP178" i="164"/>
  <c r="BG182" i="164"/>
  <c r="BC10" i="164"/>
  <c r="P14" i="164"/>
  <c r="BB74" i="164"/>
  <c r="AF74" i="164"/>
  <c r="AY86" i="164"/>
  <c r="BB298" i="164"/>
  <c r="AR298" i="164"/>
  <c r="AR302" i="164"/>
  <c r="BB190" i="164"/>
  <c r="AY190" i="164"/>
  <c r="BE254" i="164"/>
  <c r="BG258" i="164"/>
  <c r="U258" i="164"/>
  <c r="Y262" i="164"/>
  <c r="U266" i="164"/>
  <c r="AF266" i="164"/>
  <c r="AY130" i="164"/>
  <c r="R134" i="164"/>
  <c r="AI138" i="164"/>
  <c r="BH140" i="164"/>
  <c r="CU40" i="164" s="1"/>
  <c r="EE9" i="164" s="1"/>
  <c r="AK142" i="164"/>
  <c r="G146" i="164"/>
  <c r="R150" i="164"/>
  <c r="AD154" i="164"/>
  <c r="BF156" i="164"/>
  <c r="CS44" i="164" s="1"/>
  <c r="EB13" i="164" s="1"/>
  <c r="BB158" i="164"/>
  <c r="BC162" i="164"/>
  <c r="AM162" i="164"/>
  <c r="AY162" i="164"/>
  <c r="BB166" i="164"/>
  <c r="AM166" i="164"/>
  <c r="W174" i="164"/>
  <c r="AF174" i="164"/>
  <c r="BG174" i="164"/>
  <c r="BD176" i="164"/>
  <c r="CQ49" i="164" s="1"/>
  <c r="DY18" i="164" s="1"/>
  <c r="P182" i="164"/>
  <c r="BE182" i="164"/>
  <c r="AF182" i="164"/>
  <c r="AP14" i="164"/>
  <c r="AT18" i="164"/>
  <c r="K22" i="164"/>
  <c r="BB22" i="164"/>
  <c r="BA22" i="164"/>
  <c r="AF46" i="164"/>
  <c r="U58" i="164"/>
  <c r="BC78" i="164"/>
  <c r="AP82" i="164"/>
  <c r="AB90" i="164"/>
  <c r="AD90" i="164"/>
  <c r="N210" i="164"/>
  <c r="BG254" i="164"/>
  <c r="BB254" i="164"/>
  <c r="AT258" i="164"/>
  <c r="BE266" i="164"/>
  <c r="AI266" i="164"/>
  <c r="BH128" i="164"/>
  <c r="CU37" i="164" s="1"/>
  <c r="AM134" i="164"/>
  <c r="AM150" i="164"/>
  <c r="BE154" i="164"/>
  <c r="AB154" i="164"/>
  <c r="AM154" i="164"/>
  <c r="BH156" i="164"/>
  <c r="CU44" i="164" s="1"/>
  <c r="EE13" i="164" s="1"/>
  <c r="BB162" i="164"/>
  <c r="BC166" i="164"/>
  <c r="AF166" i="164"/>
  <c r="AR166" i="164"/>
  <c r="BE166" i="164"/>
  <c r="U170" i="164"/>
  <c r="AY170" i="164"/>
  <c r="BD171" i="164"/>
  <c r="CI48" i="164" s="1"/>
  <c r="DM17" i="164" s="1"/>
  <c r="BE174" i="164"/>
  <c r="BC174" i="164"/>
  <c r="BH175" i="164"/>
  <c r="CM49" i="164" s="1"/>
  <c r="DS18" i="164" s="1"/>
  <c r="AT178" i="164"/>
  <c r="BH179" i="164"/>
  <c r="CM50" i="164" s="1"/>
  <c r="DS19" i="164" s="1"/>
  <c r="AK182" i="164"/>
  <c r="AT182" i="164"/>
  <c r="BH15" i="164"/>
  <c r="CM9" i="164" s="1"/>
  <c r="BF56" i="164"/>
  <c r="CS19" i="164" s="1"/>
  <c r="AI70" i="164"/>
  <c r="AK70" i="164"/>
  <c r="I78" i="164"/>
  <c r="AP94" i="164"/>
  <c r="BE30" i="164"/>
  <c r="AR34" i="164"/>
  <c r="AR38" i="164"/>
  <c r="W46" i="164"/>
  <c r="AI46" i="164"/>
  <c r="P50" i="164"/>
  <c r="AB50" i="164"/>
  <c r="AR50" i="164"/>
  <c r="AW54" i="164"/>
  <c r="BC58" i="164"/>
  <c r="AR58" i="164"/>
  <c r="AD70" i="164"/>
  <c r="AR70" i="164"/>
  <c r="BF72" i="164"/>
  <c r="CS23" i="164" s="1"/>
  <c r="Y74" i="164"/>
  <c r="AI74" i="164"/>
  <c r="BF76" i="164"/>
  <c r="CS24" i="164" s="1"/>
  <c r="AM82" i="164"/>
  <c r="W86" i="164"/>
  <c r="W90" i="164"/>
  <c r="AK90" i="164"/>
  <c r="AT90" i="164"/>
  <c r="BH92" i="164"/>
  <c r="CU28" i="164" s="1"/>
  <c r="BE94" i="164"/>
  <c r="AD98" i="164"/>
  <c r="G118" i="164"/>
  <c r="K118" i="164"/>
  <c r="W118" i="164"/>
  <c r="Y118" i="164"/>
  <c r="AD198" i="164"/>
  <c r="BF199" i="164"/>
  <c r="CK55" i="164" s="1"/>
  <c r="DP24" i="164" s="1"/>
  <c r="AT198" i="164"/>
  <c r="AP198" i="164"/>
  <c r="BD224" i="164"/>
  <c r="CQ61" i="164" s="1"/>
  <c r="DY30" i="164" s="1"/>
  <c r="N226" i="164"/>
  <c r="AY182" i="164"/>
  <c r="BB10" i="164"/>
  <c r="P10" i="164"/>
  <c r="AB10" i="164"/>
  <c r="BE14" i="164"/>
  <c r="U14" i="164"/>
  <c r="AF22" i="164"/>
  <c r="AP22" i="164"/>
  <c r="I26" i="164"/>
  <c r="BC30" i="164"/>
  <c r="BB38" i="164"/>
  <c r="P38" i="164"/>
  <c r="AF38" i="164"/>
  <c r="AW38" i="164"/>
  <c r="K46" i="164"/>
  <c r="AB46" i="164"/>
  <c r="U50" i="164"/>
  <c r="I54" i="164"/>
  <c r="W58" i="164"/>
  <c r="AW58" i="164"/>
  <c r="I62" i="164"/>
  <c r="AR62" i="164"/>
  <c r="BH64" i="164"/>
  <c r="CU21" i="164" s="1"/>
  <c r="AT70" i="164"/>
  <c r="R74" i="164"/>
  <c r="AM74" i="164"/>
  <c r="AY74" i="164"/>
  <c r="U82" i="164"/>
  <c r="BG82" i="164"/>
  <c r="BF83" i="164"/>
  <c r="CK26" i="164" s="1"/>
  <c r="AM90" i="164"/>
  <c r="AY90" i="164"/>
  <c r="AY102" i="164"/>
  <c r="AP110" i="164"/>
  <c r="BF112" i="164"/>
  <c r="CS33" i="164" s="1"/>
  <c r="AW114" i="164"/>
  <c r="BE122" i="164"/>
  <c r="U122" i="164"/>
  <c r="AI122" i="164"/>
  <c r="R290" i="164"/>
  <c r="BE294" i="164"/>
  <c r="AY206" i="164"/>
  <c r="BA206" i="164"/>
  <c r="AP210" i="164"/>
  <c r="AR210" i="164"/>
  <c r="G218" i="164"/>
  <c r="K26" i="164"/>
  <c r="AI30" i="164"/>
  <c r="AT30" i="164"/>
  <c r="AY38" i="164"/>
  <c r="BB46" i="164"/>
  <c r="BF48" i="164"/>
  <c r="CS17" i="164" s="1"/>
  <c r="AT50" i="164"/>
  <c r="BG58" i="164"/>
  <c r="AT62" i="164"/>
  <c r="BB66" i="164"/>
  <c r="AD66" i="164"/>
  <c r="AY66" i="164"/>
  <c r="W82" i="164"/>
  <c r="BH83" i="164"/>
  <c r="CM26" i="164" s="1"/>
  <c r="AR94" i="164"/>
  <c r="P102" i="164"/>
  <c r="U110" i="164"/>
  <c r="Y110" i="164"/>
  <c r="AR110" i="164"/>
  <c r="BH112" i="164"/>
  <c r="CU33" i="164" s="1"/>
  <c r="W122" i="164"/>
  <c r="BE46" i="164"/>
  <c r="AF54" i="164"/>
  <c r="BB62" i="164"/>
  <c r="BH71" i="164"/>
  <c r="CM23" i="164" s="1"/>
  <c r="Y82" i="164"/>
  <c r="BE90" i="164"/>
  <c r="AT94" i="164"/>
  <c r="BE102" i="164"/>
  <c r="AT110" i="164"/>
  <c r="BG122" i="164"/>
  <c r="Y122" i="164"/>
  <c r="BB294" i="164"/>
  <c r="I294" i="164"/>
  <c r="G198" i="164"/>
  <c r="BF204" i="164"/>
  <c r="CS56" i="164" s="1"/>
  <c r="EB25" i="164" s="1"/>
  <c r="BB214" i="164"/>
  <c r="BE222" i="164"/>
  <c r="AW222" i="164"/>
  <c r="AY222" i="164"/>
  <c r="AD230" i="164"/>
  <c r="BD232" i="164"/>
  <c r="CQ63" i="164" s="1"/>
  <c r="DY32" i="164" s="1"/>
  <c r="BF240" i="164"/>
  <c r="CS65" i="164" s="1"/>
  <c r="EB34" i="164" s="1"/>
  <c r="AB18" i="164"/>
  <c r="N22" i="164"/>
  <c r="AM26" i="164"/>
  <c r="Y30" i="164"/>
  <c r="AY42" i="164"/>
  <c r="AK50" i="164"/>
  <c r="BH56" i="164"/>
  <c r="CU19" i="164" s="1"/>
  <c r="AB58" i="164"/>
  <c r="AT58" i="164"/>
  <c r="BA58" i="164"/>
  <c r="AW62" i="164"/>
  <c r="BF68" i="164"/>
  <c r="CS22" i="164" s="1"/>
  <c r="AP78" i="164"/>
  <c r="BD80" i="164"/>
  <c r="CQ25" i="164" s="1"/>
  <c r="AB86" i="164"/>
  <c r="BH87" i="164"/>
  <c r="CM27" i="164" s="1"/>
  <c r="BF91" i="164"/>
  <c r="CK28" i="164" s="1"/>
  <c r="BD92" i="164"/>
  <c r="CQ28" i="164" s="1"/>
  <c r="BF108" i="164"/>
  <c r="BB110" i="164"/>
  <c r="AM110" i="164"/>
  <c r="AD118" i="164"/>
  <c r="AR118" i="164"/>
  <c r="BF119" i="164"/>
  <c r="CK35" i="164" s="1"/>
  <c r="N122" i="164"/>
  <c r="BB122" i="164"/>
  <c r="BC294" i="164"/>
  <c r="G294" i="164"/>
  <c r="BD195" i="164"/>
  <c r="CI54" i="164" s="1"/>
  <c r="DM23" i="164" s="1"/>
  <c r="BD204" i="164"/>
  <c r="CQ56" i="164" s="1"/>
  <c r="DY25" i="164" s="1"/>
  <c r="N214" i="164"/>
  <c r="BC214" i="164"/>
  <c r="BC218" i="164"/>
  <c r="AM10" i="164"/>
  <c r="BF12" i="164"/>
  <c r="CS8" i="164" s="1"/>
  <c r="AF14" i="164"/>
  <c r="AW14" i="164"/>
  <c r="AT26" i="164"/>
  <c r="N30" i="164"/>
  <c r="U34" i="164"/>
  <c r="AK38" i="164"/>
  <c r="BH40" i="164"/>
  <c r="CU15" i="164" s="1"/>
  <c r="AT46" i="164"/>
  <c r="AM50" i="164"/>
  <c r="AP58" i="164"/>
  <c r="BG66" i="164"/>
  <c r="BH68" i="164"/>
  <c r="CU22" i="164" s="1"/>
  <c r="R70" i="164"/>
  <c r="W74" i="164"/>
  <c r="BG78" i="164"/>
  <c r="AR78" i="164"/>
  <c r="BF80" i="164"/>
  <c r="CS25" i="164" s="1"/>
  <c r="AK82" i="164"/>
  <c r="BC86" i="164"/>
  <c r="AD86" i="164"/>
  <c r="AP86" i="164"/>
  <c r="BA86" i="164"/>
  <c r="N94" i="164"/>
  <c r="Y98" i="164"/>
  <c r="AK98" i="164"/>
  <c r="AW98" i="164"/>
  <c r="U102" i="164"/>
  <c r="BG110" i="164"/>
  <c r="AF118" i="164"/>
  <c r="AW290" i="164"/>
  <c r="AT210" i="164"/>
  <c r="BB230" i="164"/>
  <c r="K230" i="164"/>
  <c r="AW238" i="164"/>
  <c r="AY238" i="164"/>
  <c r="BC246" i="164"/>
  <c r="N246" i="164"/>
  <c r="R110" i="164"/>
  <c r="BH111" i="164"/>
  <c r="CM33" i="164" s="1"/>
  <c r="P118" i="164"/>
  <c r="R122" i="164"/>
  <c r="BE290" i="164"/>
  <c r="BH291" i="164"/>
  <c r="CM78" i="164" s="1"/>
  <c r="DS47" i="164" s="1"/>
  <c r="BG294" i="164"/>
  <c r="AF294" i="164"/>
  <c r="BH200" i="164"/>
  <c r="CU55" i="164" s="1"/>
  <c r="EE24" i="164" s="1"/>
  <c r="AY202" i="164"/>
  <c r="BC206" i="164"/>
  <c r="AF206" i="164"/>
  <c r="BE210" i="164"/>
  <c r="Y214" i="164"/>
  <c r="AI218" i="164"/>
  <c r="R222" i="164"/>
  <c r="BH227" i="164"/>
  <c r="CM62" i="164" s="1"/>
  <c r="DS31" i="164" s="1"/>
  <c r="AT230" i="164"/>
  <c r="BH232" i="164"/>
  <c r="CU63" i="164" s="1"/>
  <c r="EE32" i="164" s="1"/>
  <c r="BC238" i="164"/>
  <c r="BC242" i="164"/>
  <c r="R242" i="164"/>
  <c r="U246" i="164"/>
  <c r="AF246" i="164"/>
  <c r="BG290" i="164"/>
  <c r="AK294" i="164"/>
  <c r="BB202" i="164"/>
  <c r="AI206" i="164"/>
  <c r="N218" i="164"/>
  <c r="AY218" i="164"/>
  <c r="BG246" i="164"/>
  <c r="AK246" i="164"/>
  <c r="BD240" i="164"/>
  <c r="CQ65" i="164" s="1"/>
  <c r="DY34" i="164" s="1"/>
  <c r="AI242" i="164"/>
  <c r="AB102" i="164"/>
  <c r="U106" i="164"/>
  <c r="AI110" i="164"/>
  <c r="U118" i="164"/>
  <c r="AT118" i="164"/>
  <c r="AK122" i="164"/>
  <c r="BB290" i="164"/>
  <c r="BW290" i="164" s="1"/>
  <c r="CG77" i="164" s="1"/>
  <c r="DJ46" i="164" s="1"/>
  <c r="AF290" i="164"/>
  <c r="AY290" i="164"/>
  <c r="BD291" i="164"/>
  <c r="CI78" i="164" s="1"/>
  <c r="DM47" i="164" s="1"/>
  <c r="AY294" i="164"/>
  <c r="AF198" i="164"/>
  <c r="BA198" i="164"/>
  <c r="AP202" i="164"/>
  <c r="BH203" i="164"/>
  <c r="CM56" i="164" s="1"/>
  <c r="DS25" i="164" s="1"/>
  <c r="P210" i="164"/>
  <c r="AB214" i="164"/>
  <c r="AM214" i="164"/>
  <c r="N222" i="164"/>
  <c r="BH224" i="164"/>
  <c r="CU61" i="164" s="1"/>
  <c r="EE30" i="164" s="1"/>
  <c r="AB226" i="164"/>
  <c r="BG234" i="164"/>
  <c r="AF234" i="164"/>
  <c r="BH235" i="164"/>
  <c r="CM64" i="164" s="1"/>
  <c r="DS33" i="164" s="1"/>
  <c r="AM242" i="164"/>
  <c r="AB246" i="164"/>
  <c r="BA102" i="164"/>
  <c r="BF104" i="164"/>
  <c r="CS31" i="164" s="1"/>
  <c r="W106" i="164"/>
  <c r="AT106" i="164"/>
  <c r="BC114" i="164"/>
  <c r="AM122" i="164"/>
  <c r="AR290" i="164"/>
  <c r="BA290" i="164"/>
  <c r="BE198" i="164"/>
  <c r="W198" i="164"/>
  <c r="N202" i="164"/>
  <c r="R206" i="164"/>
  <c r="R210" i="164"/>
  <c r="AY210" i="164"/>
  <c r="I214" i="164"/>
  <c r="P214" i="164"/>
  <c r="BA214" i="164"/>
  <c r="BF215" i="164"/>
  <c r="CK59" i="164" s="1"/>
  <c r="DP28" i="164" s="1"/>
  <c r="U218" i="164"/>
  <c r="BB226" i="164"/>
  <c r="AD226" i="164"/>
  <c r="AK230" i="164"/>
  <c r="BH231" i="164"/>
  <c r="CM63" i="164" s="1"/>
  <c r="DS32" i="164" s="1"/>
  <c r="N234" i="164"/>
  <c r="BH240" i="164"/>
  <c r="CU65" i="164" s="1"/>
  <c r="EE34" i="164" s="1"/>
  <c r="AR242" i="164"/>
  <c r="AY242" i="164"/>
  <c r="P106" i="164"/>
  <c r="BE106" i="164"/>
  <c r="BE114" i="164"/>
  <c r="BG114" i="164"/>
  <c r="BA114" i="164"/>
  <c r="K122" i="164"/>
  <c r="P122" i="164"/>
  <c r="BA122" i="164"/>
  <c r="AD294" i="164"/>
  <c r="BH195" i="164"/>
  <c r="CM54" i="164" s="1"/>
  <c r="DS23" i="164" s="1"/>
  <c r="BG198" i="164"/>
  <c r="AR198" i="164"/>
  <c r="Y202" i="164"/>
  <c r="AI202" i="164"/>
  <c r="BA210" i="164"/>
  <c r="R214" i="164"/>
  <c r="AF218" i="164"/>
  <c r="BH220" i="164"/>
  <c r="CU60" i="164" s="1"/>
  <c r="EE29" i="164" s="1"/>
  <c r="BG230" i="164"/>
  <c r="AR230" i="164"/>
  <c r="Y234" i="164"/>
  <c r="AY234" i="164"/>
  <c r="W238" i="164"/>
  <c r="P242" i="164"/>
  <c r="BA242" i="164"/>
  <c r="R246" i="164"/>
  <c r="BH236" i="164"/>
  <c r="CU64" i="164" s="1"/>
  <c r="EE33" i="164" s="1"/>
  <c r="BF236" i="164"/>
  <c r="CS64" i="164" s="1"/>
  <c r="EB33" i="164" s="1"/>
  <c r="BD236" i="164"/>
  <c r="CQ64" i="164" s="1"/>
  <c r="DY33" i="164" s="1"/>
  <c r="I222" i="164"/>
  <c r="BD300" i="164"/>
  <c r="CQ80" i="164" s="1"/>
  <c r="DY49" i="164" s="1"/>
  <c r="BD259" i="164"/>
  <c r="CI70" i="164" s="1"/>
  <c r="DM39" i="164" s="1"/>
  <c r="BH139" i="164"/>
  <c r="CM40" i="164" s="1"/>
  <c r="DS9" i="164" s="1"/>
  <c r="BF140" i="164"/>
  <c r="CS40" i="164" s="1"/>
  <c r="EB9" i="164" s="1"/>
  <c r="BD172" i="164"/>
  <c r="CQ48" i="164" s="1"/>
  <c r="DY17" i="164" s="1"/>
  <c r="BD16" i="164"/>
  <c r="CQ9" i="164" s="1"/>
  <c r="BD19" i="164"/>
  <c r="CI10" i="164" s="1"/>
  <c r="BH192" i="164"/>
  <c r="CU53" i="164" s="1"/>
  <c r="EE22" i="164" s="1"/>
  <c r="U198" i="164"/>
  <c r="BE202" i="164"/>
  <c r="I202" i="164"/>
  <c r="AT202" i="164"/>
  <c r="AR202" i="164"/>
  <c r="BC202" i="164"/>
  <c r="AM210" i="164"/>
  <c r="BF219" i="164"/>
  <c r="CK60" i="164" s="1"/>
  <c r="DP29" i="164" s="1"/>
  <c r="BG222" i="164"/>
  <c r="AT222" i="164"/>
  <c r="BE226" i="164"/>
  <c r="BF232" i="164"/>
  <c r="CS63" i="164" s="1"/>
  <c r="EB32" i="164" s="1"/>
  <c r="N238" i="164"/>
  <c r="BA246" i="164"/>
  <c r="AY246" i="164"/>
  <c r="AW246" i="164"/>
  <c r="BD108" i="164"/>
  <c r="BF259" i="164"/>
  <c r="CK70" i="164" s="1"/>
  <c r="DP39" i="164" s="1"/>
  <c r="BD260" i="164"/>
  <c r="CQ70" i="164" s="1"/>
  <c r="DY39" i="164" s="1"/>
  <c r="BH148" i="164"/>
  <c r="CU42" i="164" s="1"/>
  <c r="EE11" i="164" s="1"/>
  <c r="BH199" i="164"/>
  <c r="CM55" i="164" s="1"/>
  <c r="DS24" i="164" s="1"/>
  <c r="BG202" i="164"/>
  <c r="BG206" i="164"/>
  <c r="BB210" i="164"/>
  <c r="AD210" i="164"/>
  <c r="AB210" i="164"/>
  <c r="BA218" i="164"/>
  <c r="BH219" i="164"/>
  <c r="CM60" i="164" s="1"/>
  <c r="DS29" i="164" s="1"/>
  <c r="AK222" i="164"/>
  <c r="AI222" i="164"/>
  <c r="BG226" i="164"/>
  <c r="BC230" i="164"/>
  <c r="AB230" i="164"/>
  <c r="P238" i="164"/>
  <c r="AF242" i="164"/>
  <c r="BE242" i="164"/>
  <c r="BD219" i="164"/>
  <c r="CI60" i="164" s="1"/>
  <c r="DM29" i="164" s="1"/>
  <c r="BF151" i="164"/>
  <c r="CK43" i="164" s="1"/>
  <c r="DP12" i="164" s="1"/>
  <c r="BH167" i="164"/>
  <c r="CM47" i="164" s="1"/>
  <c r="DS16" i="164" s="1"/>
  <c r="BH16" i="164"/>
  <c r="CU9" i="164" s="1"/>
  <c r="Y198" i="164"/>
  <c r="BC210" i="164"/>
  <c r="AY214" i="164"/>
  <c r="AW214" i="164"/>
  <c r="BE218" i="164"/>
  <c r="I218" i="164"/>
  <c r="AT218" i="164"/>
  <c r="AR218" i="164"/>
  <c r="BB234" i="164"/>
  <c r="BG238" i="164"/>
  <c r="BG242" i="164"/>
  <c r="K242" i="164"/>
  <c r="BE246" i="164"/>
  <c r="P246" i="164"/>
  <c r="K206" i="164"/>
  <c r="I206" i="164"/>
  <c r="BB206" i="164"/>
  <c r="BD99" i="164"/>
  <c r="CI30" i="164" s="1"/>
  <c r="BD199" i="164"/>
  <c r="CI55" i="164" s="1"/>
  <c r="DM24" i="164" s="1"/>
  <c r="BH251" i="164"/>
  <c r="CM68" i="164" s="1"/>
  <c r="DS37" i="164" s="1"/>
  <c r="BD255" i="164"/>
  <c r="CI69" i="164" s="1"/>
  <c r="DM38" i="164" s="1"/>
  <c r="BH256" i="164"/>
  <c r="CU69" i="164" s="1"/>
  <c r="EE38" i="164" s="1"/>
  <c r="BH260" i="164"/>
  <c r="CU70" i="164" s="1"/>
  <c r="EE39" i="164" s="1"/>
  <c r="BF132" i="164"/>
  <c r="CS38" i="164" s="1"/>
  <c r="BH144" i="164"/>
  <c r="CU41" i="164" s="1"/>
  <c r="EE10" i="164" s="1"/>
  <c r="BF23" i="164"/>
  <c r="CK11" i="164" s="1"/>
  <c r="BF28" i="164"/>
  <c r="CS12" i="164" s="1"/>
  <c r="BD47" i="164"/>
  <c r="CI17" i="164" s="1"/>
  <c r="BD79" i="164"/>
  <c r="CI25" i="164" s="1"/>
  <c r="BH79" i="164"/>
  <c r="CM25" i="164" s="1"/>
  <c r="BF200" i="164"/>
  <c r="CS55" i="164" s="1"/>
  <c r="EB24" i="164" s="1"/>
  <c r="N206" i="164"/>
  <c r="BD215" i="164"/>
  <c r="CI59" i="164" s="1"/>
  <c r="DM28" i="164" s="1"/>
  <c r="BG218" i="164"/>
  <c r="AP218" i="164"/>
  <c r="AF230" i="164"/>
  <c r="BF231" i="164"/>
  <c r="CK63" i="164" s="1"/>
  <c r="DP32" i="164" s="1"/>
  <c r="BD231" i="164"/>
  <c r="CI63" i="164" s="1"/>
  <c r="DM32" i="164" s="1"/>
  <c r="K238" i="164"/>
  <c r="I238" i="164"/>
  <c r="G238" i="164"/>
  <c r="BB238" i="164"/>
  <c r="BB242" i="164"/>
  <c r="AD242" i="164"/>
  <c r="AB242" i="164"/>
  <c r="BD140" i="164"/>
  <c r="CQ40" i="164" s="1"/>
  <c r="DY9" i="164" s="1"/>
  <c r="BD63" i="164"/>
  <c r="CI21" i="164" s="1"/>
  <c r="BE206" i="164"/>
  <c r="AD206" i="164"/>
  <c r="AW218" i="164"/>
  <c r="BH183" i="164"/>
  <c r="CM51" i="164" s="1"/>
  <c r="DS20" i="164" s="1"/>
  <c r="BF164" i="164"/>
  <c r="CS46" i="164" s="1"/>
  <c r="EB15" i="164" s="1"/>
  <c r="BH12" i="164"/>
  <c r="CU8" i="164" s="1"/>
  <c r="BF116" i="164"/>
  <c r="CS34" i="164" s="1"/>
  <c r="BB198" i="164"/>
  <c r="BC198" i="164"/>
  <c r="AB198" i="164"/>
  <c r="BH204" i="164"/>
  <c r="CU56" i="164" s="1"/>
  <c r="EE25" i="164" s="1"/>
  <c r="P206" i="164"/>
  <c r="AF210" i="164"/>
  <c r="BB222" i="164"/>
  <c r="AM222" i="164"/>
  <c r="BF224" i="164"/>
  <c r="CS61" i="164" s="1"/>
  <c r="EB30" i="164" s="1"/>
  <c r="BF227" i="164"/>
  <c r="CK62" i="164" s="1"/>
  <c r="DP31" i="164" s="1"/>
  <c r="BE230" i="164"/>
  <c r="W230" i="164"/>
  <c r="U230" i="164"/>
  <c r="BE238" i="164"/>
  <c r="AD238" i="164"/>
  <c r="BB246" i="164"/>
  <c r="BG214" i="164"/>
  <c r="AF214" i="164"/>
  <c r="BF195" i="164"/>
  <c r="CK54" i="164" s="1"/>
  <c r="DP23" i="164" s="1"/>
  <c r="BB218" i="164"/>
  <c r="BC226" i="164"/>
  <c r="G226" i="164"/>
  <c r="BH124" i="164"/>
  <c r="CU36" i="164" s="1"/>
  <c r="BH255" i="164"/>
  <c r="CM69" i="164" s="1"/>
  <c r="DS38" i="164" s="1"/>
  <c r="BD136" i="164"/>
  <c r="CQ39" i="164" s="1"/>
  <c r="BF147" i="164"/>
  <c r="CK42" i="164" s="1"/>
  <c r="DP11" i="164" s="1"/>
  <c r="BH164" i="164"/>
  <c r="CU46" i="164" s="1"/>
  <c r="EE15" i="164" s="1"/>
  <c r="BF15" i="164"/>
  <c r="CK9" i="164" s="1"/>
  <c r="BD31" i="164"/>
  <c r="CI13" i="164" s="1"/>
  <c r="BH47" i="164"/>
  <c r="CM17" i="164" s="1"/>
  <c r="BD71" i="164"/>
  <c r="CI23" i="164" s="1"/>
  <c r="BG210" i="164"/>
  <c r="K210" i="164"/>
  <c r="BE214" i="164"/>
  <c r="BC222" i="164"/>
  <c r="BE234" i="164"/>
  <c r="I234" i="164"/>
  <c r="AT234" i="164"/>
  <c r="AR234" i="164"/>
  <c r="BD32" i="164"/>
  <c r="CQ13" i="164" s="1"/>
  <c r="BD55" i="164"/>
  <c r="CI19" i="164" s="1"/>
  <c r="BF107" i="164"/>
  <c r="BF55" i="164"/>
  <c r="CK19" i="164" s="1"/>
  <c r="BD56" i="164"/>
  <c r="CQ19" i="164" s="1"/>
  <c r="BF63" i="164"/>
  <c r="CK21" i="164" s="1"/>
  <c r="BH75" i="164"/>
  <c r="CM24" i="164" s="1"/>
  <c r="BH120" i="164"/>
  <c r="CU35" i="164" s="1"/>
  <c r="G206" i="164"/>
  <c r="K222" i="164"/>
  <c r="R234" i="164"/>
  <c r="AM238" i="164"/>
  <c r="BF239" i="164"/>
  <c r="CK65" i="164" s="1"/>
  <c r="DP34" i="164" s="1"/>
  <c r="BF244" i="164"/>
  <c r="CS66" i="164" s="1"/>
  <c r="EB35" i="164" s="1"/>
  <c r="Y246" i="164"/>
  <c r="BH63" i="164"/>
  <c r="CM21" i="164" s="1"/>
  <c r="K202" i="164"/>
  <c r="K218" i="164"/>
  <c r="I226" i="164"/>
  <c r="K234" i="164"/>
  <c r="BH244" i="164"/>
  <c r="CU66" i="164" s="1"/>
  <c r="EE35" i="164" s="1"/>
  <c r="AI246" i="164"/>
  <c r="BF67" i="164"/>
  <c r="CK22" i="164" s="1"/>
  <c r="BH76" i="164"/>
  <c r="CU24" i="164" s="1"/>
  <c r="BD104" i="164"/>
  <c r="CQ31" i="164" s="1"/>
  <c r="BH108" i="164"/>
  <c r="G210" i="164"/>
  <c r="K226" i="164"/>
  <c r="R238" i="164"/>
  <c r="G242" i="164"/>
  <c r="BF52" i="164"/>
  <c r="CS18" i="164" s="1"/>
  <c r="BF59" i="164"/>
  <c r="CK20" i="164" s="1"/>
  <c r="I198" i="164"/>
  <c r="G222" i="164"/>
  <c r="I230" i="164"/>
  <c r="BF268" i="164"/>
  <c r="CS72" i="164" s="1"/>
  <c r="EB41" i="164" s="1"/>
  <c r="BD284" i="164"/>
  <c r="CQ76" i="164" s="1"/>
  <c r="DY45" i="164" s="1"/>
  <c r="BF184" i="164"/>
  <c r="CS51" i="164" s="1"/>
  <c r="EB20" i="164" s="1"/>
  <c r="BF247" i="164"/>
  <c r="CK67" i="164" s="1"/>
  <c r="DP36" i="164" s="1"/>
  <c r="BH132" i="164"/>
  <c r="CU38" i="164" s="1"/>
  <c r="BD139" i="164"/>
  <c r="CI40" i="164" s="1"/>
  <c r="DM9" i="164" s="1"/>
  <c r="BH147" i="164"/>
  <c r="CM42" i="164" s="1"/>
  <c r="DS11" i="164" s="1"/>
  <c r="BH168" i="164"/>
  <c r="CU47" i="164" s="1"/>
  <c r="EE16" i="164" s="1"/>
  <c r="BD24" i="164"/>
  <c r="CQ11" i="164" s="1"/>
  <c r="BH31" i="164"/>
  <c r="CM13" i="164" s="1"/>
  <c r="BF32" i="164"/>
  <c r="CS13" i="164" s="1"/>
  <c r="BD40" i="164"/>
  <c r="CQ15" i="164" s="1"/>
  <c r="BH48" i="164"/>
  <c r="CU17" i="164" s="1"/>
  <c r="BD51" i="164"/>
  <c r="CI18" i="164" s="1"/>
  <c r="BD68" i="164"/>
  <c r="CQ22" i="164" s="1"/>
  <c r="BF71" i="164"/>
  <c r="CK23" i="164" s="1"/>
  <c r="BD87" i="164"/>
  <c r="CI27" i="164" s="1"/>
  <c r="BF92" i="164"/>
  <c r="CS28" i="164" s="1"/>
  <c r="BD107" i="164"/>
  <c r="BF288" i="164"/>
  <c r="CS77" i="164" s="1"/>
  <c r="EB46" i="164" s="1"/>
  <c r="I290" i="164"/>
  <c r="BH259" i="164"/>
  <c r="CM70" i="164" s="1"/>
  <c r="DS39" i="164" s="1"/>
  <c r="BH264" i="164"/>
  <c r="CU71" i="164" s="1"/>
  <c r="EE40" i="164" s="1"/>
  <c r="BF127" i="164"/>
  <c r="CK37" i="164" s="1"/>
  <c r="BF128" i="164"/>
  <c r="CS37" i="164" s="1"/>
  <c r="BF131" i="164"/>
  <c r="CK38" i="164" s="1"/>
  <c r="BF152" i="164"/>
  <c r="CS43" i="164" s="1"/>
  <c r="EB12" i="164" s="1"/>
  <c r="BD167" i="164"/>
  <c r="CI47" i="164" s="1"/>
  <c r="DM16" i="164" s="1"/>
  <c r="BF176" i="164"/>
  <c r="CS49" i="164" s="1"/>
  <c r="EB18" i="164" s="1"/>
  <c r="BD180" i="164"/>
  <c r="CQ50" i="164" s="1"/>
  <c r="DY19" i="164" s="1"/>
  <c r="BF24" i="164"/>
  <c r="CS11" i="164" s="1"/>
  <c r="BF40" i="164"/>
  <c r="CS15" i="164" s="1"/>
  <c r="BD52" i="164"/>
  <c r="CQ18" i="164" s="1"/>
  <c r="BF79" i="164"/>
  <c r="CK25" i="164" s="1"/>
  <c r="BD88" i="164"/>
  <c r="CQ27" i="164" s="1"/>
  <c r="BH91" i="164"/>
  <c r="CM28" i="164" s="1"/>
  <c r="BD96" i="164"/>
  <c r="CQ29" i="164" s="1"/>
  <c r="BD111" i="164"/>
  <c r="CI33" i="164" s="1"/>
  <c r="K290" i="164"/>
  <c r="P294" i="164"/>
  <c r="BF188" i="164"/>
  <c r="CS52" i="164" s="1"/>
  <c r="EB21" i="164" s="1"/>
  <c r="BF251" i="164"/>
  <c r="CK68" i="164" s="1"/>
  <c r="DP37" i="164" s="1"/>
  <c r="BD252" i="164"/>
  <c r="CQ68" i="164" s="1"/>
  <c r="DY37" i="164" s="1"/>
  <c r="BF255" i="164"/>
  <c r="CK69" i="164" s="1"/>
  <c r="DP38" i="164" s="1"/>
  <c r="BD256" i="164"/>
  <c r="CQ69" i="164" s="1"/>
  <c r="DY38" i="164" s="1"/>
  <c r="BF260" i="164"/>
  <c r="CS70" i="164" s="1"/>
  <c r="EB39" i="164" s="1"/>
  <c r="BD127" i="164"/>
  <c r="CI37" i="164" s="1"/>
  <c r="BD131" i="164"/>
  <c r="CI38" i="164" s="1"/>
  <c r="BH136" i="164"/>
  <c r="CU39" i="164" s="1"/>
  <c r="BF139" i="164"/>
  <c r="CK40" i="164" s="1"/>
  <c r="DP9" i="164" s="1"/>
  <c r="BD152" i="164"/>
  <c r="CQ43" i="164" s="1"/>
  <c r="DY12" i="164" s="1"/>
  <c r="BD159" i="164"/>
  <c r="CI45" i="164" s="1"/>
  <c r="DM14" i="164" s="1"/>
  <c r="BD164" i="164"/>
  <c r="CQ46" i="164" s="1"/>
  <c r="DY15" i="164" s="1"/>
  <c r="BF167" i="164"/>
  <c r="CK47" i="164" s="1"/>
  <c r="DP16" i="164" s="1"/>
  <c r="BF16" i="164"/>
  <c r="CS9" i="164" s="1"/>
  <c r="BH24" i="164"/>
  <c r="CU11" i="164" s="1"/>
  <c r="BD59" i="164"/>
  <c r="CI20" i="164" s="1"/>
  <c r="BD72" i="164"/>
  <c r="CQ23" i="164" s="1"/>
  <c r="BF88" i="164"/>
  <c r="CS27" i="164" s="1"/>
  <c r="BF96" i="164"/>
  <c r="CS29" i="164" s="1"/>
  <c r="BF287" i="164"/>
  <c r="CK77" i="164" s="1"/>
  <c r="DP46" i="164" s="1"/>
  <c r="AB290" i="164"/>
  <c r="BF292" i="164"/>
  <c r="CS78" i="164" s="1"/>
  <c r="EB47" i="164" s="1"/>
  <c r="AW294" i="164"/>
  <c r="BH180" i="164"/>
  <c r="CU50" i="164" s="1"/>
  <c r="EE19" i="164" s="1"/>
  <c r="BF84" i="164"/>
  <c r="CS26" i="164" s="1"/>
  <c r="BH88" i="164"/>
  <c r="CU27" i="164" s="1"/>
  <c r="BD115" i="164"/>
  <c r="CI34" i="164" s="1"/>
  <c r="BD279" i="164"/>
  <c r="CI75" i="164" s="1"/>
  <c r="DM44" i="164" s="1"/>
  <c r="BH280" i="164"/>
  <c r="CU75" i="164" s="1"/>
  <c r="EE44" i="164" s="1"/>
  <c r="BH252" i="164"/>
  <c r="CU68" i="164" s="1"/>
  <c r="EE37" i="164" s="1"/>
  <c r="BH127" i="164"/>
  <c r="CM37" i="164" s="1"/>
  <c r="BD132" i="164"/>
  <c r="CQ38" i="164" s="1"/>
  <c r="BF135" i="164"/>
  <c r="CK39" i="164" s="1"/>
  <c r="BD143" i="164"/>
  <c r="CI41" i="164" s="1"/>
  <c r="DM10" i="164" s="1"/>
  <c r="BD144" i="164"/>
  <c r="CQ41" i="164" s="1"/>
  <c r="DY10" i="164" s="1"/>
  <c r="BD147" i="164"/>
  <c r="CI42" i="164" s="1"/>
  <c r="DM11" i="164" s="1"/>
  <c r="BH159" i="164"/>
  <c r="CM45" i="164" s="1"/>
  <c r="DS14" i="164" s="1"/>
  <c r="BF11" i="164"/>
  <c r="CK8" i="164" s="1"/>
  <c r="BD15" i="164"/>
  <c r="CI9" i="164" s="1"/>
  <c r="BF19" i="164"/>
  <c r="CK10" i="164" s="1"/>
  <c r="BD48" i="164"/>
  <c r="CQ17" i="164" s="1"/>
  <c r="BD75" i="164"/>
  <c r="CI24" i="164" s="1"/>
  <c r="BF99" i="164"/>
  <c r="CK30" i="164" s="1"/>
  <c r="BF111" i="164"/>
  <c r="CK33" i="164" s="1"/>
  <c r="BF115" i="164"/>
  <c r="CK34" i="164" s="1"/>
  <c r="BD116" i="164"/>
  <c r="CQ34" i="164" s="1"/>
  <c r="BD120" i="164"/>
  <c r="CQ35" i="164" s="1"/>
  <c r="N290" i="164"/>
  <c r="K294" i="164"/>
  <c r="BH184" i="164"/>
  <c r="CU51" i="164" s="1"/>
  <c r="EE20" i="164" s="1"/>
  <c r="BF160" i="164"/>
  <c r="CS45" i="164" s="1"/>
  <c r="EB14" i="164" s="1"/>
  <c r="BD168" i="164"/>
  <c r="CQ47" i="164" s="1"/>
  <c r="DY16" i="164" s="1"/>
  <c r="BH11" i="164"/>
  <c r="CM8" i="164" s="1"/>
  <c r="BH19" i="164"/>
  <c r="CM10" i="164" s="1"/>
  <c r="BD36" i="164"/>
  <c r="CQ14" i="164" s="1"/>
  <c r="BF75" i="164"/>
  <c r="CK24" i="164" s="1"/>
  <c r="BH80" i="164"/>
  <c r="CU25" i="164" s="1"/>
  <c r="BH84" i="164"/>
  <c r="CU26" i="164" s="1"/>
  <c r="BH99" i="164"/>
  <c r="CM30" i="164" s="1"/>
  <c r="BH115" i="164"/>
  <c r="CM34" i="164" s="1"/>
  <c r="BH119" i="164"/>
  <c r="CM35" i="164" s="1"/>
  <c r="BF120" i="164"/>
  <c r="CS35" i="164" s="1"/>
  <c r="BH276" i="164"/>
  <c r="CU74" i="164" s="1"/>
  <c r="EE43" i="164" s="1"/>
  <c r="BD283" i="164"/>
  <c r="CI76" i="164" s="1"/>
  <c r="DM45" i="164" s="1"/>
  <c r="BD247" i="164"/>
  <c r="CI67" i="164" s="1"/>
  <c r="DM36" i="164" s="1"/>
  <c r="BD128" i="164"/>
  <c r="CQ37" i="164" s="1"/>
  <c r="BH143" i="164"/>
  <c r="CM41" i="164" s="1"/>
  <c r="DS10" i="164" s="1"/>
  <c r="BD148" i="164"/>
  <c r="CQ42" i="164" s="1"/>
  <c r="DY11" i="164" s="1"/>
  <c r="BF171" i="164"/>
  <c r="CK48" i="164" s="1"/>
  <c r="DP17" i="164" s="1"/>
  <c r="BD179" i="164"/>
  <c r="CI50" i="164" s="1"/>
  <c r="DM19" i="164" s="1"/>
  <c r="BF31" i="164"/>
  <c r="CK13" i="164" s="1"/>
  <c r="BF36" i="164"/>
  <c r="CS14" i="164" s="1"/>
  <c r="BF47" i="164"/>
  <c r="CK17" i="164" s="1"/>
  <c r="BH67" i="164"/>
  <c r="CM22" i="164" s="1"/>
  <c r="BF87" i="164"/>
  <c r="CK27" i="164" s="1"/>
  <c r="R22" i="164"/>
  <c r="BG22" i="164"/>
  <c r="AB26" i="164"/>
  <c r="BG10" i="164"/>
  <c r="K10" i="164"/>
  <c r="BB18" i="164"/>
  <c r="P18" i="164"/>
  <c r="BE26" i="164"/>
  <c r="AF34" i="164"/>
  <c r="AD34" i="164"/>
  <c r="P42" i="164"/>
  <c r="BA54" i="164"/>
  <c r="BG54" i="164"/>
  <c r="BD44" i="164"/>
  <c r="CQ16" i="164" s="1"/>
  <c r="BF44" i="164"/>
  <c r="CS16" i="164" s="1"/>
  <c r="BB14" i="164"/>
  <c r="R18" i="164"/>
  <c r="BA78" i="164"/>
  <c r="AW78" i="164"/>
  <c r="R82" i="164"/>
  <c r="BB82" i="164"/>
  <c r="N82" i="164"/>
  <c r="BC14" i="164"/>
  <c r="BC26" i="164"/>
  <c r="BH27" i="164"/>
  <c r="CM12" i="164" s="1"/>
  <c r="Y38" i="164"/>
  <c r="BG38" i="164"/>
  <c r="BC50" i="164"/>
  <c r="G50" i="164"/>
  <c r="BE50" i="164"/>
  <c r="BC34" i="164"/>
  <c r="BD34" i="164" s="1"/>
  <c r="CA13" i="164" s="1"/>
  <c r="G34" i="164"/>
  <c r="AP42" i="164"/>
  <c r="AR42" i="164"/>
  <c r="BE58" i="164"/>
  <c r="BD35" i="164"/>
  <c r="CI14" i="164" s="1"/>
  <c r="AI62" i="164"/>
  <c r="AK62" i="164"/>
  <c r="AD26" i="164"/>
  <c r="AF26" i="164"/>
  <c r="BD8" i="164"/>
  <c r="BF8" i="164"/>
  <c r="BE22" i="164"/>
  <c r="P22" i="164"/>
  <c r="K34" i="164"/>
  <c r="BD39" i="164"/>
  <c r="CI15" i="164" s="1"/>
  <c r="BF39" i="164"/>
  <c r="CK15" i="164" s="1"/>
  <c r="BG42" i="164"/>
  <c r="N54" i="164"/>
  <c r="BB54" i="164"/>
  <c r="K70" i="164"/>
  <c r="BB70" i="164"/>
  <c r="G70" i="164"/>
  <c r="AP46" i="164"/>
  <c r="BB58" i="164"/>
  <c r="N58" i="164"/>
  <c r="BC90" i="164"/>
  <c r="G90" i="164"/>
  <c r="BH95" i="164"/>
  <c r="CM29" i="164" s="1"/>
  <c r="BD95" i="164"/>
  <c r="CI29" i="164" s="1"/>
  <c r="BG106" i="164"/>
  <c r="K106" i="164"/>
  <c r="BG118" i="164"/>
  <c r="R118" i="164"/>
  <c r="BG18" i="164"/>
  <c r="BF20" i="164"/>
  <c r="CS10" i="164" s="1"/>
  <c r="I22" i="164"/>
  <c r="BG26" i="164"/>
  <c r="BD27" i="164"/>
  <c r="CI12" i="164" s="1"/>
  <c r="AP30" i="164"/>
  <c r="BE34" i="164"/>
  <c r="BF34" i="164" s="1"/>
  <c r="CC13" i="164" s="1"/>
  <c r="N42" i="164"/>
  <c r="BC42" i="164"/>
  <c r="BD43" i="164"/>
  <c r="CI16" i="164" s="1"/>
  <c r="AR46" i="164"/>
  <c r="BF51" i="164"/>
  <c r="CK18" i="164" s="1"/>
  <c r="BC54" i="164"/>
  <c r="BH55" i="164"/>
  <c r="CM19" i="164" s="1"/>
  <c r="Y58" i="164"/>
  <c r="BC62" i="164"/>
  <c r="G62" i="164"/>
  <c r="BE62" i="164"/>
  <c r="G66" i="164"/>
  <c r="BC66" i="164"/>
  <c r="AB66" i="164"/>
  <c r="AY78" i="164"/>
  <c r="P82" i="164"/>
  <c r="BH100" i="164"/>
  <c r="CU30" i="164" s="1"/>
  <c r="BD100" i="164"/>
  <c r="CQ30" i="164" s="1"/>
  <c r="BG102" i="164"/>
  <c r="R102" i="164"/>
  <c r="BF35" i="164"/>
  <c r="CK14" i="164" s="1"/>
  <c r="BG62" i="164"/>
  <c r="R62" i="164"/>
  <c r="BC74" i="164"/>
  <c r="G74" i="164"/>
  <c r="U10" i="164"/>
  <c r="Y18" i="164"/>
  <c r="BH20" i="164"/>
  <c r="CU10" i="164" s="1"/>
  <c r="BC22" i="164"/>
  <c r="U26" i="164"/>
  <c r="BH28" i="164"/>
  <c r="CU12" i="164" s="1"/>
  <c r="G30" i="164"/>
  <c r="P30" i="164"/>
  <c r="BB30" i="164"/>
  <c r="BH35" i="164"/>
  <c r="CM14" i="164" s="1"/>
  <c r="BE38" i="164"/>
  <c r="I38" i="164"/>
  <c r="BH39" i="164"/>
  <c r="CM15" i="164" s="1"/>
  <c r="BB42" i="164"/>
  <c r="AT42" i="164"/>
  <c r="BG50" i="164"/>
  <c r="K50" i="164"/>
  <c r="AD50" i="164"/>
  <c r="AY50" i="164"/>
  <c r="R54" i="164"/>
  <c r="P58" i="164"/>
  <c r="AK58" i="164"/>
  <c r="BH60" i="164"/>
  <c r="CU20" i="164" s="1"/>
  <c r="AM62" i="164"/>
  <c r="BH104" i="164"/>
  <c r="CU31" i="164" s="1"/>
  <c r="AF106" i="164"/>
  <c r="AB106" i="164"/>
  <c r="BC18" i="164"/>
  <c r="W18" i="164"/>
  <c r="BF27" i="164"/>
  <c r="CK12" i="164" s="1"/>
  <c r="AR30" i="164"/>
  <c r="BF43" i="164"/>
  <c r="CK16" i="164" s="1"/>
  <c r="BE54" i="164"/>
  <c r="P54" i="164"/>
  <c r="G14" i="164"/>
  <c r="BE18" i="164"/>
  <c r="BH23" i="164"/>
  <c r="CM11" i="164" s="1"/>
  <c r="BB26" i="164"/>
  <c r="N26" i="164"/>
  <c r="W26" i="164"/>
  <c r="BG30" i="164"/>
  <c r="R30" i="164"/>
  <c r="BH44" i="164"/>
  <c r="CU16" i="164" s="1"/>
  <c r="BC46" i="164"/>
  <c r="G46" i="164"/>
  <c r="AF50" i="164"/>
  <c r="BA50" i="164"/>
  <c r="R58" i="164"/>
  <c r="AM58" i="164"/>
  <c r="BD60" i="164"/>
  <c r="CQ20" i="164" s="1"/>
  <c r="BD64" i="164"/>
  <c r="CQ21" i="164" s="1"/>
  <c r="K66" i="164"/>
  <c r="BA66" i="164"/>
  <c r="N70" i="164"/>
  <c r="BC70" i="164"/>
  <c r="BD28" i="164"/>
  <c r="CQ12" i="164" s="1"/>
  <c r="I30" i="164"/>
  <c r="AK30" i="164"/>
  <c r="BH32" i="164"/>
  <c r="CU13" i="164" s="1"/>
  <c r="W34" i="164"/>
  <c r="G42" i="164"/>
  <c r="BG46" i="164"/>
  <c r="R46" i="164"/>
  <c r="AK46" i="164"/>
  <c r="BB50" i="164"/>
  <c r="BH59" i="164"/>
  <c r="CM20" i="164" s="1"/>
  <c r="BF64" i="164"/>
  <c r="CS21" i="164" s="1"/>
  <c r="AM86" i="164"/>
  <c r="AI86" i="164"/>
  <c r="I14" i="164"/>
  <c r="AR26" i="164"/>
  <c r="Y34" i="164"/>
  <c r="BC38" i="164"/>
  <c r="BE42" i="164"/>
  <c r="I42" i="164"/>
  <c r="I46" i="164"/>
  <c r="AM46" i="164"/>
  <c r="AY54" i="164"/>
  <c r="BF60" i="164"/>
  <c r="CS20" i="164" s="1"/>
  <c r="W66" i="164"/>
  <c r="BH72" i="164"/>
  <c r="CU23" i="164" s="1"/>
  <c r="BE98" i="164"/>
  <c r="I98" i="164"/>
  <c r="AT98" i="164"/>
  <c r="AP98" i="164"/>
  <c r="BE78" i="164"/>
  <c r="P78" i="164"/>
  <c r="AK86" i="164"/>
  <c r="BF100" i="164"/>
  <c r="CS30" i="164" s="1"/>
  <c r="Y94" i="164"/>
  <c r="U94" i="164"/>
  <c r="BG98" i="164"/>
  <c r="AM102" i="164"/>
  <c r="AI102" i="164"/>
  <c r="BB106" i="164"/>
  <c r="AM118" i="164"/>
  <c r="AI118" i="164"/>
  <c r="AW66" i="164"/>
  <c r="BD67" i="164"/>
  <c r="CI22" i="164" s="1"/>
  <c r="BE74" i="164"/>
  <c r="BC82" i="164"/>
  <c r="BG86" i="164"/>
  <c r="R86" i="164"/>
  <c r="BG90" i="164"/>
  <c r="BF95" i="164"/>
  <c r="CK29" i="164" s="1"/>
  <c r="BB98" i="164"/>
  <c r="AR98" i="164"/>
  <c r="BC106" i="164"/>
  <c r="AD106" i="164"/>
  <c r="BA110" i="164"/>
  <c r="AW110" i="164"/>
  <c r="R114" i="164"/>
  <c r="BB114" i="164"/>
  <c r="N114" i="164"/>
  <c r="BE66" i="164"/>
  <c r="BE70" i="164"/>
  <c r="I70" i="164"/>
  <c r="BA70" i="164"/>
  <c r="BG74" i="164"/>
  <c r="BE82" i="164"/>
  <c r="W94" i="164"/>
  <c r="BB102" i="164"/>
  <c r="BC102" i="164"/>
  <c r="AK102" i="164"/>
  <c r="BE110" i="164"/>
  <c r="P110" i="164"/>
  <c r="AK118" i="164"/>
  <c r="G26" i="164"/>
  <c r="I34" i="164"/>
  <c r="K42" i="164"/>
  <c r="G58" i="164"/>
  <c r="I66" i="164"/>
  <c r="BG70" i="164"/>
  <c r="BB78" i="164"/>
  <c r="BC98" i="164"/>
  <c r="P114" i="164"/>
  <c r="BC122" i="164"/>
  <c r="G122" i="164"/>
  <c r="I74" i="164"/>
  <c r="G82" i="164"/>
  <c r="I90" i="164"/>
  <c r="BB94" i="164"/>
  <c r="K98" i="164"/>
  <c r="AI98" i="164"/>
  <c r="AK106" i="164"/>
  <c r="G114" i="164"/>
  <c r="AW122" i="164"/>
  <c r="K78" i="164"/>
  <c r="AF82" i="164"/>
  <c r="G94" i="164"/>
  <c r="K110" i="164"/>
  <c r="AF114" i="164"/>
  <c r="K74" i="164"/>
  <c r="I82" i="164"/>
  <c r="BB86" i="164"/>
  <c r="K90" i="164"/>
  <c r="P94" i="164"/>
  <c r="N102" i="164"/>
  <c r="G106" i="164"/>
  <c r="I114" i="164"/>
  <c r="BB118" i="164"/>
  <c r="AK78" i="164"/>
  <c r="AK110" i="164"/>
  <c r="BB138" i="164"/>
  <c r="BA138" i="164"/>
  <c r="AW138" i="164"/>
  <c r="BG150" i="164"/>
  <c r="BG146" i="164"/>
  <c r="R146" i="164"/>
  <c r="AY138" i="164"/>
  <c r="R142" i="164"/>
  <c r="BB142" i="164"/>
  <c r="N142" i="164"/>
  <c r="BC130" i="164"/>
  <c r="N130" i="164"/>
  <c r="AM146" i="164"/>
  <c r="AI146" i="164"/>
  <c r="BE150" i="164"/>
  <c r="W150" i="164"/>
  <c r="BE130" i="164"/>
  <c r="P142" i="164"/>
  <c r="BE138" i="164"/>
  <c r="P138" i="164"/>
  <c r="BC142" i="164"/>
  <c r="U142" i="164"/>
  <c r="BG130" i="164"/>
  <c r="BC134" i="164"/>
  <c r="G134" i="164"/>
  <c r="BC146" i="164"/>
  <c r="AK146" i="164"/>
  <c r="Y154" i="164"/>
  <c r="BB154" i="164"/>
  <c r="U154" i="164"/>
  <c r="K130" i="164"/>
  <c r="G130" i="164"/>
  <c r="BB130" i="164"/>
  <c r="BE134" i="164"/>
  <c r="BC150" i="164"/>
  <c r="G150" i="164"/>
  <c r="BH283" i="164"/>
  <c r="CM76" i="164" s="1"/>
  <c r="DS45" i="164" s="1"/>
  <c r="I158" i="164"/>
  <c r="Y158" i="164"/>
  <c r="AW158" i="164"/>
  <c r="R162" i="164"/>
  <c r="K166" i="164"/>
  <c r="AY166" i="164"/>
  <c r="P170" i="164"/>
  <c r="U174" i="164"/>
  <c r="BA174" i="164"/>
  <c r="R178" i="164"/>
  <c r="G182" i="164"/>
  <c r="W182" i="164"/>
  <c r="BD155" i="164"/>
  <c r="CI44" i="164" s="1"/>
  <c r="DM13" i="164" s="1"/>
  <c r="R158" i="164"/>
  <c r="AP158" i="164"/>
  <c r="BD160" i="164"/>
  <c r="CQ45" i="164" s="1"/>
  <c r="DY14" i="164" s="1"/>
  <c r="K162" i="164"/>
  <c r="AI162" i="164"/>
  <c r="BF163" i="164"/>
  <c r="CK46" i="164" s="1"/>
  <c r="DP15" i="164" s="1"/>
  <c r="AB166" i="164"/>
  <c r="BF168" i="164"/>
  <c r="CS47" i="164" s="1"/>
  <c r="EB16" i="164" s="1"/>
  <c r="Y170" i="164"/>
  <c r="AW170" i="164"/>
  <c r="BH171" i="164"/>
  <c r="CM48" i="164" s="1"/>
  <c r="DS17" i="164" s="1"/>
  <c r="N174" i="164"/>
  <c r="AT174" i="164"/>
  <c r="BB174" i="164"/>
  <c r="K178" i="164"/>
  <c r="AI178" i="164"/>
  <c r="BF143" i="164"/>
  <c r="CK41" i="164" s="1"/>
  <c r="DP10" i="164" s="1"/>
  <c r="BF148" i="164"/>
  <c r="CS42" i="164" s="1"/>
  <c r="EB11" i="164" s="1"/>
  <c r="BF159" i="164"/>
  <c r="CK45" i="164" s="1"/>
  <c r="DP14" i="164" s="1"/>
  <c r="BF175" i="164"/>
  <c r="CK49" i="164" s="1"/>
  <c r="DP18" i="164" s="1"/>
  <c r="BF180" i="164"/>
  <c r="CS50" i="164" s="1"/>
  <c r="EB19" i="164" s="1"/>
  <c r="BF271" i="164"/>
  <c r="CK73" i="164" s="1"/>
  <c r="DP42" i="164" s="1"/>
  <c r="BD272" i="164"/>
  <c r="CQ73" i="164" s="1"/>
  <c r="DY42" i="164" s="1"/>
  <c r="BF275" i="164"/>
  <c r="CK74" i="164" s="1"/>
  <c r="DP43" i="164" s="1"/>
  <c r="BD276" i="164"/>
  <c r="CQ74" i="164" s="1"/>
  <c r="DY43" i="164" s="1"/>
  <c r="I130" i="164"/>
  <c r="K138" i="164"/>
  <c r="AF142" i="164"/>
  <c r="G154" i="164"/>
  <c r="K170" i="164"/>
  <c r="BH275" i="164"/>
  <c r="CM74" i="164" s="1"/>
  <c r="DS43" i="164" s="1"/>
  <c r="R130" i="164"/>
  <c r="K134" i="164"/>
  <c r="I142" i="164"/>
  <c r="N146" i="164"/>
  <c r="BB146" i="164"/>
  <c r="K150" i="164"/>
  <c r="P154" i="164"/>
  <c r="N162" i="164"/>
  <c r="G166" i="164"/>
  <c r="I174" i="164"/>
  <c r="N178" i="164"/>
  <c r="K182" i="164"/>
  <c r="BD268" i="164"/>
  <c r="CQ72" i="164" s="1"/>
  <c r="DY41" i="164" s="1"/>
  <c r="BD280" i="164"/>
  <c r="CQ75" i="164" s="1"/>
  <c r="DY44" i="164" s="1"/>
  <c r="BH155" i="164"/>
  <c r="CM44" i="164" s="1"/>
  <c r="DS13" i="164" s="1"/>
  <c r="BH160" i="164"/>
  <c r="CU45" i="164" s="1"/>
  <c r="EE14" i="164" s="1"/>
  <c r="BA170" i="164"/>
  <c r="BF124" i="164"/>
  <c r="CS36" i="164" s="1"/>
  <c r="BD267" i="164"/>
  <c r="CI72" i="164" s="1"/>
  <c r="DM41" i="164" s="1"/>
  <c r="BD275" i="164"/>
  <c r="CI74" i="164" s="1"/>
  <c r="DM43" i="164" s="1"/>
  <c r="I190" i="164"/>
  <c r="G254" i="164"/>
  <c r="I262" i="164"/>
  <c r="BB266" i="164"/>
  <c r="BH272" i="164"/>
  <c r="CU73" i="164" s="1"/>
  <c r="EE42" i="164" s="1"/>
  <c r="BF283" i="164"/>
  <c r="CK76" i="164" s="1"/>
  <c r="DP45" i="164" s="1"/>
  <c r="BD299" i="164"/>
  <c r="CI80" i="164" s="1"/>
  <c r="DM49" i="164" s="1"/>
  <c r="BD183" i="164"/>
  <c r="CI51" i="164" s="1"/>
  <c r="DM20" i="164" s="1"/>
  <c r="R186" i="164"/>
  <c r="AP186" i="164"/>
  <c r="BD188" i="164"/>
  <c r="CQ52" i="164" s="1"/>
  <c r="DY21" i="164" s="1"/>
  <c r="K190" i="164"/>
  <c r="AI190" i="164"/>
  <c r="AR250" i="164"/>
  <c r="I254" i="164"/>
  <c r="BB258" i="164"/>
  <c r="BW258" i="164" s="1"/>
  <c r="CG69" i="164" s="1"/>
  <c r="DJ38" i="164" s="1"/>
  <c r="K262" i="164"/>
  <c r="AI262" i="164"/>
  <c r="BH267" i="164"/>
  <c r="CM72" i="164" s="1"/>
  <c r="DS41" i="164" s="1"/>
  <c r="BD295" i="164"/>
  <c r="CI79" i="164" s="1"/>
  <c r="DM48" i="164" s="1"/>
  <c r="BF299" i="164"/>
  <c r="CK80" i="164" s="1"/>
  <c r="DP49" i="164" s="1"/>
  <c r="BD184" i="164"/>
  <c r="CQ51" i="164" s="1"/>
  <c r="DY20" i="164" s="1"/>
  <c r="AI186" i="164"/>
  <c r="BF187" i="164"/>
  <c r="CK52" i="164" s="1"/>
  <c r="DP21" i="164" s="1"/>
  <c r="AB190" i="164"/>
  <c r="AR190" i="164"/>
  <c r="U250" i="164"/>
  <c r="BD251" i="164"/>
  <c r="CI68" i="164" s="1"/>
  <c r="DM37" i="164" s="1"/>
  <c r="G258" i="164"/>
  <c r="W258" i="164"/>
  <c r="I266" i="164"/>
  <c r="AW266" i="164"/>
  <c r="BF295" i="164"/>
  <c r="CK79" i="164" s="1"/>
  <c r="DP48" i="164" s="1"/>
  <c r="BD296" i="164"/>
  <c r="CQ79" i="164" s="1"/>
  <c r="DY48" i="164" s="1"/>
  <c r="BH299" i="164"/>
  <c r="CM80" i="164" s="1"/>
  <c r="DS49" i="164" s="1"/>
  <c r="BD271" i="164"/>
  <c r="CI73" i="164" s="1"/>
  <c r="DM42" i="164" s="1"/>
  <c r="BF296" i="164"/>
  <c r="CS79" i="164" s="1"/>
  <c r="EB48" i="164" s="1"/>
  <c r="BF300" i="164"/>
  <c r="CS80" i="164" s="1"/>
  <c r="EB49" i="164" s="1"/>
  <c r="AD190" i="164"/>
  <c r="G250" i="164"/>
  <c r="I258" i="164"/>
  <c r="BF272" i="164"/>
  <c r="CS73" i="164" s="1"/>
  <c r="EB42" i="164" s="1"/>
  <c r="BB186" i="164"/>
  <c r="AT254" i="164"/>
  <c r="K270" i="164"/>
  <c r="AI270" i="164"/>
  <c r="U278" i="164"/>
  <c r="AK278" i="164"/>
  <c r="BA278" i="164"/>
  <c r="R282" i="164"/>
  <c r="G286" i="164"/>
  <c r="W286" i="164"/>
  <c r="AM286" i="164"/>
  <c r="I302" i="164"/>
  <c r="Y302" i="164"/>
  <c r="AW302" i="164"/>
  <c r="BD124" i="164"/>
  <c r="CQ36" i="164" s="1"/>
  <c r="AI126" i="164"/>
  <c r="U274" i="164"/>
  <c r="N278" i="164"/>
  <c r="AI282" i="164"/>
  <c r="AK270" i="164"/>
  <c r="BH271" i="164"/>
  <c r="CM73" i="164" s="1"/>
  <c r="DS42" i="164" s="1"/>
  <c r="AD274" i="164"/>
  <c r="W278" i="164"/>
  <c r="BF279" i="164"/>
  <c r="CK75" i="164" s="1"/>
  <c r="DP44" i="164" s="1"/>
  <c r="AR282" i="164"/>
  <c r="BF284" i="164"/>
  <c r="CS76" i="164" s="1"/>
  <c r="EB45" i="164" s="1"/>
  <c r="I286" i="164"/>
  <c r="BH295" i="164"/>
  <c r="CM79" i="164" s="1"/>
  <c r="DS48" i="164" s="1"/>
  <c r="AD298" i="164"/>
  <c r="BH300" i="164"/>
  <c r="CU80" i="164" s="1"/>
  <c r="EE49" i="164" s="1"/>
  <c r="K302" i="164"/>
  <c r="AY302" i="164"/>
  <c r="G274" i="164"/>
  <c r="G298" i="164"/>
  <c r="BH268" i="164"/>
  <c r="CU72" i="164" s="1"/>
  <c r="EE41" i="164" s="1"/>
  <c r="BH279" i="164"/>
  <c r="CM75" i="164" s="1"/>
  <c r="DS44" i="164" s="1"/>
  <c r="BH284" i="164"/>
  <c r="CU76" i="164" s="1"/>
  <c r="EE45" i="164" s="1"/>
  <c r="BH123" i="164"/>
  <c r="CM36" i="164" s="1"/>
  <c r="G126" i="164"/>
  <c r="P270" i="164"/>
  <c r="I274" i="164"/>
  <c r="G282" i="164"/>
  <c r="I298" i="164"/>
  <c r="CQ7" i="164" l="1"/>
  <c r="DY7" i="164" s="1"/>
  <c r="CQ32" i="164"/>
  <c r="DY8" i="164" s="1"/>
  <c r="CI32" i="164"/>
  <c r="DM8" i="164" s="1"/>
  <c r="CU32" i="164"/>
  <c r="EE8" i="164" s="1"/>
  <c r="CK32" i="164"/>
  <c r="DP8" i="164" s="1"/>
  <c r="CS7" i="164"/>
  <c r="EB7" i="164" s="1"/>
  <c r="CS32" i="164"/>
  <c r="EB8" i="164" s="1"/>
  <c r="CM32" i="164"/>
  <c r="DS8" i="164" s="1"/>
  <c r="BW266" i="164"/>
  <c r="CG71" i="164" s="1"/>
  <c r="DJ40" i="164" s="1"/>
  <c r="BW174" i="164"/>
  <c r="CG48" i="164" s="1"/>
  <c r="DJ17" i="164" s="1"/>
  <c r="CW7" i="164"/>
  <c r="EH7" i="164" s="1"/>
  <c r="BW242" i="164"/>
  <c r="CG65" i="164" s="1"/>
  <c r="DJ34" i="164" s="1"/>
  <c r="BD162" i="164"/>
  <c r="CA45" i="164" s="1"/>
  <c r="DA14" i="164" s="1"/>
  <c r="BW146" i="164"/>
  <c r="CG41" i="164" s="1"/>
  <c r="DJ10" i="164" s="1"/>
  <c r="BW94" i="164"/>
  <c r="CG28" i="164" s="1"/>
  <c r="BW26" i="164"/>
  <c r="CG11" i="164" s="1"/>
  <c r="BW118" i="164"/>
  <c r="CG34" i="164" s="1"/>
  <c r="BW114" i="164"/>
  <c r="CG33" i="164" s="1"/>
  <c r="BW50" i="164"/>
  <c r="CG17" i="164" s="1"/>
  <c r="BW206" i="164"/>
  <c r="CG56" i="164" s="1"/>
  <c r="DJ25" i="164" s="1"/>
  <c r="BW234" i="164"/>
  <c r="CG63" i="164" s="1"/>
  <c r="DJ32" i="164" s="1"/>
  <c r="BW214" i="164"/>
  <c r="CG58" i="164" s="1"/>
  <c r="DJ27" i="164" s="1"/>
  <c r="BW294" i="164"/>
  <c r="CG78" i="164" s="1"/>
  <c r="DJ47" i="164" s="1"/>
  <c r="BW46" i="164"/>
  <c r="CG16" i="164" s="1"/>
  <c r="BW190" i="164"/>
  <c r="CG52" i="164" s="1"/>
  <c r="DJ21" i="164" s="1"/>
  <c r="BW170" i="164"/>
  <c r="CG47" i="164" s="1"/>
  <c r="DJ16" i="164" s="1"/>
  <c r="BW262" i="164"/>
  <c r="CG70" i="164" s="1"/>
  <c r="DJ39" i="164" s="1"/>
  <c r="BW14" i="164"/>
  <c r="CG8" i="164" s="1"/>
  <c r="BW254" i="164"/>
  <c r="CG68" i="164" s="1"/>
  <c r="DJ37" i="164" s="1"/>
  <c r="BW298" i="164"/>
  <c r="CG79" i="164" s="1"/>
  <c r="DJ48" i="164" s="1"/>
  <c r="BW274" i="164"/>
  <c r="CG73" i="164" s="1"/>
  <c r="DJ42" i="164" s="1"/>
  <c r="BW154" i="164"/>
  <c r="CG43" i="164" s="1"/>
  <c r="DJ12" i="164" s="1"/>
  <c r="BW130" i="164"/>
  <c r="CG37" i="164" s="1"/>
  <c r="BW134" i="164"/>
  <c r="CG38" i="164" s="1"/>
  <c r="BW126" i="164"/>
  <c r="CG36" i="164" s="1"/>
  <c r="BW30" i="164"/>
  <c r="CG12" i="164" s="1"/>
  <c r="BW82" i="164"/>
  <c r="CG25" i="164" s="1"/>
  <c r="BW222" i="164"/>
  <c r="CG60" i="164" s="1"/>
  <c r="DJ29" i="164" s="1"/>
  <c r="BW122" i="164"/>
  <c r="CG35" i="164" s="1"/>
  <c r="BW38" i="164"/>
  <c r="CG14" i="164" s="1"/>
  <c r="BW142" i="164"/>
  <c r="CG40" i="164" s="1"/>
  <c r="DJ9" i="164" s="1"/>
  <c r="BW138" i="164"/>
  <c r="CG39" i="164" s="1"/>
  <c r="BW70" i="164"/>
  <c r="CG22" i="164" s="1"/>
  <c r="BW210" i="164"/>
  <c r="CG57" i="164" s="1"/>
  <c r="DJ26" i="164" s="1"/>
  <c r="BW62" i="164"/>
  <c r="CG20" i="164" s="1"/>
  <c r="BW10" i="164"/>
  <c r="BF282" i="164"/>
  <c r="CC75" i="164" s="1"/>
  <c r="DD44" i="164" s="1"/>
  <c r="BW282" i="164"/>
  <c r="CG75" i="164" s="1"/>
  <c r="DJ44" i="164" s="1"/>
  <c r="BW286" i="164"/>
  <c r="CG76" i="164" s="1"/>
  <c r="DJ45" i="164" s="1"/>
  <c r="BW278" i="164"/>
  <c r="CG74" i="164" s="1"/>
  <c r="DJ43" i="164" s="1"/>
  <c r="BW34" i="164"/>
  <c r="CG13" i="164" s="1"/>
  <c r="BW186" i="164"/>
  <c r="CG51" i="164" s="1"/>
  <c r="DJ20" i="164" s="1"/>
  <c r="BW86" i="164"/>
  <c r="CG26" i="164" s="1"/>
  <c r="BW106" i="164"/>
  <c r="CG31" i="164" s="1"/>
  <c r="BW58" i="164"/>
  <c r="CG19" i="164" s="1"/>
  <c r="BW198" i="164"/>
  <c r="CG54" i="164" s="1"/>
  <c r="DJ23" i="164" s="1"/>
  <c r="BW226" i="164"/>
  <c r="CG61" i="164" s="1"/>
  <c r="DJ30" i="164" s="1"/>
  <c r="BD110" i="164"/>
  <c r="BW110" i="164"/>
  <c r="CG32" i="164" s="1"/>
  <c r="DJ8" i="164" s="1"/>
  <c r="BW162" i="164"/>
  <c r="CG45" i="164" s="1"/>
  <c r="DJ14" i="164" s="1"/>
  <c r="BW74" i="164"/>
  <c r="CG23" i="164" s="1"/>
  <c r="BW250" i="164"/>
  <c r="CG67" i="164" s="1"/>
  <c r="DJ36" i="164" s="1"/>
  <c r="BD178" i="164"/>
  <c r="CA49" i="164" s="1"/>
  <c r="DA18" i="164" s="1"/>
  <c r="BW178" i="164"/>
  <c r="CG49" i="164" s="1"/>
  <c r="DJ18" i="164" s="1"/>
  <c r="BW302" i="164"/>
  <c r="CG80" i="164" s="1"/>
  <c r="DJ49" i="164" s="1"/>
  <c r="BW78" i="164"/>
  <c r="CG24" i="164" s="1"/>
  <c r="BW102" i="164"/>
  <c r="CG30" i="164" s="1"/>
  <c r="BW98" i="164"/>
  <c r="CG29" i="164" s="1"/>
  <c r="BW42" i="164"/>
  <c r="CG15" i="164" s="1"/>
  <c r="BW54" i="164"/>
  <c r="CG18" i="164" s="1"/>
  <c r="BW18" i="164"/>
  <c r="CG9" i="164" s="1"/>
  <c r="BW218" i="164"/>
  <c r="CG59" i="164" s="1"/>
  <c r="DJ28" i="164" s="1"/>
  <c r="BW246" i="164"/>
  <c r="CG66" i="164" s="1"/>
  <c r="DJ35" i="164" s="1"/>
  <c r="BW238" i="164"/>
  <c r="CG64" i="164" s="1"/>
  <c r="DJ33" i="164" s="1"/>
  <c r="BW202" i="164"/>
  <c r="CG55" i="164" s="1"/>
  <c r="DJ24" i="164" s="1"/>
  <c r="BW230" i="164"/>
  <c r="CG62" i="164" s="1"/>
  <c r="DJ31" i="164" s="1"/>
  <c r="BW66" i="164"/>
  <c r="CG21" i="164" s="1"/>
  <c r="BW22" i="164"/>
  <c r="CG10" i="164" s="1"/>
  <c r="BW166" i="164"/>
  <c r="CG46" i="164" s="1"/>
  <c r="DJ15" i="164" s="1"/>
  <c r="BW158" i="164"/>
  <c r="CG44" i="164" s="1"/>
  <c r="DJ13" i="164" s="1"/>
  <c r="BW150" i="164"/>
  <c r="CG42" i="164" s="1"/>
  <c r="DJ11" i="164" s="1"/>
  <c r="BW270" i="164"/>
  <c r="CG72" i="164" s="1"/>
  <c r="DJ41" i="164" s="1"/>
  <c r="BW182" i="164"/>
  <c r="CG50" i="164" s="1"/>
  <c r="DJ19" i="164" s="1"/>
  <c r="BW90" i="164"/>
  <c r="CG27" i="164" s="1"/>
  <c r="CI7" i="164"/>
  <c r="DM7" i="164" s="1"/>
  <c r="CM7" i="164"/>
  <c r="DS7" i="164" s="1"/>
  <c r="CK7" i="164"/>
  <c r="DP7" i="164" s="1"/>
  <c r="BH262" i="164"/>
  <c r="CE70" i="164" s="1"/>
  <c r="DG39" i="164" s="1"/>
  <c r="BF262" i="164"/>
  <c r="CC70" i="164" s="1"/>
  <c r="DD39" i="164" s="1"/>
  <c r="BD182" i="164"/>
  <c r="CA50" i="164" s="1"/>
  <c r="DA19" i="164" s="1"/>
  <c r="CU7" i="164"/>
  <c r="EE7" i="164" s="1"/>
  <c r="BF66" i="164"/>
  <c r="CC21" i="164" s="1"/>
  <c r="BF134" i="164"/>
  <c r="CC38" i="164" s="1"/>
  <c r="BD66" i="164"/>
  <c r="CA21" i="164" s="1"/>
  <c r="BH166" i="164"/>
  <c r="CE46" i="164" s="1"/>
  <c r="DG15" i="164" s="1"/>
  <c r="BD226" i="164"/>
  <c r="CA61" i="164" s="1"/>
  <c r="DA30" i="164" s="1"/>
  <c r="BH226" i="164"/>
  <c r="CE61" i="164" s="1"/>
  <c r="DG30" i="164" s="1"/>
  <c r="BD302" i="164"/>
  <c r="CA80" i="164" s="1"/>
  <c r="DA49" i="164" s="1"/>
  <c r="BF214" i="164"/>
  <c r="CC58" i="164" s="1"/>
  <c r="DD27" i="164" s="1"/>
  <c r="BH178" i="164"/>
  <c r="CE49" i="164" s="1"/>
  <c r="DG18" i="164" s="1"/>
  <c r="BD202" i="164"/>
  <c r="CA55" i="164" s="1"/>
  <c r="DA24" i="164" s="1"/>
  <c r="BF90" i="164"/>
  <c r="CC27" i="164" s="1"/>
  <c r="BD254" i="164"/>
  <c r="CA68" i="164" s="1"/>
  <c r="DA37" i="164" s="1"/>
  <c r="BF42" i="164"/>
  <c r="CC15" i="164" s="1"/>
  <c r="BH138" i="164"/>
  <c r="CE39" i="164" s="1"/>
  <c r="BH82" i="164"/>
  <c r="CE25" i="164" s="1"/>
  <c r="BH302" i="164"/>
  <c r="CE80" i="164" s="1"/>
  <c r="DG49" i="164" s="1"/>
  <c r="BH282" i="164"/>
  <c r="CE75" i="164" s="1"/>
  <c r="DG44" i="164" s="1"/>
  <c r="BH90" i="164"/>
  <c r="CE27" i="164" s="1"/>
  <c r="BD90" i="164"/>
  <c r="CA27" i="164" s="1"/>
  <c r="BD298" i="164"/>
  <c r="CA79" i="164" s="1"/>
  <c r="DA48" i="164" s="1"/>
  <c r="BH46" i="164"/>
  <c r="CE16" i="164" s="1"/>
  <c r="BD10" i="164"/>
  <c r="BF162" i="164"/>
  <c r="CC45" i="164" s="1"/>
  <c r="DD14" i="164" s="1"/>
  <c r="BH286" i="164"/>
  <c r="CE76" i="164" s="1"/>
  <c r="DG45" i="164" s="1"/>
  <c r="BH270" i="164"/>
  <c r="CE72" i="164" s="1"/>
  <c r="DG41" i="164" s="1"/>
  <c r="BH134" i="164"/>
  <c r="CE38" i="164" s="1"/>
  <c r="BH294" i="164"/>
  <c r="CE78" i="164" s="1"/>
  <c r="DG47" i="164" s="1"/>
  <c r="BD122" i="164"/>
  <c r="CA35" i="164" s="1"/>
  <c r="BF298" i="164"/>
  <c r="CC79" i="164" s="1"/>
  <c r="DD48" i="164" s="1"/>
  <c r="BF294" i="164"/>
  <c r="CC78" i="164" s="1"/>
  <c r="DD47" i="164" s="1"/>
  <c r="BF178" i="164"/>
  <c r="CC49" i="164" s="1"/>
  <c r="DD18" i="164" s="1"/>
  <c r="BH170" i="164"/>
  <c r="CE47" i="164" s="1"/>
  <c r="DG16" i="164" s="1"/>
  <c r="BH298" i="164"/>
  <c r="CE79" i="164" s="1"/>
  <c r="DG48" i="164" s="1"/>
  <c r="BD46" i="164"/>
  <c r="CA16" i="164" s="1"/>
  <c r="BD134" i="164"/>
  <c r="CA38" i="164" s="1"/>
  <c r="BF150" i="164"/>
  <c r="CC42" i="164" s="1"/>
  <c r="DD11" i="164" s="1"/>
  <c r="BH10" i="164"/>
  <c r="BD242" i="164"/>
  <c r="CA65" i="164" s="1"/>
  <c r="DA34" i="164" s="1"/>
  <c r="BH66" i="164"/>
  <c r="CE21" i="164" s="1"/>
  <c r="BD294" i="164"/>
  <c r="CA78" i="164" s="1"/>
  <c r="DA47" i="164" s="1"/>
  <c r="BH190" i="164"/>
  <c r="CE52" i="164" s="1"/>
  <c r="DG21" i="164" s="1"/>
  <c r="BH182" i="164"/>
  <c r="CE50" i="164" s="1"/>
  <c r="DG19" i="164" s="1"/>
  <c r="BF126" i="164"/>
  <c r="CC36" i="164" s="1"/>
  <c r="BD214" i="164"/>
  <c r="CA58" i="164" s="1"/>
  <c r="DA27" i="164" s="1"/>
  <c r="BD166" i="164"/>
  <c r="CA46" i="164" s="1"/>
  <c r="DA15" i="164" s="1"/>
  <c r="BD250" i="164"/>
  <c r="CA67" i="164" s="1"/>
  <c r="DA36" i="164" s="1"/>
  <c r="BF190" i="164"/>
  <c r="CC52" i="164" s="1"/>
  <c r="DD21" i="164" s="1"/>
  <c r="BF70" i="164"/>
  <c r="CC22" i="164" s="1"/>
  <c r="BF74" i="164"/>
  <c r="CC23" i="164" s="1"/>
  <c r="BH62" i="164"/>
  <c r="CE20" i="164" s="1"/>
  <c r="BH210" i="164"/>
  <c r="CE57" i="164" s="1"/>
  <c r="DG26" i="164" s="1"/>
  <c r="BH122" i="164"/>
  <c r="CE35" i="164" s="1"/>
  <c r="BF166" i="164"/>
  <c r="CC46" i="164" s="1"/>
  <c r="DD15" i="164" s="1"/>
  <c r="BF182" i="164"/>
  <c r="CC50" i="164" s="1"/>
  <c r="DD19" i="164" s="1"/>
  <c r="BF38" i="164"/>
  <c r="CC14" i="164" s="1"/>
  <c r="BD38" i="164"/>
  <c r="CA14" i="164" s="1"/>
  <c r="BH38" i="164"/>
  <c r="CE14" i="164" s="1"/>
  <c r="BF62" i="164"/>
  <c r="CC20" i="164" s="1"/>
  <c r="BF82" i="164"/>
  <c r="CC25" i="164" s="1"/>
  <c r="BF254" i="164"/>
  <c r="CC68" i="164" s="1"/>
  <c r="DD37" i="164" s="1"/>
  <c r="BD190" i="164"/>
  <c r="CA52" i="164" s="1"/>
  <c r="DA21" i="164" s="1"/>
  <c r="BH74" i="164"/>
  <c r="CE23" i="164" s="1"/>
  <c r="BD62" i="164"/>
  <c r="CA20" i="164" s="1"/>
  <c r="BF250" i="164"/>
  <c r="CC67" i="164" s="1"/>
  <c r="DD36" i="164" s="1"/>
  <c r="BD170" i="164"/>
  <c r="CA47" i="164" s="1"/>
  <c r="DA16" i="164" s="1"/>
  <c r="BH250" i="164"/>
  <c r="CE67" i="164" s="1"/>
  <c r="DG36" i="164" s="1"/>
  <c r="BD70" i="164"/>
  <c r="CA22" i="164" s="1"/>
  <c r="BD74" i="164"/>
  <c r="CA23" i="164" s="1"/>
  <c r="BD262" i="164"/>
  <c r="CA70" i="164" s="1"/>
  <c r="DA39" i="164" s="1"/>
  <c r="BH70" i="164"/>
  <c r="CE22" i="164" s="1"/>
  <c r="BD82" i="164"/>
  <c r="CA25" i="164" s="1"/>
  <c r="BH18" i="164"/>
  <c r="CE9" i="164" s="1"/>
  <c r="BH14" i="164"/>
  <c r="CE8" i="164" s="1"/>
  <c r="BH162" i="164"/>
  <c r="CE45" i="164" s="1"/>
  <c r="DG14" i="164" s="1"/>
  <c r="BF226" i="164"/>
  <c r="CC61" i="164" s="1"/>
  <c r="DD30" i="164" s="1"/>
  <c r="BF10" i="164"/>
  <c r="BF18" i="164"/>
  <c r="CC9" i="164" s="1"/>
  <c r="BD18" i="164"/>
  <c r="CA9" i="164" s="1"/>
  <c r="BH246" i="164"/>
  <c r="CE66" i="164" s="1"/>
  <c r="DG35" i="164" s="1"/>
  <c r="BD282" i="164"/>
  <c r="CA75" i="164" s="1"/>
  <c r="DA44" i="164" s="1"/>
  <c r="BF274" i="164"/>
  <c r="CC73" i="164" s="1"/>
  <c r="DD42" i="164" s="1"/>
  <c r="BH290" i="164"/>
  <c r="CE77" i="164" s="1"/>
  <c r="DG46" i="164" s="1"/>
  <c r="BH274" i="164"/>
  <c r="CE73" i="164" s="1"/>
  <c r="DG42" i="164" s="1"/>
  <c r="BF302" i="164"/>
  <c r="CC80" i="164" s="1"/>
  <c r="DD49" i="164" s="1"/>
  <c r="BD150" i="164"/>
  <c r="CA42" i="164" s="1"/>
  <c r="DA11" i="164" s="1"/>
  <c r="BH150" i="164"/>
  <c r="CE42" i="164" s="1"/>
  <c r="DG11" i="164" s="1"/>
  <c r="BF270" i="164"/>
  <c r="CC72" i="164" s="1"/>
  <c r="DD41" i="164" s="1"/>
  <c r="BH126" i="164"/>
  <c r="CE36" i="164" s="1"/>
  <c r="BD274" i="164"/>
  <c r="CA73" i="164" s="1"/>
  <c r="DA42" i="164" s="1"/>
  <c r="BD126" i="164"/>
  <c r="CA36" i="164" s="1"/>
  <c r="BF142" i="164"/>
  <c r="CC40" i="164" s="1"/>
  <c r="DD9" i="164" s="1"/>
  <c r="BD270" i="164"/>
  <c r="CA72" i="164" s="1"/>
  <c r="DA41" i="164" s="1"/>
  <c r="BF278" i="164"/>
  <c r="CC74" i="164" s="1"/>
  <c r="DD43" i="164" s="1"/>
  <c r="BH110" i="164"/>
  <c r="BD22" i="164"/>
  <c r="CA10" i="164" s="1"/>
  <c r="BD246" i="164"/>
  <c r="CA66" i="164" s="1"/>
  <c r="DA35" i="164" s="1"/>
  <c r="BD218" i="164"/>
  <c r="CA59" i="164" s="1"/>
  <c r="DA28" i="164" s="1"/>
  <c r="BF146" i="164"/>
  <c r="CC41" i="164" s="1"/>
  <c r="DD10" i="164" s="1"/>
  <c r="BH158" i="164"/>
  <c r="CE44" i="164" s="1"/>
  <c r="DG13" i="164" s="1"/>
  <c r="BF230" i="164"/>
  <c r="CC62" i="164" s="1"/>
  <c r="DD31" i="164" s="1"/>
  <c r="BH230" i="164"/>
  <c r="CE62" i="164" s="1"/>
  <c r="DG31" i="164" s="1"/>
  <c r="BH278" i="164"/>
  <c r="CE74" i="164" s="1"/>
  <c r="DG43" i="164" s="1"/>
  <c r="BD278" i="164"/>
  <c r="CA74" i="164" s="1"/>
  <c r="DA43" i="164" s="1"/>
  <c r="BD158" i="164"/>
  <c r="CA44" i="164" s="1"/>
  <c r="DA13" i="164" s="1"/>
  <c r="BF46" i="164"/>
  <c r="CC16" i="164" s="1"/>
  <c r="BH254" i="164"/>
  <c r="CE68" i="164" s="1"/>
  <c r="DG37" i="164" s="1"/>
  <c r="BH58" i="164"/>
  <c r="CE19" i="164" s="1"/>
  <c r="BF30" i="164"/>
  <c r="CC12" i="164" s="1"/>
  <c r="BF22" i="164"/>
  <c r="CC10" i="164" s="1"/>
  <c r="BH214" i="164"/>
  <c r="CE58" i="164" s="1"/>
  <c r="DG27" i="164" s="1"/>
  <c r="BH218" i="164"/>
  <c r="CE59" i="164" s="1"/>
  <c r="DG28" i="164" s="1"/>
  <c r="BF202" i="164"/>
  <c r="CC55" i="164" s="1"/>
  <c r="DD24" i="164" s="1"/>
  <c r="BF170" i="164"/>
  <c r="CC47" i="164" s="1"/>
  <c r="DD16" i="164" s="1"/>
  <c r="BD286" i="164"/>
  <c r="CA76" i="164" s="1"/>
  <c r="DA45" i="164" s="1"/>
  <c r="BF110" i="164"/>
  <c r="BH50" i="164"/>
  <c r="CE17" i="164" s="1"/>
  <c r="BD230" i="164"/>
  <c r="CA62" i="164" s="1"/>
  <c r="DA31" i="164" s="1"/>
  <c r="BH222" i="164"/>
  <c r="CE60" i="164" s="1"/>
  <c r="DG29" i="164" s="1"/>
  <c r="BF290" i="164"/>
  <c r="CC77" i="164" s="1"/>
  <c r="DD46" i="164" s="1"/>
  <c r="BD290" i="164"/>
  <c r="CA77" i="164" s="1"/>
  <c r="DA46" i="164" s="1"/>
  <c r="BF286" i="164"/>
  <c r="CC76" i="164" s="1"/>
  <c r="DD45" i="164" s="1"/>
  <c r="BD138" i="164"/>
  <c r="CA39" i="164" s="1"/>
  <c r="BF158" i="164"/>
  <c r="CC44" i="164" s="1"/>
  <c r="DD13" i="164" s="1"/>
  <c r="BD114" i="164"/>
  <c r="CA33" i="164" s="1"/>
  <c r="BH22" i="164"/>
  <c r="CE10" i="164" s="1"/>
  <c r="BF122" i="164"/>
  <c r="CC35" i="164" s="1"/>
  <c r="BD210" i="164"/>
  <c r="CA57" i="164" s="1"/>
  <c r="DA26" i="164" s="1"/>
  <c r="BH202" i="164"/>
  <c r="CE55" i="164" s="1"/>
  <c r="DG24" i="164" s="1"/>
  <c r="BD234" i="164"/>
  <c r="CA63" i="164" s="1"/>
  <c r="DA32" i="164" s="1"/>
  <c r="BD102" i="164"/>
  <c r="CA30" i="164" s="1"/>
  <c r="BH26" i="164"/>
  <c r="CE11" i="164" s="1"/>
  <c r="BF206" i="164"/>
  <c r="CC56" i="164" s="1"/>
  <c r="DD25" i="164" s="1"/>
  <c r="BD198" i="164"/>
  <c r="CA54" i="164" s="1"/>
  <c r="DA23" i="164" s="1"/>
  <c r="BF246" i="164"/>
  <c r="CC66" i="164" s="1"/>
  <c r="DD35" i="164" s="1"/>
  <c r="BF210" i="164"/>
  <c r="CC57" i="164" s="1"/>
  <c r="DD26" i="164" s="1"/>
  <c r="BF238" i="164"/>
  <c r="CC64" i="164" s="1"/>
  <c r="DD33" i="164" s="1"/>
  <c r="BF234" i="164"/>
  <c r="CC63" i="164" s="1"/>
  <c r="DD32" i="164" s="1"/>
  <c r="BD238" i="164"/>
  <c r="CA64" i="164" s="1"/>
  <c r="DA33" i="164" s="1"/>
  <c r="BH234" i="164"/>
  <c r="CE63" i="164" s="1"/>
  <c r="DG32" i="164" s="1"/>
  <c r="BH242" i="164"/>
  <c r="CE65" i="164" s="1"/>
  <c r="DG34" i="164" s="1"/>
  <c r="BF218" i="164"/>
  <c r="CC59" i="164" s="1"/>
  <c r="DD28" i="164" s="1"/>
  <c r="BF242" i="164"/>
  <c r="CC65" i="164" s="1"/>
  <c r="DD34" i="164" s="1"/>
  <c r="BH206" i="164"/>
  <c r="CE56" i="164" s="1"/>
  <c r="DG25" i="164" s="1"/>
  <c r="BD206" i="164"/>
  <c r="CA56" i="164" s="1"/>
  <c r="DA25" i="164" s="1"/>
  <c r="BF198" i="164"/>
  <c r="CC54" i="164" s="1"/>
  <c r="DD23" i="164" s="1"/>
  <c r="BD98" i="164"/>
  <c r="CA29" i="164" s="1"/>
  <c r="BD222" i="164"/>
  <c r="CA60" i="164" s="1"/>
  <c r="DA29" i="164" s="1"/>
  <c r="BH238" i="164"/>
  <c r="CE64" i="164" s="1"/>
  <c r="DG33" i="164" s="1"/>
  <c r="BH198" i="164"/>
  <c r="CE54" i="164" s="1"/>
  <c r="DG23" i="164" s="1"/>
  <c r="BF222" i="164"/>
  <c r="CC60" i="164" s="1"/>
  <c r="DD29" i="164" s="1"/>
  <c r="BF138" i="164"/>
  <c r="CC39" i="164" s="1"/>
  <c r="BF118" i="164"/>
  <c r="CC34" i="164" s="1"/>
  <c r="BH258" i="164"/>
  <c r="CE69" i="164" s="1"/>
  <c r="DG38" i="164" s="1"/>
  <c r="BD54" i="164"/>
  <c r="CA18" i="164" s="1"/>
  <c r="BD30" i="164"/>
  <c r="CA12" i="164" s="1"/>
  <c r="BF50" i="164"/>
  <c r="CC17" i="164" s="1"/>
  <c r="BD14" i="164"/>
  <c r="CA8" i="164" s="1"/>
  <c r="BH30" i="164"/>
  <c r="CE12" i="164" s="1"/>
  <c r="BF26" i="164"/>
  <c r="CC11" i="164" s="1"/>
  <c r="BD142" i="164"/>
  <c r="CA40" i="164" s="1"/>
  <c r="DA9" i="164" s="1"/>
  <c r="BF86" i="164"/>
  <c r="CC26" i="164" s="1"/>
  <c r="BF106" i="164"/>
  <c r="CC31" i="164" s="1"/>
  <c r="BD106" i="164"/>
  <c r="CA31" i="164" s="1"/>
  <c r="BH118" i="164"/>
  <c r="CE34" i="164" s="1"/>
  <c r="BF58" i="164"/>
  <c r="CC19" i="164" s="1"/>
  <c r="BH86" i="164"/>
  <c r="CE26" i="164" s="1"/>
  <c r="BF78" i="164"/>
  <c r="CC24" i="164" s="1"/>
  <c r="BH102" i="164"/>
  <c r="CE30" i="164" s="1"/>
  <c r="BD118" i="164"/>
  <c r="CA34" i="164" s="1"/>
  <c r="BD94" i="164"/>
  <c r="CA28" i="164" s="1"/>
  <c r="BD26" i="164"/>
  <c r="CA11" i="164" s="1"/>
  <c r="BH78" i="164"/>
  <c r="CE24" i="164" s="1"/>
  <c r="BD50" i="164"/>
  <c r="CA17" i="164" s="1"/>
  <c r="BD86" i="164"/>
  <c r="CA26" i="164" s="1"/>
  <c r="BH114" i="164"/>
  <c r="CE33" i="164" s="1"/>
  <c r="BF114" i="164"/>
  <c r="CC33" i="164" s="1"/>
  <c r="BH94" i="164"/>
  <c r="CE28" i="164" s="1"/>
  <c r="BD78" i="164"/>
  <c r="CA24" i="164" s="1"/>
  <c r="BF102" i="164"/>
  <c r="CC30" i="164" s="1"/>
  <c r="BF98" i="164"/>
  <c r="CC29" i="164" s="1"/>
  <c r="BH106" i="164"/>
  <c r="CE31" i="164" s="1"/>
  <c r="BD58" i="164"/>
  <c r="CA19" i="164" s="1"/>
  <c r="BH42" i="164"/>
  <c r="CE15" i="164" s="1"/>
  <c r="BF14" i="164"/>
  <c r="CC8" i="164" s="1"/>
  <c r="BF54" i="164"/>
  <c r="CC18" i="164" s="1"/>
  <c r="BH98" i="164"/>
  <c r="CE29" i="164" s="1"/>
  <c r="BF94" i="164"/>
  <c r="CC28" i="164" s="1"/>
  <c r="BD42" i="164"/>
  <c r="CA15" i="164" s="1"/>
  <c r="BH54" i="164"/>
  <c r="CE18" i="164" s="1"/>
  <c r="BF130" i="164"/>
  <c r="CC37" i="164" s="1"/>
  <c r="BD146" i="164"/>
  <c r="CA41" i="164" s="1"/>
  <c r="DA10" i="164" s="1"/>
  <c r="BD174" i="164"/>
  <c r="CA48" i="164" s="1"/>
  <c r="DA17" i="164" s="1"/>
  <c r="BD130" i="164"/>
  <c r="CA37" i="164" s="1"/>
  <c r="BH130" i="164"/>
  <c r="CE37" i="164" s="1"/>
  <c r="BD154" i="164"/>
  <c r="CA43" i="164" s="1"/>
  <c r="DA12" i="164" s="1"/>
  <c r="BH174" i="164"/>
  <c r="CE48" i="164" s="1"/>
  <c r="DG17" i="164" s="1"/>
  <c r="BH154" i="164"/>
  <c r="CE43" i="164" s="1"/>
  <c r="DG12" i="164" s="1"/>
  <c r="BF174" i="164"/>
  <c r="CC48" i="164" s="1"/>
  <c r="DD17" i="164" s="1"/>
  <c r="BF154" i="164"/>
  <c r="CC43" i="164" s="1"/>
  <c r="DD12" i="164" s="1"/>
  <c r="BH146" i="164"/>
  <c r="CE41" i="164" s="1"/>
  <c r="DG10" i="164" s="1"/>
  <c r="BH142" i="164"/>
  <c r="CE40" i="164" s="1"/>
  <c r="DG9" i="164" s="1"/>
  <c r="BF258" i="164"/>
  <c r="CC69" i="164" s="1"/>
  <c r="DD38" i="164" s="1"/>
  <c r="BF186" i="164"/>
  <c r="CC51" i="164" s="1"/>
  <c r="DD20" i="164" s="1"/>
  <c r="BH266" i="164"/>
  <c r="CE71" i="164" s="1"/>
  <c r="DG40" i="164" s="1"/>
  <c r="BD186" i="164"/>
  <c r="CA51" i="164" s="1"/>
  <c r="DA20" i="164" s="1"/>
  <c r="BD266" i="164"/>
  <c r="CA71" i="164" s="1"/>
  <c r="DA40" i="164" s="1"/>
  <c r="BF266" i="164"/>
  <c r="CC71" i="164" s="1"/>
  <c r="DD40" i="164" s="1"/>
  <c r="BH186" i="164"/>
  <c r="CE51" i="164" s="1"/>
  <c r="DG20" i="164" s="1"/>
  <c r="BD258" i="164"/>
  <c r="CA69" i="164" s="1"/>
  <c r="DA38" i="164" s="1"/>
  <c r="CE32" i="164" l="1"/>
  <c r="DG8" i="164" s="1"/>
  <c r="CA7" i="164"/>
  <c r="DA7" i="164" s="1"/>
  <c r="CC32" i="164"/>
  <c r="DD8" i="164" s="1"/>
  <c r="CA32" i="164"/>
  <c r="DA8" i="164" s="1"/>
  <c r="CC7" i="164"/>
  <c r="DD7" i="164" s="1"/>
  <c r="CE7" i="164"/>
  <c r="DG7" i="164" s="1"/>
  <c r="CG7" i="164"/>
  <c r="DJ7" i="164" s="1"/>
  <c r="E303" i="164"/>
  <c r="BG36" i="162"/>
  <c r="BG35" i="162"/>
  <c r="BG32" i="162"/>
  <c r="BG31" i="162"/>
  <c r="BG28" i="162"/>
  <c r="BG27" i="162"/>
  <c r="BG24" i="162"/>
  <c r="BG23" i="162"/>
  <c r="BG20" i="162"/>
  <c r="BG19" i="162"/>
  <c r="BG16" i="162"/>
  <c r="BG15" i="162"/>
  <c r="BG12" i="162"/>
  <c r="BG11" i="162"/>
  <c r="BG8" i="162"/>
  <c r="BE36" i="162"/>
  <c r="BE35" i="162"/>
  <c r="BE32" i="162"/>
  <c r="BE31" i="162"/>
  <c r="BE28" i="162"/>
  <c r="BE27" i="162"/>
  <c r="BE24" i="162"/>
  <c r="BE23" i="162"/>
  <c r="BE20" i="162"/>
  <c r="BE19" i="162"/>
  <c r="BE16" i="162"/>
  <c r="BE15" i="162"/>
  <c r="BE12" i="162"/>
  <c r="BE11" i="162"/>
  <c r="BE8" i="162"/>
  <c r="BC36" i="162"/>
  <c r="BC35" i="162"/>
  <c r="BC32" i="162"/>
  <c r="BC31" i="162"/>
  <c r="BC28" i="162"/>
  <c r="BC27" i="162"/>
  <c r="BC24" i="162"/>
  <c r="BC23" i="162"/>
  <c r="BC20" i="162"/>
  <c r="BC19" i="162"/>
  <c r="BC16" i="162"/>
  <c r="BC15" i="162"/>
  <c r="BC12" i="162"/>
  <c r="BC11" i="162"/>
  <c r="BC8" i="162"/>
  <c r="BB36" i="162"/>
  <c r="BB35" i="162"/>
  <c r="BB32" i="162"/>
  <c r="BB31" i="162"/>
  <c r="BB28" i="162"/>
  <c r="BB27" i="162"/>
  <c r="BB24" i="162"/>
  <c r="BB23" i="162"/>
  <c r="BB20" i="162"/>
  <c r="BB19" i="162"/>
  <c r="BB16" i="162"/>
  <c r="BB15" i="162"/>
  <c r="BB12" i="162"/>
  <c r="BB11" i="162"/>
  <c r="BB8" i="162"/>
  <c r="AY34" i="162"/>
  <c r="BA18" i="162"/>
  <c r="AK38" i="162"/>
  <c r="AI38" i="162"/>
  <c r="AM14" i="162"/>
  <c r="AB38" i="162"/>
  <c r="Y26" i="162"/>
  <c r="P38" i="162"/>
  <c r="R10" i="162"/>
  <c r="AY36" i="162"/>
  <c r="AY35" i="162"/>
  <c r="AY32" i="162"/>
  <c r="AY31" i="162"/>
  <c r="AY30" i="162"/>
  <c r="AY28" i="162"/>
  <c r="AY27" i="162"/>
  <c r="AY26" i="162"/>
  <c r="AY24" i="162"/>
  <c r="AY23" i="162"/>
  <c r="AY20" i="162"/>
  <c r="AY19" i="162"/>
  <c r="AY16" i="162"/>
  <c r="AY15" i="162"/>
  <c r="AY12" i="162"/>
  <c r="AY11" i="162"/>
  <c r="AY8" i="162"/>
  <c r="AZ40" i="162"/>
  <c r="AZ39" i="162"/>
  <c r="AX40" i="162"/>
  <c r="AX39" i="162"/>
  <c r="AV40" i="162"/>
  <c r="AV39" i="162"/>
  <c r="AS40" i="162"/>
  <c r="AS39" i="162"/>
  <c r="AQ40" i="162"/>
  <c r="AQ39" i="162"/>
  <c r="AO40" i="162"/>
  <c r="AO39" i="162"/>
  <c r="AL40" i="162"/>
  <c r="AL39" i="162"/>
  <c r="AJ40" i="162"/>
  <c r="AJ39" i="162"/>
  <c r="AH40" i="162"/>
  <c r="AH39" i="162"/>
  <c r="AE40" i="162"/>
  <c r="AE39" i="162"/>
  <c r="AC40" i="162"/>
  <c r="AC39" i="162"/>
  <c r="AA40" i="162"/>
  <c r="AA39" i="162"/>
  <c r="X40" i="162"/>
  <c r="X39" i="162"/>
  <c r="V40" i="162"/>
  <c r="V39" i="162"/>
  <c r="T40" i="162"/>
  <c r="T39" i="162"/>
  <c r="Q40" i="162"/>
  <c r="Q39" i="162"/>
  <c r="O40" i="162"/>
  <c r="O39" i="162"/>
  <c r="M40" i="162"/>
  <c r="M39" i="162"/>
  <c r="J40" i="162"/>
  <c r="J39" i="162"/>
  <c r="H40" i="162"/>
  <c r="H39" i="162"/>
  <c r="AU40" i="162"/>
  <c r="AU39" i="162"/>
  <c r="AN40" i="162"/>
  <c r="AN39" i="162"/>
  <c r="AG40" i="162"/>
  <c r="AG39" i="162"/>
  <c r="Z40" i="162"/>
  <c r="Z39" i="162"/>
  <c r="S40" i="162"/>
  <c r="S39" i="162"/>
  <c r="L40" i="162"/>
  <c r="L39" i="162"/>
  <c r="F40" i="162"/>
  <c r="F39" i="162"/>
  <c r="E40" i="162"/>
  <c r="BG34" i="162"/>
  <c r="BG30" i="162"/>
  <c r="BG22" i="162"/>
  <c r="BE30" i="162"/>
  <c r="BE22" i="162"/>
  <c r="BC34" i="162"/>
  <c r="BC30" i="162"/>
  <c r="BC22" i="162"/>
  <c r="BB30" i="162"/>
  <c r="BA36" i="162"/>
  <c r="BA35" i="162"/>
  <c r="BA34" i="162"/>
  <c r="BA32" i="162"/>
  <c r="BA31" i="162"/>
  <c r="BA30" i="162"/>
  <c r="BA28" i="162"/>
  <c r="BA27" i="162"/>
  <c r="BA26" i="162"/>
  <c r="BA24" i="162"/>
  <c r="BA23" i="162"/>
  <c r="BA22" i="162"/>
  <c r="BA20" i="162"/>
  <c r="BA19" i="162"/>
  <c r="BA16" i="162"/>
  <c r="BA15" i="162"/>
  <c r="BA12" i="162"/>
  <c r="BA11" i="162"/>
  <c r="BA8" i="162"/>
  <c r="AW36" i="162"/>
  <c r="AW35" i="162"/>
  <c r="AW34" i="162"/>
  <c r="AW32" i="162"/>
  <c r="AW31" i="162"/>
  <c r="AW30" i="162"/>
  <c r="AW28" i="162"/>
  <c r="AW27" i="162"/>
  <c r="AW26" i="162"/>
  <c r="AW24" i="162"/>
  <c r="AW23" i="162"/>
  <c r="AW20" i="162"/>
  <c r="AW19" i="162"/>
  <c r="AW18" i="162"/>
  <c r="AW16" i="162"/>
  <c r="AW15" i="162"/>
  <c r="AW12" i="162"/>
  <c r="AW11" i="162"/>
  <c r="AW8" i="162"/>
  <c r="AT36" i="162"/>
  <c r="AT35" i="162"/>
  <c r="AT34" i="162"/>
  <c r="AT32" i="162"/>
  <c r="AT31" i="162"/>
  <c r="AT30" i="162"/>
  <c r="AT28" i="162"/>
  <c r="AT27" i="162"/>
  <c r="AT24" i="162"/>
  <c r="AT23" i="162"/>
  <c r="AT22" i="162"/>
  <c r="AT20" i="162"/>
  <c r="AT19" i="162"/>
  <c r="AT16" i="162"/>
  <c r="AT15" i="162"/>
  <c r="AT12" i="162"/>
  <c r="AT11" i="162"/>
  <c r="AR36" i="162"/>
  <c r="AR35" i="162"/>
  <c r="AR34" i="162"/>
  <c r="AR32" i="162"/>
  <c r="AR31" i="162"/>
  <c r="AR30" i="162"/>
  <c r="AR28" i="162"/>
  <c r="AR27" i="162"/>
  <c r="AR24" i="162"/>
  <c r="AR23" i="162"/>
  <c r="AR20" i="162"/>
  <c r="AR19" i="162"/>
  <c r="AR18" i="162"/>
  <c r="AR16" i="162"/>
  <c r="AR15" i="162"/>
  <c r="AR12" i="162"/>
  <c r="AR11" i="162"/>
  <c r="AR10" i="162"/>
  <c r="AR8" i="162"/>
  <c r="AP36" i="162"/>
  <c r="AP35" i="162"/>
  <c r="AP34" i="162"/>
  <c r="AP32" i="162"/>
  <c r="AP31" i="162"/>
  <c r="AP30" i="162"/>
  <c r="AP28" i="162"/>
  <c r="AP27" i="162"/>
  <c r="AP26" i="162"/>
  <c r="AP24" i="162"/>
  <c r="AP23" i="162"/>
  <c r="AP22" i="162"/>
  <c r="AP20" i="162"/>
  <c r="AP19" i="162"/>
  <c r="AP16" i="162"/>
  <c r="AP15" i="162"/>
  <c r="AP12" i="162"/>
  <c r="AP11" i="162"/>
  <c r="AP8" i="162"/>
  <c r="AM38" i="162"/>
  <c r="AM36" i="162"/>
  <c r="AM35" i="162"/>
  <c r="AM34" i="162"/>
  <c r="AM32" i="162"/>
  <c r="AM31" i="162"/>
  <c r="AM30" i="162"/>
  <c r="AM28" i="162"/>
  <c r="AM27" i="162"/>
  <c r="AM24" i="162"/>
  <c r="AM23" i="162"/>
  <c r="AM20" i="162"/>
  <c r="AM19" i="162"/>
  <c r="AM18" i="162"/>
  <c r="AM16" i="162"/>
  <c r="AM15" i="162"/>
  <c r="AM12" i="162"/>
  <c r="AM11" i="162"/>
  <c r="AM8" i="162"/>
  <c r="AK36" i="162"/>
  <c r="AK35" i="162"/>
  <c r="AK34" i="162"/>
  <c r="AK32" i="162"/>
  <c r="AK31" i="162"/>
  <c r="AK30" i="162"/>
  <c r="AK28" i="162"/>
  <c r="AK27" i="162"/>
  <c r="AK24" i="162"/>
  <c r="AK23" i="162"/>
  <c r="AK22" i="162"/>
  <c r="AK20" i="162"/>
  <c r="AK19" i="162"/>
  <c r="AK16" i="162"/>
  <c r="AK15" i="162"/>
  <c r="AK14" i="162"/>
  <c r="AK12" i="162"/>
  <c r="AK11" i="162"/>
  <c r="AK8" i="162"/>
  <c r="AI36" i="162"/>
  <c r="AI35" i="162"/>
  <c r="AI34" i="162"/>
  <c r="AI32" i="162"/>
  <c r="AI31" i="162"/>
  <c r="AI30" i="162"/>
  <c r="AI28" i="162"/>
  <c r="AI27" i="162"/>
  <c r="AI24" i="162"/>
  <c r="AI23" i="162"/>
  <c r="AI20" i="162"/>
  <c r="AI19" i="162"/>
  <c r="AI18" i="162"/>
  <c r="AI16" i="162"/>
  <c r="AI15" i="162"/>
  <c r="AI14" i="162"/>
  <c r="AI12" i="162"/>
  <c r="AI11" i="162"/>
  <c r="AI8" i="162"/>
  <c r="AF36" i="162"/>
  <c r="AF35" i="162"/>
  <c r="AF32" i="162"/>
  <c r="AF31" i="162"/>
  <c r="AF30" i="162"/>
  <c r="AF28" i="162"/>
  <c r="AF27" i="162"/>
  <c r="AF26" i="162"/>
  <c r="AF24" i="162"/>
  <c r="AF23" i="162"/>
  <c r="AF20" i="162"/>
  <c r="AF19" i="162"/>
  <c r="AF18" i="162"/>
  <c r="AF16" i="162"/>
  <c r="AF15" i="162"/>
  <c r="AF12" i="162"/>
  <c r="AF11" i="162"/>
  <c r="AF8" i="162"/>
  <c r="AD36" i="162"/>
  <c r="AD35" i="162"/>
  <c r="AD34" i="162"/>
  <c r="AD32" i="162"/>
  <c r="AD31" i="162"/>
  <c r="AD30" i="162"/>
  <c r="AD28" i="162"/>
  <c r="AD27" i="162"/>
  <c r="AD26" i="162"/>
  <c r="AD24" i="162"/>
  <c r="AD23" i="162"/>
  <c r="AD22" i="162"/>
  <c r="AD20" i="162"/>
  <c r="AD19" i="162"/>
  <c r="AD16" i="162"/>
  <c r="AD15" i="162"/>
  <c r="AD12" i="162"/>
  <c r="AD11" i="162"/>
  <c r="AD8" i="162"/>
  <c r="AB36" i="162"/>
  <c r="AB35" i="162"/>
  <c r="AB34" i="162"/>
  <c r="AB32" i="162"/>
  <c r="AB31" i="162"/>
  <c r="AB30" i="162"/>
  <c r="AB28" i="162"/>
  <c r="AB27" i="162"/>
  <c r="AB26" i="162"/>
  <c r="AB24" i="162"/>
  <c r="AB23" i="162"/>
  <c r="AB22" i="162"/>
  <c r="AB20" i="162"/>
  <c r="AB19" i="162"/>
  <c r="AB16" i="162"/>
  <c r="AB15" i="162"/>
  <c r="AB14" i="162"/>
  <c r="AB12" i="162"/>
  <c r="AB11" i="162"/>
  <c r="AB8" i="162"/>
  <c r="Y36" i="162"/>
  <c r="Y35" i="162"/>
  <c r="Y34" i="162"/>
  <c r="Y32" i="162"/>
  <c r="Y31" i="162"/>
  <c r="Y30" i="162"/>
  <c r="Y28" i="162"/>
  <c r="Y27" i="162"/>
  <c r="Y24" i="162"/>
  <c r="Y23" i="162"/>
  <c r="Y22" i="162"/>
  <c r="Y20" i="162"/>
  <c r="Y19" i="162"/>
  <c r="Y18" i="162"/>
  <c r="Y16" i="162"/>
  <c r="Y15" i="162"/>
  <c r="Y12" i="162"/>
  <c r="Y11" i="162"/>
  <c r="Y10" i="162"/>
  <c r="Y8" i="162"/>
  <c r="W36" i="162"/>
  <c r="W35" i="162"/>
  <c r="W34" i="162"/>
  <c r="W32" i="162"/>
  <c r="W31" i="162"/>
  <c r="W30" i="162"/>
  <c r="W28" i="162"/>
  <c r="W27" i="162"/>
  <c r="W24" i="162"/>
  <c r="W23" i="162"/>
  <c r="W20" i="162"/>
  <c r="W19" i="162"/>
  <c r="W16" i="162"/>
  <c r="W15" i="162"/>
  <c r="W12" i="162"/>
  <c r="W11" i="162"/>
  <c r="W8" i="162"/>
  <c r="U36" i="162"/>
  <c r="U35" i="162"/>
  <c r="U34" i="162"/>
  <c r="U32" i="162"/>
  <c r="U31" i="162"/>
  <c r="U30" i="162"/>
  <c r="U28" i="162"/>
  <c r="U27" i="162"/>
  <c r="U24" i="162"/>
  <c r="U23" i="162"/>
  <c r="U22" i="162"/>
  <c r="U20" i="162"/>
  <c r="U19" i="162"/>
  <c r="U16" i="162"/>
  <c r="U15" i="162"/>
  <c r="U12" i="162"/>
  <c r="U11" i="162"/>
  <c r="U8" i="162"/>
  <c r="R35" i="162"/>
  <c r="R34" i="162"/>
  <c r="R32" i="162"/>
  <c r="R31" i="162"/>
  <c r="R30" i="162"/>
  <c r="R28" i="162"/>
  <c r="R27" i="162"/>
  <c r="R26" i="162"/>
  <c r="R24" i="162"/>
  <c r="R23" i="162"/>
  <c r="R20" i="162"/>
  <c r="R19" i="162"/>
  <c r="R16" i="162"/>
  <c r="R15" i="162"/>
  <c r="R12" i="162"/>
  <c r="R11" i="162"/>
  <c r="R8" i="162"/>
  <c r="P36" i="162"/>
  <c r="P35" i="162"/>
  <c r="P32" i="162"/>
  <c r="P31" i="162"/>
  <c r="P30" i="162"/>
  <c r="P28" i="162"/>
  <c r="P27" i="162"/>
  <c r="P24" i="162"/>
  <c r="P23" i="162"/>
  <c r="P20" i="162"/>
  <c r="P19" i="162"/>
  <c r="P16" i="162"/>
  <c r="P15" i="162"/>
  <c r="P12" i="162"/>
  <c r="P11" i="162"/>
  <c r="P8" i="162"/>
  <c r="N36" i="162"/>
  <c r="N35" i="162"/>
  <c r="N32" i="162"/>
  <c r="N31" i="162"/>
  <c r="N30" i="162"/>
  <c r="N28" i="162"/>
  <c r="N27" i="162"/>
  <c r="N26" i="162"/>
  <c r="N24" i="162"/>
  <c r="N23" i="162"/>
  <c r="N20" i="162"/>
  <c r="N19" i="162"/>
  <c r="N16" i="162"/>
  <c r="N15" i="162"/>
  <c r="N12" i="162"/>
  <c r="N11" i="162"/>
  <c r="N8" i="162"/>
  <c r="F304" i="164" l="1"/>
  <c r="BD19" i="162"/>
  <c r="BD20" i="162"/>
  <c r="BT10" i="162" s="1"/>
  <c r="BH32" i="162"/>
  <c r="BX13" i="162" s="1"/>
  <c r="BD27" i="162"/>
  <c r="K40" i="162"/>
  <c r="BF32" i="162"/>
  <c r="BV13" i="162" s="1"/>
  <c r="AZ303" i="164"/>
  <c r="AZ304" i="164"/>
  <c r="AX303" i="164"/>
  <c r="AX304" i="164"/>
  <c r="AW38" i="162"/>
  <c r="AV303" i="164"/>
  <c r="AV304" i="164"/>
  <c r="AU303" i="164"/>
  <c r="AU304" i="164"/>
  <c r="AS303" i="164"/>
  <c r="AS304" i="164"/>
  <c r="AQ303" i="164"/>
  <c r="AQ304" i="164"/>
  <c r="AR38" i="162"/>
  <c r="AN304" i="164"/>
  <c r="AO304" i="164"/>
  <c r="AN303" i="164"/>
  <c r="AT38" i="162"/>
  <c r="AP38" i="162"/>
  <c r="AO303" i="164"/>
  <c r="AL303" i="164"/>
  <c r="AL304" i="164"/>
  <c r="AJ304" i="164"/>
  <c r="AJ303" i="164"/>
  <c r="AG303" i="164"/>
  <c r="AG304" i="164"/>
  <c r="AH303" i="164"/>
  <c r="AH304" i="164"/>
  <c r="AE304" i="164"/>
  <c r="AE303" i="164"/>
  <c r="AC303" i="164"/>
  <c r="AC304" i="164"/>
  <c r="AD38" i="162"/>
  <c r="AF38" i="162"/>
  <c r="Z303" i="164"/>
  <c r="AA303" i="164"/>
  <c r="Z304" i="164"/>
  <c r="AA304" i="164"/>
  <c r="X303" i="164"/>
  <c r="X304" i="164"/>
  <c r="V303" i="164"/>
  <c r="V304" i="164"/>
  <c r="T303" i="164"/>
  <c r="S304" i="164"/>
  <c r="T304" i="164"/>
  <c r="BB38" i="162"/>
  <c r="S303" i="164"/>
  <c r="Q303" i="164"/>
  <c r="Q304" i="164"/>
  <c r="BH31" i="162"/>
  <c r="BW13" i="162" s="1"/>
  <c r="O303" i="164"/>
  <c r="O304" i="164"/>
  <c r="N39" i="162"/>
  <c r="L303" i="164"/>
  <c r="M303" i="164"/>
  <c r="L304" i="164"/>
  <c r="M304" i="164"/>
  <c r="BG39" i="162"/>
  <c r="J303" i="164"/>
  <c r="BL24" i="162"/>
  <c r="BR12" i="162" s="1"/>
  <c r="J304" i="164"/>
  <c r="BL17" i="162"/>
  <c r="BZ10" i="162" s="1"/>
  <c r="BE39" i="162"/>
  <c r="H303" i="164"/>
  <c r="H304" i="164"/>
  <c r="BF15" i="162"/>
  <c r="BU9" i="162" s="1"/>
  <c r="F303" i="164"/>
  <c r="BL29" i="162"/>
  <c r="BZ14" i="162" s="1"/>
  <c r="BD36" i="162"/>
  <c r="E304" i="164"/>
  <c r="BD8" i="162"/>
  <c r="BT7" i="162" s="1"/>
  <c r="BL8" i="162"/>
  <c r="BZ7" i="162" s="1"/>
  <c r="BL11" i="162"/>
  <c r="BZ8" i="162" s="1"/>
  <c r="BD12" i="162"/>
  <c r="BT8" i="162" s="1"/>
  <c r="BH28" i="162"/>
  <c r="BL23" i="162"/>
  <c r="BZ12" i="162" s="1"/>
  <c r="BD28" i="162"/>
  <c r="BD35" i="162"/>
  <c r="BL28" i="162"/>
  <c r="BY14" i="162" s="1"/>
  <c r="R18" i="162"/>
  <c r="N14" i="162"/>
  <c r="BL16" i="162"/>
  <c r="BY10" i="162" s="1"/>
  <c r="BL10" i="162"/>
  <c r="BY8" i="162" s="1"/>
  <c r="AK39" i="162"/>
  <c r="U39" i="162"/>
  <c r="AD39" i="162"/>
  <c r="AM39" i="162"/>
  <c r="AW39" i="162"/>
  <c r="BL19" i="162"/>
  <c r="BY11" i="162" s="1"/>
  <c r="BB34" i="162"/>
  <c r="P34" i="162"/>
  <c r="W10" i="162"/>
  <c r="AB10" i="162"/>
  <c r="AD10" i="162"/>
  <c r="AP10" i="162"/>
  <c r="AT10" i="162"/>
  <c r="BL20" i="162"/>
  <c r="BZ11" i="162" s="1"/>
  <c r="W39" i="162"/>
  <c r="AF39" i="162"/>
  <c r="AP39" i="162"/>
  <c r="AY39" i="162"/>
  <c r="BL22" i="162"/>
  <c r="BY12" i="162" s="1"/>
  <c r="Y39" i="162"/>
  <c r="AI39" i="162"/>
  <c r="AR39" i="162"/>
  <c r="BA39" i="162"/>
  <c r="BL13" i="162"/>
  <c r="BY9" i="162" s="1"/>
  <c r="BL25" i="162"/>
  <c r="BY13" i="162" s="1"/>
  <c r="BL14" i="162"/>
  <c r="BZ9" i="162" s="1"/>
  <c r="BL26" i="162"/>
  <c r="BZ13" i="162" s="1"/>
  <c r="AB39" i="162"/>
  <c r="AT39" i="162"/>
  <c r="P10" i="162"/>
  <c r="W38" i="162"/>
  <c r="Y38" i="162"/>
  <c r="N18" i="162"/>
  <c r="AD14" i="162"/>
  <c r="AF14" i="162"/>
  <c r="AN42" i="162"/>
  <c r="BA14" i="162"/>
  <c r="N10" i="162"/>
  <c r="N34" i="162"/>
  <c r="BB18" i="162"/>
  <c r="AB18" i="162"/>
  <c r="AD18" i="162"/>
  <c r="AK18" i="162"/>
  <c r="AP18" i="162"/>
  <c r="AT18" i="162"/>
  <c r="P18" i="162"/>
  <c r="R22" i="162"/>
  <c r="AR22" i="162"/>
  <c r="AI26" i="162"/>
  <c r="AK26" i="162"/>
  <c r="AM26" i="162"/>
  <c r="AR26" i="162"/>
  <c r="AT26" i="162"/>
  <c r="BE34" i="162"/>
  <c r="AY40" i="162"/>
  <c r="AU42" i="162"/>
  <c r="AY38" i="162"/>
  <c r="AW22" i="162"/>
  <c r="AY22" i="162"/>
  <c r="AY18" i="162"/>
  <c r="AW14" i="162"/>
  <c r="AY14" i="162"/>
  <c r="AW10" i="162"/>
  <c r="AY10" i="162"/>
  <c r="BA10" i="162"/>
  <c r="AK40" i="162"/>
  <c r="BF36" i="162"/>
  <c r="BG26" i="162"/>
  <c r="BE26" i="162"/>
  <c r="BH20" i="162"/>
  <c r="BX10" i="162" s="1"/>
  <c r="BC10" i="162"/>
  <c r="BE10" i="162"/>
  <c r="BG10" i="162"/>
  <c r="AF40" i="162"/>
  <c r="AF34" i="162"/>
  <c r="AI40" i="162"/>
  <c r="AF22" i="162"/>
  <c r="AI22" i="162"/>
  <c r="AM22" i="162"/>
  <c r="BF16" i="162"/>
  <c r="BV9" i="162" s="1"/>
  <c r="Z42" i="162"/>
  <c r="AG42" i="162"/>
  <c r="AP14" i="162"/>
  <c r="AR14" i="162"/>
  <c r="AT14" i="162"/>
  <c r="AD40" i="162"/>
  <c r="AF10" i="162"/>
  <c r="AB40" i="162"/>
  <c r="BE38" i="162"/>
  <c r="BG38" i="162"/>
  <c r="BC38" i="162"/>
  <c r="BD24" i="162"/>
  <c r="BT11" i="162" s="1"/>
  <c r="W40" i="162"/>
  <c r="BG18" i="162"/>
  <c r="U18" i="162"/>
  <c r="BC18" i="162"/>
  <c r="BH16" i="162"/>
  <c r="BX9" i="162" s="1"/>
  <c r="BE18" i="162"/>
  <c r="BC14" i="162"/>
  <c r="BE14" i="162"/>
  <c r="BG14" i="162"/>
  <c r="W26" i="162"/>
  <c r="U26" i="162"/>
  <c r="W22" i="162"/>
  <c r="BD16" i="162"/>
  <c r="BT9" i="162" s="1"/>
  <c r="U14" i="162"/>
  <c r="U10" i="162"/>
  <c r="S42" i="162"/>
  <c r="BD32" i="162"/>
  <c r="BT13" i="162" s="1"/>
  <c r="BH24" i="162"/>
  <c r="BX11" i="162" s="1"/>
  <c r="P26" i="162"/>
  <c r="P22" i="162"/>
  <c r="R14" i="162"/>
  <c r="R40" i="162"/>
  <c r="BF8" i="162"/>
  <c r="BV7" i="162" s="1"/>
  <c r="BC40" i="162"/>
  <c r="N38" i="162"/>
  <c r="BF20" i="162"/>
  <c r="BV10" i="162" s="1"/>
  <c r="BF12" i="162"/>
  <c r="BV8" i="162" s="1"/>
  <c r="P14" i="162"/>
  <c r="BB14" i="162"/>
  <c r="BB39" i="162"/>
  <c r="R39" i="162"/>
  <c r="P39" i="162"/>
  <c r="N40" i="162"/>
  <c r="BB40" i="162"/>
  <c r="BC26" i="162"/>
  <c r="BG40" i="162"/>
  <c r="BC39" i="162"/>
  <c r="BE40" i="162"/>
  <c r="BH36" i="162"/>
  <c r="BF30" i="162"/>
  <c r="BH30" i="162"/>
  <c r="BD30" i="162"/>
  <c r="BF24" i="162"/>
  <c r="BV11" i="162" s="1"/>
  <c r="BB26" i="162"/>
  <c r="BB22" i="162"/>
  <c r="BH22" i="162" s="1"/>
  <c r="BQ10" i="162" s="1"/>
  <c r="BH12" i="162"/>
  <c r="BX8" i="162" s="1"/>
  <c r="BH8" i="162"/>
  <c r="BX7" i="162" s="1"/>
  <c r="BB10" i="162"/>
  <c r="G39" i="162"/>
  <c r="K39" i="162"/>
  <c r="I39" i="162"/>
  <c r="BF28" i="162"/>
  <c r="AI10" i="162"/>
  <c r="AK10" i="162"/>
  <c r="AM10" i="162"/>
  <c r="W14" i="162"/>
  <c r="W18" i="162"/>
  <c r="Y14" i="162"/>
  <c r="R38" i="162"/>
  <c r="N22" i="162"/>
  <c r="L42" i="162"/>
  <c r="AP40" i="162"/>
  <c r="AM40" i="162"/>
  <c r="I40" i="162"/>
  <c r="BA40" i="162"/>
  <c r="AW40" i="162"/>
  <c r="AR40" i="162"/>
  <c r="AT40" i="162"/>
  <c r="Y40" i="162"/>
  <c r="U40" i="162"/>
  <c r="P40" i="162"/>
  <c r="G40" i="162"/>
  <c r="BV12" i="162" l="1"/>
  <c r="BP12" i="162"/>
  <c r="BX12" i="162"/>
  <c r="BQ12" i="162"/>
  <c r="BX14" i="162"/>
  <c r="BV14" i="162"/>
  <c r="BS14" i="162"/>
  <c r="BS12" i="162"/>
  <c r="BO12" i="162"/>
  <c r="BT12" i="162"/>
  <c r="BT14" i="162"/>
  <c r="G15" i="174"/>
  <c r="D14" i="174"/>
  <c r="D15" i="174"/>
  <c r="I14" i="174"/>
  <c r="E14" i="174"/>
  <c r="I15" i="174"/>
  <c r="E15" i="174"/>
  <c r="AR42" i="162"/>
  <c r="G14" i="174"/>
  <c r="BL9" i="162"/>
  <c r="BR7" i="162" s="1"/>
  <c r="BD38" i="162"/>
  <c r="BH38" i="162"/>
  <c r="BF38" i="162"/>
  <c r="AZ306" i="164"/>
  <c r="BA42" i="162"/>
  <c r="AX306" i="164"/>
  <c r="BA303" i="164"/>
  <c r="AV306" i="164"/>
  <c r="AY304" i="164"/>
  <c r="AW303" i="164"/>
  <c r="AW304" i="164"/>
  <c r="AY303" i="164"/>
  <c r="BA304" i="164"/>
  <c r="AU306" i="164"/>
  <c r="AS306" i="164"/>
  <c r="AQ306" i="164"/>
  <c r="AP303" i="164"/>
  <c r="AP304" i="164"/>
  <c r="AT304" i="164"/>
  <c r="AT42" i="162"/>
  <c r="AN306" i="164"/>
  <c r="AT303" i="164"/>
  <c r="AR303" i="164"/>
  <c r="AR304" i="164"/>
  <c r="AP42" i="162"/>
  <c r="AO306" i="164"/>
  <c r="AL306" i="164"/>
  <c r="AJ306" i="164"/>
  <c r="AK304" i="164"/>
  <c r="AK303" i="164"/>
  <c r="AM304" i="164"/>
  <c r="AI304" i="164"/>
  <c r="AG306" i="164"/>
  <c r="AI303" i="164"/>
  <c r="AH306" i="164"/>
  <c r="AM303" i="164"/>
  <c r="AE306" i="164"/>
  <c r="AC306" i="164"/>
  <c r="AD303" i="164"/>
  <c r="BD14" i="162"/>
  <c r="BO8" i="162" s="1"/>
  <c r="AD304" i="164"/>
  <c r="AA306" i="164"/>
  <c r="AF303" i="164"/>
  <c r="Z306" i="164"/>
  <c r="AF304" i="164"/>
  <c r="AB303" i="164"/>
  <c r="AB304" i="164"/>
  <c r="X306" i="164"/>
  <c r="V306" i="164"/>
  <c r="Y303" i="164"/>
  <c r="U303" i="164"/>
  <c r="T306" i="164"/>
  <c r="W304" i="164"/>
  <c r="U42" i="162"/>
  <c r="S306" i="164"/>
  <c r="U304" i="164"/>
  <c r="W303" i="164"/>
  <c r="Y304" i="164"/>
  <c r="Q306" i="164"/>
  <c r="O306" i="164"/>
  <c r="N304" i="164"/>
  <c r="L306" i="164"/>
  <c r="P303" i="164"/>
  <c r="BD18" i="162"/>
  <c r="BO9" i="162" s="1"/>
  <c r="R303" i="164"/>
  <c r="M306" i="164"/>
  <c r="P304" i="164"/>
  <c r="R304" i="164"/>
  <c r="N303" i="164"/>
  <c r="J306" i="164"/>
  <c r="BG303" i="164"/>
  <c r="I94" i="161"/>
  <c r="BG304" i="164"/>
  <c r="I95" i="161"/>
  <c r="G95" i="161"/>
  <c r="BE304" i="164"/>
  <c r="H306" i="164"/>
  <c r="BE303" i="164"/>
  <c r="G94" i="161"/>
  <c r="BC304" i="164"/>
  <c r="E95" i="161"/>
  <c r="F306" i="164"/>
  <c r="E94" i="161"/>
  <c r="BC303" i="164"/>
  <c r="E306" i="164"/>
  <c r="G303" i="164"/>
  <c r="BB304" i="164"/>
  <c r="D95" i="161"/>
  <c r="BF40" i="162"/>
  <c r="BH34" i="162"/>
  <c r="BQ13" i="162" s="1"/>
  <c r="BD34" i="162"/>
  <c r="BO13" i="162" s="1"/>
  <c r="BB303" i="164"/>
  <c r="D94" i="161"/>
  <c r="BL31" i="162"/>
  <c r="BY15" i="162" s="1"/>
  <c r="K303" i="164"/>
  <c r="K304" i="164"/>
  <c r="G304" i="164"/>
  <c r="I304" i="164"/>
  <c r="I303" i="164"/>
  <c r="AW42" i="162"/>
  <c r="AF42" i="162"/>
  <c r="BF34" i="162"/>
  <c r="BP13" i="162" s="1"/>
  <c r="BH18" i="162"/>
  <c r="BQ9" i="162" s="1"/>
  <c r="BF18" i="162"/>
  <c r="BP9" i="162" s="1"/>
  <c r="BF39" i="162"/>
  <c r="BH14" i="162"/>
  <c r="BQ8" i="162" s="1"/>
  <c r="BL12" i="162"/>
  <c r="BR8" i="162" s="1"/>
  <c r="BL27" i="162"/>
  <c r="BR13" i="162" s="1"/>
  <c r="BL30" i="162"/>
  <c r="BR14" i="162" s="1"/>
  <c r="BL21" i="162"/>
  <c r="BR11" i="162" s="1"/>
  <c r="BL15" i="162"/>
  <c r="BR9" i="162" s="1"/>
  <c r="BL32" i="162"/>
  <c r="BZ15" i="162" s="1"/>
  <c r="BL18" i="162"/>
  <c r="BR10" i="162" s="1"/>
  <c r="BD39" i="162"/>
  <c r="BH39" i="162"/>
  <c r="AY42" i="162"/>
  <c r="BD10" i="162"/>
  <c r="BO7" i="162" s="1"/>
  <c r="AK42" i="162"/>
  <c r="AI42" i="162"/>
  <c r="AM42" i="162"/>
  <c r="AB42" i="162"/>
  <c r="AD42" i="162"/>
  <c r="W42" i="162"/>
  <c r="Y42" i="162"/>
  <c r="BC42" i="162"/>
  <c r="BG42" i="162"/>
  <c r="N42" i="162"/>
  <c r="BE42" i="162"/>
  <c r="BD40" i="162"/>
  <c r="BD22" i="162"/>
  <c r="BO10" i="162" s="1"/>
  <c r="BB42" i="162"/>
  <c r="BF14" i="162"/>
  <c r="BP8" i="162" s="1"/>
  <c r="BH40" i="162"/>
  <c r="BF26" i="162"/>
  <c r="BP11" i="162" s="1"/>
  <c r="BH26" i="162"/>
  <c r="BQ11" i="162" s="1"/>
  <c r="BD26" i="162"/>
  <c r="BO11" i="162" s="1"/>
  <c r="BF22" i="162"/>
  <c r="BP10" i="162" s="1"/>
  <c r="I42" i="162"/>
  <c r="BF10" i="162"/>
  <c r="BP7" i="162" s="1"/>
  <c r="BH10" i="162"/>
  <c r="BQ7" i="162" s="1"/>
  <c r="K42" i="162"/>
  <c r="G42" i="162"/>
  <c r="P42" i="162"/>
  <c r="R42" i="162"/>
  <c r="BO14" i="162" l="1"/>
  <c r="BQ14" i="162"/>
  <c r="BP14" i="162"/>
  <c r="AR306" i="164"/>
  <c r="BW15" i="162"/>
  <c r="J14" i="174"/>
  <c r="D17" i="174"/>
  <c r="I97" i="161"/>
  <c r="I17" i="174"/>
  <c r="BS15" i="162"/>
  <c r="F14" i="174"/>
  <c r="G97" i="161"/>
  <c r="G17" i="174"/>
  <c r="BX15" i="162"/>
  <c r="J15" i="174"/>
  <c r="BT15" i="162"/>
  <c r="F15" i="174"/>
  <c r="E97" i="161"/>
  <c r="E17" i="174"/>
  <c r="BU15" i="162"/>
  <c r="H14" i="174"/>
  <c r="BV15" i="162"/>
  <c r="H15" i="174"/>
  <c r="BW303" i="164"/>
  <c r="CO81" i="164" s="1"/>
  <c r="DV50" i="164" s="1"/>
  <c r="BW304" i="164"/>
  <c r="CW81" i="164" s="1"/>
  <c r="EH50" i="164" s="1"/>
  <c r="D97" i="161"/>
  <c r="BL33" i="162"/>
  <c r="BR15" i="162" s="1"/>
  <c r="U72" i="161"/>
  <c r="U73" i="161"/>
  <c r="BA306" i="164"/>
  <c r="AY306" i="164"/>
  <c r="AW306" i="164"/>
  <c r="AT306" i="164"/>
  <c r="AP306" i="164"/>
  <c r="AI306" i="164"/>
  <c r="AK306" i="164"/>
  <c r="AM306" i="164"/>
  <c r="AF306" i="164"/>
  <c r="AD306" i="164"/>
  <c r="AB306" i="164"/>
  <c r="Y306" i="164"/>
  <c r="W306" i="164"/>
  <c r="U306" i="164"/>
  <c r="R306" i="164"/>
  <c r="P306" i="164"/>
  <c r="N306" i="164"/>
  <c r="BG306" i="164"/>
  <c r="BE306" i="164"/>
  <c r="BC306" i="164"/>
  <c r="BF303" i="164"/>
  <c r="H94" i="161"/>
  <c r="BD304" i="164"/>
  <c r="F95" i="161"/>
  <c r="K306" i="164"/>
  <c r="G306" i="164"/>
  <c r="BH304" i="164"/>
  <c r="J95" i="161"/>
  <c r="BB306" i="164"/>
  <c r="BD42" i="162"/>
  <c r="J94" i="161"/>
  <c r="BH303" i="164"/>
  <c r="I306" i="164"/>
  <c r="BD303" i="164"/>
  <c r="F94" i="161"/>
  <c r="BF304" i="164"/>
  <c r="H95" i="161"/>
  <c r="BF42" i="162"/>
  <c r="BH42" i="162"/>
  <c r="F17" i="174" l="1"/>
  <c r="J17" i="174"/>
  <c r="H17" i="174"/>
  <c r="U74" i="161"/>
  <c r="AA28" i="161" s="1"/>
  <c r="CS81" i="164"/>
  <c r="EB50" i="164" s="1"/>
  <c r="CM81" i="164"/>
  <c r="DS50" i="164" s="1"/>
  <c r="CU81" i="164"/>
  <c r="EE50" i="164" s="1"/>
  <c r="CK81" i="164"/>
  <c r="DP50" i="164" s="1"/>
  <c r="FA27" i="164" s="1"/>
  <c r="CI81" i="164"/>
  <c r="DM50" i="164" s="1"/>
  <c r="CQ81" i="164"/>
  <c r="DY50" i="164" s="1"/>
  <c r="FS8" i="164"/>
  <c r="FS10" i="164"/>
  <c r="FS12" i="164"/>
  <c r="FS14" i="164"/>
  <c r="FS16" i="164"/>
  <c r="FS18" i="164"/>
  <c r="FS20" i="164"/>
  <c r="FS22" i="164"/>
  <c r="FS23" i="164"/>
  <c r="FS24" i="164"/>
  <c r="FS25" i="164"/>
  <c r="FS26" i="164"/>
  <c r="FS27" i="164"/>
  <c r="FS28" i="164"/>
  <c r="FS29" i="164"/>
  <c r="FS30" i="164"/>
  <c r="FS31" i="164"/>
  <c r="FS9" i="164"/>
  <c r="FS13" i="164"/>
  <c r="FS17" i="164"/>
  <c r="FS21" i="164"/>
  <c r="FS11" i="164"/>
  <c r="FS15" i="164"/>
  <c r="FS19" i="164"/>
  <c r="FS7" i="164"/>
  <c r="FS32" i="164"/>
  <c r="FS34" i="164"/>
  <c r="FS36" i="164"/>
  <c r="FS38" i="164"/>
  <c r="FS40" i="164"/>
  <c r="FS42" i="164"/>
  <c r="FS44" i="164"/>
  <c r="FS46" i="164"/>
  <c r="FS48" i="164"/>
  <c r="FS33" i="164"/>
  <c r="FS35" i="164"/>
  <c r="FS37" i="164"/>
  <c r="FS39" i="164"/>
  <c r="FS41" i="164"/>
  <c r="FS43" i="164"/>
  <c r="FS45" i="164"/>
  <c r="FS47" i="164"/>
  <c r="FS49" i="164"/>
  <c r="FP18" i="164"/>
  <c r="FP24" i="164"/>
  <c r="FP30" i="164"/>
  <c r="FP7" i="164"/>
  <c r="FP35" i="164"/>
  <c r="FP38" i="164"/>
  <c r="FP42" i="164"/>
  <c r="FP43" i="164"/>
  <c r="FP46" i="164"/>
  <c r="FP47" i="164"/>
  <c r="FP23" i="164"/>
  <c r="FP25" i="164"/>
  <c r="FP31" i="164"/>
  <c r="FG9" i="164"/>
  <c r="FG11" i="164"/>
  <c r="FG13" i="164"/>
  <c r="FG15" i="164"/>
  <c r="FG17" i="164"/>
  <c r="FG19" i="164"/>
  <c r="FG21" i="164"/>
  <c r="FG22" i="164"/>
  <c r="FG23" i="164"/>
  <c r="FG24" i="164"/>
  <c r="FG25" i="164"/>
  <c r="FG26" i="164"/>
  <c r="FG27" i="164"/>
  <c r="FG28" i="164"/>
  <c r="FG29" i="164"/>
  <c r="FG30" i="164"/>
  <c r="FG31" i="164"/>
  <c r="FG32" i="164"/>
  <c r="FG8" i="164"/>
  <c r="FG12" i="164"/>
  <c r="FG16" i="164"/>
  <c r="FG20" i="164"/>
  <c r="FG10" i="164"/>
  <c r="FG14" i="164"/>
  <c r="FG18" i="164"/>
  <c r="FG7" i="164"/>
  <c r="FG33" i="164"/>
  <c r="FG35" i="164"/>
  <c r="FG37" i="164"/>
  <c r="FG39" i="164"/>
  <c r="FG41" i="164"/>
  <c r="FG43" i="164"/>
  <c r="FG45" i="164"/>
  <c r="FG47" i="164"/>
  <c r="FG49" i="164"/>
  <c r="FG34" i="164"/>
  <c r="FG36" i="164"/>
  <c r="FG38" i="164"/>
  <c r="FG40" i="164"/>
  <c r="FG42" i="164"/>
  <c r="FG44" i="164"/>
  <c r="FG46" i="164"/>
  <c r="FG48" i="164"/>
  <c r="BW306" i="164"/>
  <c r="CG81" i="164" s="1"/>
  <c r="DJ50" i="164" s="1"/>
  <c r="F97" i="161"/>
  <c r="BO15" i="162"/>
  <c r="J97" i="161"/>
  <c r="BQ15" i="162"/>
  <c r="H97" i="161"/>
  <c r="BP15" i="162"/>
  <c r="BD306" i="164"/>
  <c r="BH306" i="164"/>
  <c r="BF306" i="164"/>
  <c r="BG7" i="162"/>
  <c r="BE7" i="162"/>
  <c r="BC7" i="162"/>
  <c r="BB7" i="162"/>
  <c r="BA7" i="162"/>
  <c r="AY7" i="162"/>
  <c r="AW7" i="162"/>
  <c r="AT7" i="162"/>
  <c r="AR7" i="162"/>
  <c r="AP7" i="162"/>
  <c r="AM7" i="162"/>
  <c r="AK7" i="162"/>
  <c r="AI7" i="162"/>
  <c r="AF7" i="162"/>
  <c r="AD7" i="162"/>
  <c r="AB7" i="162"/>
  <c r="Y7" i="162"/>
  <c r="W7" i="162"/>
  <c r="U7" i="162"/>
  <c r="R7" i="162"/>
  <c r="P7" i="162"/>
  <c r="N7" i="162"/>
  <c r="FP22" i="164" l="1"/>
  <c r="FP11" i="164"/>
  <c r="FP15" i="164"/>
  <c r="FP10" i="164"/>
  <c r="FM31" i="164"/>
  <c r="FM10" i="164"/>
  <c r="FP34" i="164"/>
  <c r="FP14" i="164"/>
  <c r="FP39" i="164"/>
  <c r="FP19" i="164"/>
  <c r="FM49" i="164"/>
  <c r="FM33" i="164"/>
  <c r="FM42" i="164"/>
  <c r="FM32" i="164"/>
  <c r="FM39" i="164"/>
  <c r="FM21" i="164"/>
  <c r="FA13" i="164"/>
  <c r="FM41" i="164"/>
  <c r="FM40" i="164"/>
  <c r="FM30" i="164"/>
  <c r="FM47" i="164"/>
  <c r="FM48" i="164"/>
  <c r="FM15" i="164"/>
  <c r="FM25" i="164"/>
  <c r="FM43" i="164"/>
  <c r="FM19" i="164"/>
  <c r="FM36" i="164"/>
  <c r="FM7" i="164"/>
  <c r="FM23" i="164"/>
  <c r="FP29" i="164"/>
  <c r="FP49" i="164"/>
  <c r="FP45" i="164"/>
  <c r="FP41" i="164"/>
  <c r="FP37" i="164"/>
  <c r="FP33" i="164"/>
  <c r="FP28" i="164"/>
  <c r="FP21" i="164"/>
  <c r="FP17" i="164"/>
  <c r="FP13" i="164"/>
  <c r="FP9" i="164"/>
  <c r="FM16" i="164"/>
  <c r="FP27" i="164"/>
  <c r="FP48" i="164"/>
  <c r="FP44" i="164"/>
  <c r="FP40" i="164"/>
  <c r="FP36" i="164"/>
  <c r="FP32" i="164"/>
  <c r="FP26" i="164"/>
  <c r="FP20" i="164"/>
  <c r="FP16" i="164"/>
  <c r="FP12" i="164"/>
  <c r="FP8" i="164"/>
  <c r="FJ49" i="164"/>
  <c r="FM45" i="164"/>
  <c r="FM37" i="164"/>
  <c r="FM44" i="164"/>
  <c r="FM34" i="164"/>
  <c r="FM17" i="164"/>
  <c r="FM26" i="164"/>
  <c r="FM12" i="164"/>
  <c r="FJ26" i="164"/>
  <c r="FA48" i="164"/>
  <c r="FM35" i="164"/>
  <c r="FM46" i="164"/>
  <c r="FM38" i="164"/>
  <c r="FM11" i="164"/>
  <c r="FM13" i="164"/>
  <c r="FM27" i="164"/>
  <c r="FM20" i="164"/>
  <c r="FM8" i="164"/>
  <c r="FA45" i="164"/>
  <c r="FA25" i="164"/>
  <c r="FA9" i="164"/>
  <c r="FJ45" i="164"/>
  <c r="FJ17" i="164"/>
  <c r="FJ37" i="164"/>
  <c r="FJ13" i="164"/>
  <c r="FJ31" i="164"/>
  <c r="FJ33" i="164"/>
  <c r="FJ9" i="164"/>
  <c r="FJ41" i="164"/>
  <c r="FJ21" i="164"/>
  <c r="FM9" i="164"/>
  <c r="FM29" i="164"/>
  <c r="FM24" i="164"/>
  <c r="FM14" i="164"/>
  <c r="FA47" i="164"/>
  <c r="FA49" i="164"/>
  <c r="FA18" i="164"/>
  <c r="FA14" i="164"/>
  <c r="FA34" i="164"/>
  <c r="FA44" i="164"/>
  <c r="FJ23" i="164"/>
  <c r="FJ48" i="164"/>
  <c r="FJ44" i="164"/>
  <c r="FJ40" i="164"/>
  <c r="FJ36" i="164"/>
  <c r="FJ32" i="164"/>
  <c r="FJ24" i="164"/>
  <c r="FJ20" i="164"/>
  <c r="FJ16" i="164"/>
  <c r="FJ12" i="164"/>
  <c r="FJ8" i="164"/>
  <c r="FJ25" i="164"/>
  <c r="FJ47" i="164"/>
  <c r="FJ43" i="164"/>
  <c r="FJ39" i="164"/>
  <c r="FJ35" i="164"/>
  <c r="FJ30" i="164"/>
  <c r="FJ22" i="164"/>
  <c r="FJ19" i="164"/>
  <c r="FJ15" i="164"/>
  <c r="FJ11" i="164"/>
  <c r="FA37" i="164"/>
  <c r="FA40" i="164"/>
  <c r="FA33" i="164"/>
  <c r="FA32" i="164"/>
  <c r="FA46" i="164"/>
  <c r="FA23" i="164"/>
  <c r="FJ29" i="164"/>
  <c r="FJ27" i="164"/>
  <c r="FJ46" i="164"/>
  <c r="FJ42" i="164"/>
  <c r="FJ38" i="164"/>
  <c r="FJ34" i="164"/>
  <c r="FJ28" i="164"/>
  <c r="FJ7" i="164"/>
  <c r="FJ18" i="164"/>
  <c r="FJ14" i="164"/>
  <c r="FJ10" i="164"/>
  <c r="FA38" i="164"/>
  <c r="FA10" i="164"/>
  <c r="FA41" i="164"/>
  <c r="FA24" i="164"/>
  <c r="FA26" i="164"/>
  <c r="FA17" i="164"/>
  <c r="FM22" i="164"/>
  <c r="FA21" i="164"/>
  <c r="FA28" i="164"/>
  <c r="FA36" i="164"/>
  <c r="FM28" i="164"/>
  <c r="FM18" i="164"/>
  <c r="FA30" i="164"/>
  <c r="FA7" i="164"/>
  <c r="FA19" i="164"/>
  <c r="FA16" i="164"/>
  <c r="CA81" i="164"/>
  <c r="DA50" i="164" s="1"/>
  <c r="Y28" i="161"/>
  <c r="CC81" i="164"/>
  <c r="DD50" i="164" s="1"/>
  <c r="Z28" i="161"/>
  <c r="FA15" i="164"/>
  <c r="FA8" i="164"/>
  <c r="FA12" i="164"/>
  <c r="FA42" i="164"/>
  <c r="FA11" i="164"/>
  <c r="FA35" i="164"/>
  <c r="FA31" i="164"/>
  <c r="X28" i="161"/>
  <c r="CE81" i="164"/>
  <c r="DG50" i="164" s="1"/>
  <c r="FA39" i="164"/>
  <c r="FA29" i="164"/>
  <c r="FA22" i="164"/>
  <c r="FA20" i="164"/>
  <c r="FA43" i="164"/>
  <c r="EX8" i="164"/>
  <c r="EX9" i="164"/>
  <c r="EX10" i="164"/>
  <c r="EX11" i="164"/>
  <c r="EX12" i="164"/>
  <c r="EX13" i="164"/>
  <c r="EX14" i="164"/>
  <c r="EX15" i="164"/>
  <c r="EX16" i="164"/>
  <c r="EX17" i="164"/>
  <c r="EX18" i="164"/>
  <c r="EX19" i="164"/>
  <c r="EX20" i="164"/>
  <c r="EX21" i="164"/>
  <c r="EX23" i="164"/>
  <c r="EX25" i="164"/>
  <c r="EX27" i="164"/>
  <c r="EX29" i="164"/>
  <c r="EX31" i="164"/>
  <c r="EX33" i="164"/>
  <c r="EX34" i="164"/>
  <c r="EX35" i="164"/>
  <c r="EX36" i="164"/>
  <c r="EX37" i="164"/>
  <c r="EX38" i="164"/>
  <c r="EX39" i="164"/>
  <c r="EX40" i="164"/>
  <c r="EX41" i="164"/>
  <c r="EX42" i="164"/>
  <c r="EX43" i="164"/>
  <c r="EX44" i="164"/>
  <c r="EX45" i="164"/>
  <c r="EX46" i="164"/>
  <c r="EX47" i="164"/>
  <c r="EX48" i="164"/>
  <c r="EX49" i="164"/>
  <c r="EX7" i="164"/>
  <c r="EX22" i="164"/>
  <c r="EX30" i="164"/>
  <c r="EX28" i="164"/>
  <c r="EX26" i="164"/>
  <c r="EX24" i="164"/>
  <c r="EX32" i="164"/>
  <c r="FD8" i="164"/>
  <c r="FD9" i="164"/>
  <c r="FD10" i="164"/>
  <c r="FD11" i="164"/>
  <c r="FD12" i="164"/>
  <c r="FD13" i="164"/>
  <c r="FD14" i="164"/>
  <c r="FD15" i="164"/>
  <c r="FD16" i="164"/>
  <c r="FD17" i="164"/>
  <c r="FD18" i="164"/>
  <c r="FD19" i="164"/>
  <c r="FD20" i="164"/>
  <c r="FD21" i="164"/>
  <c r="FD23" i="164"/>
  <c r="FD25" i="164"/>
  <c r="FD27" i="164"/>
  <c r="FD29" i="164"/>
  <c r="FD31" i="164"/>
  <c r="FD33" i="164"/>
  <c r="FD34" i="164"/>
  <c r="FD35" i="164"/>
  <c r="FD36" i="164"/>
  <c r="FD37" i="164"/>
  <c r="FD38" i="164"/>
  <c r="FD39" i="164"/>
  <c r="FD40" i="164"/>
  <c r="FD41" i="164"/>
  <c r="FD42" i="164"/>
  <c r="FD43" i="164"/>
  <c r="FD44" i="164"/>
  <c r="FD45" i="164"/>
  <c r="FD46" i="164"/>
  <c r="FD47" i="164"/>
  <c r="FD48" i="164"/>
  <c r="FD49" i="164"/>
  <c r="FD7" i="164"/>
  <c r="FD22" i="164"/>
  <c r="FD24" i="164"/>
  <c r="FD26" i="164"/>
  <c r="FD28" i="164"/>
  <c r="FD30" i="164"/>
  <c r="FD32" i="164"/>
  <c r="EL17" i="164"/>
  <c r="EU8" i="164"/>
  <c r="EU10" i="164"/>
  <c r="EU12" i="164"/>
  <c r="EU14" i="164"/>
  <c r="EU16" i="164"/>
  <c r="EU18" i="164"/>
  <c r="EU20" i="164"/>
  <c r="EU22" i="164"/>
  <c r="EU23" i="164"/>
  <c r="EU24" i="164"/>
  <c r="EU25" i="164"/>
  <c r="EU26" i="164"/>
  <c r="EU27" i="164"/>
  <c r="EU28" i="164"/>
  <c r="EU29" i="164"/>
  <c r="EU30" i="164"/>
  <c r="EU31" i="164"/>
  <c r="EU32" i="164"/>
  <c r="EU11" i="164"/>
  <c r="EU15" i="164"/>
  <c r="EU19" i="164"/>
  <c r="EU9" i="164"/>
  <c r="EU13" i="164"/>
  <c r="EU17" i="164"/>
  <c r="EU21" i="164"/>
  <c r="EU34" i="164"/>
  <c r="EU36" i="164"/>
  <c r="EU38" i="164"/>
  <c r="EU40" i="164"/>
  <c r="EU42" i="164"/>
  <c r="EU44" i="164"/>
  <c r="EU46" i="164"/>
  <c r="EU48" i="164"/>
  <c r="EU7" i="164"/>
  <c r="EU33" i="164"/>
  <c r="EU35" i="164"/>
  <c r="EU37" i="164"/>
  <c r="EU39" i="164"/>
  <c r="EU41" i="164"/>
  <c r="EU43" i="164"/>
  <c r="EU45" i="164"/>
  <c r="EU47" i="164"/>
  <c r="EU49" i="164"/>
  <c r="BD7" i="162"/>
  <c r="BS7" i="162" s="1"/>
  <c r="BL7" i="162"/>
  <c r="BY7" i="162" s="1"/>
  <c r="BF31" i="162"/>
  <c r="BU13" i="162" s="1"/>
  <c r="BD31" i="162"/>
  <c r="BS13" i="162" s="1"/>
  <c r="BH15" i="162"/>
  <c r="BW9" i="162" s="1"/>
  <c r="BD15" i="162"/>
  <c r="BS9" i="162" s="1"/>
  <c r="BH23" i="162"/>
  <c r="BW11" i="162" s="1"/>
  <c r="BF23" i="162"/>
  <c r="BU11" i="162" s="1"/>
  <c r="BD23" i="162"/>
  <c r="BS11" i="162" s="1"/>
  <c r="BD11" i="162"/>
  <c r="BS8" i="162" s="1"/>
  <c r="BH11" i="162"/>
  <c r="BW8" i="162" s="1"/>
  <c r="BF11" i="162"/>
  <c r="BU8" i="162" s="1"/>
  <c r="BH35" i="162"/>
  <c r="BF35" i="162"/>
  <c r="BH19" i="162"/>
  <c r="BW10" i="162" s="1"/>
  <c r="BF19" i="162"/>
  <c r="BU10" i="162" s="1"/>
  <c r="BS10" i="162"/>
  <c r="BH27" i="162"/>
  <c r="BF27" i="162"/>
  <c r="BF7" i="162"/>
  <c r="BU7" i="162" s="1"/>
  <c r="BH7" i="162"/>
  <c r="BW7" i="162" s="1"/>
  <c r="EL7" i="164" l="1"/>
  <c r="EL46" i="164"/>
  <c r="EL34" i="164"/>
  <c r="EL28" i="164"/>
  <c r="BW14" i="162"/>
  <c r="BU14" i="162"/>
  <c r="BW12" i="162"/>
  <c r="BU12" i="162"/>
  <c r="EL29" i="164"/>
  <c r="EL9" i="164"/>
  <c r="EL38" i="164"/>
  <c r="EL13" i="164"/>
  <c r="EL42" i="164"/>
  <c r="EL21" i="164"/>
  <c r="ER27" i="164"/>
  <c r="EL31" i="164"/>
  <c r="EL49" i="164"/>
  <c r="EL45" i="164"/>
  <c r="EL41" i="164"/>
  <c r="EL37" i="164"/>
  <c r="EL33" i="164"/>
  <c r="EL26" i="164"/>
  <c r="EL20" i="164"/>
  <c r="EL16" i="164"/>
  <c r="EL12" i="164"/>
  <c r="EL8" i="164"/>
  <c r="EL23" i="164"/>
  <c r="EL48" i="164"/>
  <c r="EL44" i="164"/>
  <c r="EL40" i="164"/>
  <c r="EL36" i="164"/>
  <c r="EL32" i="164"/>
  <c r="EL24" i="164"/>
  <c r="EL19" i="164"/>
  <c r="EL15" i="164"/>
  <c r="EL11" i="164"/>
  <c r="ER43" i="164"/>
  <c r="ER16" i="164"/>
  <c r="ER33" i="164"/>
  <c r="ER47" i="164"/>
  <c r="ER21" i="164"/>
  <c r="EL27" i="164"/>
  <c r="EL25" i="164"/>
  <c r="EL47" i="164"/>
  <c r="EL43" i="164"/>
  <c r="EL39" i="164"/>
  <c r="EL35" i="164"/>
  <c r="EL30" i="164"/>
  <c r="EL22" i="164"/>
  <c r="EL18" i="164"/>
  <c r="EL14" i="164"/>
  <c r="EL10" i="164"/>
  <c r="ER37" i="164"/>
  <c r="EO13" i="164"/>
  <c r="EO9" i="164"/>
  <c r="EO22" i="164"/>
  <c r="ER23" i="164"/>
  <c r="ER42" i="164"/>
  <c r="ER32" i="164"/>
  <c r="ER15" i="164"/>
  <c r="EO46" i="164"/>
  <c r="EO15" i="164"/>
  <c r="EO20" i="164"/>
  <c r="ER7" i="164"/>
  <c r="ER41" i="164"/>
  <c r="ER28" i="164"/>
  <c r="ER10" i="164"/>
  <c r="EO33" i="164"/>
  <c r="EO49" i="164"/>
  <c r="EO44" i="164"/>
  <c r="EO11" i="164"/>
  <c r="EO14" i="164"/>
  <c r="ER49" i="164"/>
  <c r="ER39" i="164"/>
  <c r="ER26" i="164"/>
  <c r="ER9" i="164"/>
  <c r="EO45" i="164"/>
  <c r="EO40" i="164"/>
  <c r="EO31" i="164"/>
  <c r="EO10" i="164"/>
  <c r="ER48" i="164"/>
  <c r="ER38" i="164"/>
  <c r="ER22" i="164"/>
  <c r="EO43" i="164"/>
  <c r="EO38" i="164"/>
  <c r="EO30" i="164"/>
  <c r="EO8" i="164"/>
  <c r="EO21" i="164"/>
  <c r="EO39" i="164"/>
  <c r="EO34" i="164"/>
  <c r="EO28" i="164"/>
  <c r="ER31" i="164"/>
  <c r="ER45" i="164"/>
  <c r="ER36" i="164"/>
  <c r="ER19" i="164"/>
  <c r="EO24" i="164"/>
  <c r="EO37" i="164"/>
  <c r="EO17" i="164"/>
  <c r="EO27" i="164"/>
  <c r="ER29" i="164"/>
  <c r="ER44" i="164"/>
  <c r="ER35" i="164"/>
  <c r="ER18" i="164"/>
  <c r="EO25" i="164"/>
  <c r="EO16" i="164"/>
  <c r="ER13" i="164"/>
  <c r="ER12" i="164"/>
  <c r="EO41" i="164"/>
  <c r="EO48" i="164"/>
  <c r="EO36" i="164"/>
  <c r="EO19" i="164"/>
  <c r="EO29" i="164"/>
  <c r="EO23" i="164"/>
  <c r="EO12" i="164"/>
  <c r="ER25" i="164"/>
  <c r="ER46" i="164"/>
  <c r="ER40" i="164"/>
  <c r="ER34" i="164"/>
  <c r="ER24" i="164"/>
  <c r="ER17" i="164"/>
  <c r="ER11" i="164"/>
  <c r="EO47" i="164"/>
  <c r="EO35" i="164"/>
  <c r="EO42" i="164"/>
  <c r="EO7" i="164"/>
  <c r="EO32" i="164"/>
  <c r="EO26" i="164"/>
  <c r="EO18" i="164"/>
  <c r="ER30" i="164"/>
  <c r="ER20" i="164"/>
  <c r="ER14" i="164"/>
  <c r="ER8" i="164"/>
  <c r="U70" i="161"/>
  <c r="U69" i="161"/>
  <c r="U67" i="161"/>
  <c r="U66" i="161"/>
  <c r="U64" i="161"/>
  <c r="U63" i="161"/>
  <c r="U61" i="161"/>
  <c r="U60" i="161"/>
  <c r="U58" i="161"/>
  <c r="U57" i="161"/>
  <c r="U55" i="161"/>
  <c r="U54" i="161"/>
  <c r="U52" i="161"/>
  <c r="U51" i="161"/>
  <c r="U49" i="161"/>
  <c r="U48" i="161"/>
  <c r="U46" i="161"/>
  <c r="U45" i="161"/>
  <c r="U43" i="161"/>
  <c r="U42" i="161"/>
  <c r="U40" i="161"/>
  <c r="U39" i="161"/>
  <c r="U37" i="161"/>
  <c r="U36" i="161"/>
  <c r="U34" i="161"/>
  <c r="U33" i="161"/>
  <c r="U31" i="161"/>
  <c r="U30" i="161"/>
  <c r="U28" i="161"/>
  <c r="U27" i="161"/>
  <c r="U25" i="161"/>
  <c r="U24" i="161"/>
  <c r="U22" i="161"/>
  <c r="U21" i="161"/>
  <c r="U19" i="161"/>
  <c r="U18" i="161"/>
  <c r="U16" i="161"/>
  <c r="U15" i="161"/>
  <c r="U13" i="161"/>
  <c r="U12" i="161"/>
  <c r="U10" i="161"/>
  <c r="U9" i="161"/>
  <c r="AO10" i="161" l="1"/>
  <c r="AY7" i="161" s="1"/>
  <c r="AO22" i="161"/>
  <c r="AY11" i="161" s="1"/>
  <c r="AO9" i="161"/>
  <c r="AX7" i="161" s="1"/>
  <c r="AO21" i="161"/>
  <c r="AX11" i="161" s="1"/>
  <c r="AO13" i="161"/>
  <c r="AY8" i="161" s="1"/>
  <c r="AO12" i="161"/>
  <c r="AX8" i="161" s="1"/>
  <c r="AG18" i="161"/>
  <c r="AR10" i="161" s="1"/>
  <c r="AO16" i="161"/>
  <c r="AY9" i="161" s="1"/>
  <c r="AO19" i="161"/>
  <c r="AY10" i="161" s="1"/>
  <c r="AG19" i="161"/>
  <c r="AS10" i="161" s="1"/>
  <c r="AG9" i="161"/>
  <c r="AR7" i="161" s="1"/>
  <c r="AR11" i="161"/>
  <c r="AG10" i="161"/>
  <c r="AS7" i="161" s="1"/>
  <c r="AS11" i="161"/>
  <c r="AO15" i="161"/>
  <c r="AX9" i="161" s="1"/>
  <c r="AG12" i="161"/>
  <c r="AR8" i="161" s="1"/>
  <c r="AG13" i="161"/>
  <c r="AS8" i="161" s="1"/>
  <c r="AO18" i="161"/>
  <c r="AX10" i="161" s="1"/>
  <c r="AG15" i="161"/>
  <c r="AR9" i="161" s="1"/>
  <c r="AG16" i="161"/>
  <c r="AS9" i="161" s="1"/>
  <c r="AI21" i="161"/>
  <c r="AT11" i="161" s="1"/>
  <c r="AW11" i="161"/>
  <c r="AK16" i="161"/>
  <c r="AW9" i="161" s="1"/>
  <c r="AV11" i="161"/>
  <c r="AI13" i="161"/>
  <c r="AU8" i="161" s="1"/>
  <c r="AK9" i="161"/>
  <c r="AV7" i="161" s="1"/>
  <c r="AK18" i="161"/>
  <c r="AV10" i="161" s="1"/>
  <c r="AI9" i="161"/>
  <c r="AT7" i="161" s="1"/>
  <c r="AI10" i="161"/>
  <c r="AU7" i="161" s="1"/>
  <c r="AI18" i="161"/>
  <c r="AT10" i="161" s="1"/>
  <c r="AK10" i="161"/>
  <c r="AW7" i="161" s="1"/>
  <c r="AI19" i="161"/>
  <c r="AU10" i="161" s="1"/>
  <c r="AK19" i="161"/>
  <c r="AW10" i="161" s="1"/>
  <c r="AI12" i="161"/>
  <c r="AT8" i="161" s="1"/>
  <c r="AK12" i="161"/>
  <c r="AV8" i="161" s="1"/>
  <c r="AK13" i="161"/>
  <c r="AW8" i="161" s="1"/>
  <c r="AI22" i="161"/>
  <c r="AU11" i="161" s="1"/>
  <c r="AI15" i="161"/>
  <c r="AT9" i="161" s="1"/>
  <c r="AK15" i="161"/>
  <c r="AV9" i="161" s="1"/>
  <c r="AI16" i="161"/>
  <c r="AU9" i="161" s="1"/>
  <c r="H14" i="161" l="1"/>
  <c r="J91" i="161"/>
  <c r="J11" i="161"/>
  <c r="J10" i="161"/>
  <c r="H91" i="161"/>
  <c r="H10" i="161"/>
  <c r="F14" i="161"/>
  <c r="F10" i="161"/>
  <c r="AO6" i="161" l="1"/>
  <c r="U44" i="161"/>
  <c r="AA18" i="161" s="1"/>
  <c r="U17" i="161"/>
  <c r="AA9" i="161" s="1"/>
  <c r="U20" i="161"/>
  <c r="AA10" i="161" s="1"/>
  <c r="U47" i="161"/>
  <c r="AA19" i="161" s="1"/>
  <c r="U50" i="161"/>
  <c r="AA20" i="161" s="1"/>
  <c r="U26" i="161"/>
  <c r="AA12" i="161" s="1"/>
  <c r="U59" i="161"/>
  <c r="AA23" i="161" s="1"/>
  <c r="U35" i="161"/>
  <c r="AA15" i="161" s="1"/>
  <c r="AO7" i="161"/>
  <c r="U23" i="161"/>
  <c r="AA11" i="161" s="1"/>
  <c r="U56" i="161"/>
  <c r="AA22" i="161" s="1"/>
  <c r="U11" i="161"/>
  <c r="AA7" i="161" s="1"/>
  <c r="U32" i="161"/>
  <c r="AA14" i="161" s="1"/>
  <c r="U29" i="161"/>
  <c r="AA13" i="161" s="1"/>
  <c r="U62" i="161"/>
  <c r="AA24" i="161" s="1"/>
  <c r="U38" i="161"/>
  <c r="AA16" i="161" s="1"/>
  <c r="U65" i="161"/>
  <c r="AA25" i="161" s="1"/>
  <c r="U41" i="161"/>
  <c r="AA17" i="161" s="1"/>
  <c r="U68" i="161"/>
  <c r="AA26" i="161" s="1"/>
  <c r="AK6" i="161"/>
  <c r="AV6" i="161" s="1"/>
  <c r="AI20" i="161"/>
  <c r="AI11" i="161"/>
  <c r="AI17" i="161"/>
  <c r="AK14" i="161"/>
  <c r="AI14" i="161"/>
  <c r="AK20" i="161"/>
  <c r="AK11" i="161"/>
  <c r="AK17" i="161"/>
  <c r="X27" i="161"/>
  <c r="J14" i="161"/>
  <c r="U53" i="161"/>
  <c r="AA21" i="161" s="1"/>
  <c r="H13" i="161"/>
  <c r="Y7" i="161" s="1"/>
  <c r="F11" i="161"/>
  <c r="J13" i="161"/>
  <c r="Z7" i="161" s="1"/>
  <c r="H11" i="161"/>
  <c r="F13" i="161"/>
  <c r="X7" i="161" s="1"/>
  <c r="H6" i="161"/>
  <c r="J6" i="161"/>
  <c r="F6" i="161"/>
  <c r="Z27" i="161" l="1"/>
  <c r="AG11" i="161"/>
  <c r="AO11" i="161"/>
  <c r="AI24" i="161"/>
  <c r="AT12" i="161" s="1"/>
  <c r="AX6" i="161"/>
  <c r="AG6" i="161"/>
  <c r="AR6" i="161" s="1"/>
  <c r="AG20" i="161"/>
  <c r="AO20" i="161"/>
  <c r="AG17" i="161"/>
  <c r="AO17" i="161"/>
  <c r="AO25" i="161"/>
  <c r="AY12" i="161" s="1"/>
  <c r="AY6" i="161"/>
  <c r="AI6" i="161"/>
  <c r="AT6" i="161" s="1"/>
  <c r="AG14" i="161"/>
  <c r="AO14" i="161"/>
  <c r="AI23" i="161"/>
  <c r="AO23" i="161"/>
  <c r="AG7" i="161"/>
  <c r="AS6" i="161" s="1"/>
  <c r="AK7" i="161"/>
  <c r="AW6" i="161" s="1"/>
  <c r="AI7" i="161"/>
  <c r="AU6" i="161" s="1"/>
  <c r="U14" i="161"/>
  <c r="AA8" i="161" s="1"/>
  <c r="AG25" i="161" l="1"/>
  <c r="AS12" i="161" s="1"/>
  <c r="AI25" i="161"/>
  <c r="AU12" i="161" s="1"/>
  <c r="AK25" i="161"/>
  <c r="AW12" i="161" s="1"/>
  <c r="AK24" i="161"/>
  <c r="AV12" i="161" s="1"/>
  <c r="AG24" i="161"/>
  <c r="AR12" i="161" s="1"/>
  <c r="AO24" i="161"/>
  <c r="AX12" i="161" s="1"/>
  <c r="AB230" i="145" l="1"/>
  <c r="AN226" i="154" l="1"/>
  <c r="AN225" i="154"/>
  <c r="AN223" i="154"/>
  <c r="AN222" i="154"/>
  <c r="AN220" i="154"/>
  <c r="AN219" i="154"/>
  <c r="AN217" i="154"/>
  <c r="AN216" i="154"/>
  <c r="AN214" i="154"/>
  <c r="AN213" i="154"/>
  <c r="AN211" i="154"/>
  <c r="AN210" i="154"/>
  <c r="AN208" i="154"/>
  <c r="AN207" i="154"/>
  <c r="AN205" i="154"/>
  <c r="AN204" i="154"/>
  <c r="AN202" i="154"/>
  <c r="AN201" i="154"/>
  <c r="AN199" i="154"/>
  <c r="AN198" i="154"/>
  <c r="AN196" i="154"/>
  <c r="AN195" i="154"/>
  <c r="AN193" i="154"/>
  <c r="AN192" i="154"/>
  <c r="AN190" i="154"/>
  <c r="AN189" i="154"/>
  <c r="AN187" i="154"/>
  <c r="AN186" i="154"/>
  <c r="AN184" i="154"/>
  <c r="AN183" i="154"/>
  <c r="AN181" i="154"/>
  <c r="AN180" i="154"/>
  <c r="AN178" i="154"/>
  <c r="AN177" i="154"/>
  <c r="AN175" i="154"/>
  <c r="AN174" i="154"/>
  <c r="AN172" i="154"/>
  <c r="AN171" i="154"/>
  <c r="AN169" i="154"/>
  <c r="AN168" i="154"/>
  <c r="AN166" i="154"/>
  <c r="AN165" i="154"/>
  <c r="AN163" i="154"/>
  <c r="AN162" i="154"/>
  <c r="AN160" i="154"/>
  <c r="AN159" i="154"/>
  <c r="AN157" i="154"/>
  <c r="AN156" i="154"/>
  <c r="AN154" i="154"/>
  <c r="AN153" i="154"/>
  <c r="AN151" i="154"/>
  <c r="AN150" i="154"/>
  <c r="AN148" i="154"/>
  <c r="AN147" i="154"/>
  <c r="AN145" i="154"/>
  <c r="AN144" i="154"/>
  <c r="AN142" i="154"/>
  <c r="AN141" i="154"/>
  <c r="AN139" i="154"/>
  <c r="AN138" i="154"/>
  <c r="AN136" i="154"/>
  <c r="AN135" i="154"/>
  <c r="AN133" i="154"/>
  <c r="AN132" i="154"/>
  <c r="AN130" i="154"/>
  <c r="AN129" i="154"/>
  <c r="AN127" i="154"/>
  <c r="AN126" i="154"/>
  <c r="AN124" i="154"/>
  <c r="AN123" i="154"/>
  <c r="AN121" i="154"/>
  <c r="AN120" i="154"/>
  <c r="AN118" i="154"/>
  <c r="AN117" i="154"/>
  <c r="AN115" i="154"/>
  <c r="AN114" i="154"/>
  <c r="AN112" i="154"/>
  <c r="AN111" i="154"/>
  <c r="AN109" i="154"/>
  <c r="AN108" i="154"/>
  <c r="AN106" i="154"/>
  <c r="AN105" i="154"/>
  <c r="AN103" i="154"/>
  <c r="AN102" i="154"/>
  <c r="AN100" i="154"/>
  <c r="AN99" i="154"/>
  <c r="AN97" i="154"/>
  <c r="AN96" i="154"/>
  <c r="AN94" i="154"/>
  <c r="AN93" i="154"/>
  <c r="AN91" i="154"/>
  <c r="AN90" i="154"/>
  <c r="AN88" i="154"/>
  <c r="AN87" i="154"/>
  <c r="AN85" i="154"/>
  <c r="AN84" i="154"/>
  <c r="AN82" i="154"/>
  <c r="AN81" i="154"/>
  <c r="AN79" i="154"/>
  <c r="AN78" i="154"/>
  <c r="AN76" i="154"/>
  <c r="AN75" i="154"/>
  <c r="AN73" i="154"/>
  <c r="AN72" i="154"/>
  <c r="AN70" i="154"/>
  <c r="AN69" i="154"/>
  <c r="AN67" i="154"/>
  <c r="AN66" i="154"/>
  <c r="AN64" i="154"/>
  <c r="AN63" i="154"/>
  <c r="AN61" i="154"/>
  <c r="AN60" i="154"/>
  <c r="AN58" i="154"/>
  <c r="AN57" i="154"/>
  <c r="AN55" i="154"/>
  <c r="AN54" i="154"/>
  <c r="AN52" i="154"/>
  <c r="AN51" i="154"/>
  <c r="AN49" i="154"/>
  <c r="AN48" i="154"/>
  <c r="AN46" i="154"/>
  <c r="AN45" i="154"/>
  <c r="AN43" i="154"/>
  <c r="AN42" i="154"/>
  <c r="AN40" i="154"/>
  <c r="AN39" i="154"/>
  <c r="AN37" i="154"/>
  <c r="AN36" i="154"/>
  <c r="AN34" i="154"/>
  <c r="AN33" i="154"/>
  <c r="AN31" i="154"/>
  <c r="AN30" i="154"/>
  <c r="AN28" i="154"/>
  <c r="AN27" i="154"/>
  <c r="AN25" i="154"/>
  <c r="AN24" i="154"/>
  <c r="AN22" i="154"/>
  <c r="AN21" i="154"/>
  <c r="AN19" i="154"/>
  <c r="AN18" i="154"/>
  <c r="AN16" i="154"/>
  <c r="AN15" i="154"/>
  <c r="AN13" i="154"/>
  <c r="AN12" i="154"/>
  <c r="AN10" i="154"/>
  <c r="AN9" i="154"/>
  <c r="AN7" i="154"/>
  <c r="AN6" i="154"/>
  <c r="AM226" i="154"/>
  <c r="AM225" i="154"/>
  <c r="AM223" i="154"/>
  <c r="AM222" i="154"/>
  <c r="AM220" i="154"/>
  <c r="AM219" i="154"/>
  <c r="AM217" i="154"/>
  <c r="AM216" i="154"/>
  <c r="AM214" i="154"/>
  <c r="AM213" i="154"/>
  <c r="AM211" i="154"/>
  <c r="AM210" i="154"/>
  <c r="AM208" i="154"/>
  <c r="AM207" i="154"/>
  <c r="AM205" i="154"/>
  <c r="AM204" i="154"/>
  <c r="AM202" i="154"/>
  <c r="AM201" i="154"/>
  <c r="AM199" i="154"/>
  <c r="AM198" i="154"/>
  <c r="AM196" i="154"/>
  <c r="AM195" i="154"/>
  <c r="AM193" i="154"/>
  <c r="AM192" i="154"/>
  <c r="AM190" i="154"/>
  <c r="AM189" i="154"/>
  <c r="AM187" i="154"/>
  <c r="AM186" i="154"/>
  <c r="AM184" i="154"/>
  <c r="AM183" i="154"/>
  <c r="AM181" i="154"/>
  <c r="AM180" i="154"/>
  <c r="AM178" i="154"/>
  <c r="AM177" i="154"/>
  <c r="AM175" i="154"/>
  <c r="AM174" i="154"/>
  <c r="AM172" i="154"/>
  <c r="AM171" i="154"/>
  <c r="AM169" i="154"/>
  <c r="AM168" i="154"/>
  <c r="AM166" i="154"/>
  <c r="AM165" i="154"/>
  <c r="AM163" i="154"/>
  <c r="AM162" i="154"/>
  <c r="AM160" i="154"/>
  <c r="AM159" i="154"/>
  <c r="AM157" i="154"/>
  <c r="AM156" i="154"/>
  <c r="AM154" i="154"/>
  <c r="AM153" i="154"/>
  <c r="AM151" i="154"/>
  <c r="AM150" i="154"/>
  <c r="AM148" i="154"/>
  <c r="AM147" i="154"/>
  <c r="AM145" i="154"/>
  <c r="AM144" i="154"/>
  <c r="AM142" i="154"/>
  <c r="AM141" i="154"/>
  <c r="AM139" i="154"/>
  <c r="AM138" i="154"/>
  <c r="AM136" i="154"/>
  <c r="AM135" i="154"/>
  <c r="AM133" i="154"/>
  <c r="AM132" i="154"/>
  <c r="AM130" i="154"/>
  <c r="AM129" i="154"/>
  <c r="AM127" i="154"/>
  <c r="AM126" i="154"/>
  <c r="AM124" i="154"/>
  <c r="AM123" i="154"/>
  <c r="AM121" i="154"/>
  <c r="AM120" i="154"/>
  <c r="AM118" i="154"/>
  <c r="AM117" i="154"/>
  <c r="AM115" i="154"/>
  <c r="AM114" i="154"/>
  <c r="AM112" i="154"/>
  <c r="AM111" i="154"/>
  <c r="AM109" i="154"/>
  <c r="AM108" i="154"/>
  <c r="AM106" i="154"/>
  <c r="AM105" i="154"/>
  <c r="AM103" i="154"/>
  <c r="AM102" i="154"/>
  <c r="AM100" i="154"/>
  <c r="AM99" i="154"/>
  <c r="AM97" i="154"/>
  <c r="AM96" i="154"/>
  <c r="AM94" i="154"/>
  <c r="AM93" i="154"/>
  <c r="AM91" i="154"/>
  <c r="AM90" i="154"/>
  <c r="AM88" i="154"/>
  <c r="AM87" i="154"/>
  <c r="AM85" i="154"/>
  <c r="AM84" i="154"/>
  <c r="AM82" i="154"/>
  <c r="AM81" i="154"/>
  <c r="AM79" i="154"/>
  <c r="AM78" i="154"/>
  <c r="AM76" i="154"/>
  <c r="AM75" i="154"/>
  <c r="AM73" i="154"/>
  <c r="AM72" i="154"/>
  <c r="AM70" i="154"/>
  <c r="AM69" i="154"/>
  <c r="AM67" i="154"/>
  <c r="AM66" i="154"/>
  <c r="AM64" i="154"/>
  <c r="AM63" i="154"/>
  <c r="AM61" i="154"/>
  <c r="AM60" i="154"/>
  <c r="AM58" i="154"/>
  <c r="AM57" i="154"/>
  <c r="AM55" i="154"/>
  <c r="AM54" i="154"/>
  <c r="AM52" i="154"/>
  <c r="AM51" i="154"/>
  <c r="AM49" i="154"/>
  <c r="AM48" i="154"/>
  <c r="AM46" i="154"/>
  <c r="AM45" i="154"/>
  <c r="AM43" i="154"/>
  <c r="AM42" i="154"/>
  <c r="AM40" i="154"/>
  <c r="AM39" i="154"/>
  <c r="AM37" i="154"/>
  <c r="AM36" i="154"/>
  <c r="AM34" i="154"/>
  <c r="AM33" i="154"/>
  <c r="AM31" i="154"/>
  <c r="AM30" i="154"/>
  <c r="AM28" i="154"/>
  <c r="AM27" i="154"/>
  <c r="AM25" i="154"/>
  <c r="AM24" i="154"/>
  <c r="AM22" i="154"/>
  <c r="AM21" i="154"/>
  <c r="AM19" i="154"/>
  <c r="AM18" i="154"/>
  <c r="AM16" i="154"/>
  <c r="AM15" i="154"/>
  <c r="AM13" i="154"/>
  <c r="AM12" i="154"/>
  <c r="AM10" i="154"/>
  <c r="AM9" i="154"/>
  <c r="AM7" i="154"/>
  <c r="AM6" i="154"/>
  <c r="AK226" i="154"/>
  <c r="AK225" i="154"/>
  <c r="AK223" i="154"/>
  <c r="AK222" i="154"/>
  <c r="AK220" i="154"/>
  <c r="AK219" i="154"/>
  <c r="AK217" i="154"/>
  <c r="AK216" i="154"/>
  <c r="AK214" i="154"/>
  <c r="AK213" i="154"/>
  <c r="AK211" i="154"/>
  <c r="AK210" i="154"/>
  <c r="AK208" i="154"/>
  <c r="AK207" i="154"/>
  <c r="AK205" i="154"/>
  <c r="AK204" i="154"/>
  <c r="AK202" i="154"/>
  <c r="AK201" i="154"/>
  <c r="AK199" i="154"/>
  <c r="AK198" i="154"/>
  <c r="AK196" i="154"/>
  <c r="AK195" i="154"/>
  <c r="AK193" i="154"/>
  <c r="AK192" i="154"/>
  <c r="AK190" i="154"/>
  <c r="AK189" i="154"/>
  <c r="AK187" i="154"/>
  <c r="AK186" i="154"/>
  <c r="AK184" i="154"/>
  <c r="AK183" i="154"/>
  <c r="AK181" i="154"/>
  <c r="AK180" i="154"/>
  <c r="AK178" i="154"/>
  <c r="AK177" i="154"/>
  <c r="AK175" i="154"/>
  <c r="AK174" i="154"/>
  <c r="AK172" i="154"/>
  <c r="AK171" i="154"/>
  <c r="AK169" i="154"/>
  <c r="AK168" i="154"/>
  <c r="AK166" i="154"/>
  <c r="AK165" i="154"/>
  <c r="AK163" i="154"/>
  <c r="AK162" i="154"/>
  <c r="AK160" i="154"/>
  <c r="AK159" i="154"/>
  <c r="AK157" i="154"/>
  <c r="AK156" i="154"/>
  <c r="AK154" i="154"/>
  <c r="AK153" i="154"/>
  <c r="AK151" i="154"/>
  <c r="AK150" i="154"/>
  <c r="AK148" i="154"/>
  <c r="AK147" i="154"/>
  <c r="AK145" i="154"/>
  <c r="AK144" i="154"/>
  <c r="AK142" i="154"/>
  <c r="AK141" i="154"/>
  <c r="AK139" i="154"/>
  <c r="AK138" i="154"/>
  <c r="AK136" i="154"/>
  <c r="AK135" i="154"/>
  <c r="AK133" i="154"/>
  <c r="AK132" i="154"/>
  <c r="AK130" i="154"/>
  <c r="AK129" i="154"/>
  <c r="AK127" i="154"/>
  <c r="AK126" i="154"/>
  <c r="AK124" i="154"/>
  <c r="AK123" i="154"/>
  <c r="AK121" i="154"/>
  <c r="AK120" i="154"/>
  <c r="AK118" i="154"/>
  <c r="AK117" i="154"/>
  <c r="AK115" i="154"/>
  <c r="AK114" i="154"/>
  <c r="AK112" i="154"/>
  <c r="AK111" i="154"/>
  <c r="AK109" i="154"/>
  <c r="AK108" i="154"/>
  <c r="AK106" i="154"/>
  <c r="AK105" i="154"/>
  <c r="AK103" i="154"/>
  <c r="AK102" i="154"/>
  <c r="AK100" i="154"/>
  <c r="AK99" i="154"/>
  <c r="AK97" i="154"/>
  <c r="AK96" i="154"/>
  <c r="AK94" i="154"/>
  <c r="AK93" i="154"/>
  <c r="AK91" i="154"/>
  <c r="AK90" i="154"/>
  <c r="AK88" i="154"/>
  <c r="AK87" i="154"/>
  <c r="AK85" i="154"/>
  <c r="AK84" i="154"/>
  <c r="AK82" i="154"/>
  <c r="AK81" i="154"/>
  <c r="AK79" i="154"/>
  <c r="AK78" i="154"/>
  <c r="AK76" i="154"/>
  <c r="AK75" i="154"/>
  <c r="AK73" i="154"/>
  <c r="AK72" i="154"/>
  <c r="AK70" i="154"/>
  <c r="AK69" i="154"/>
  <c r="AK67" i="154"/>
  <c r="AK66" i="154"/>
  <c r="AK64" i="154"/>
  <c r="AK63" i="154"/>
  <c r="AK61" i="154"/>
  <c r="AK60" i="154"/>
  <c r="AK58" i="154"/>
  <c r="AK57" i="154"/>
  <c r="AK55" i="154"/>
  <c r="AK54" i="154"/>
  <c r="AK52" i="154"/>
  <c r="AK51" i="154"/>
  <c r="AK49" i="154"/>
  <c r="AK48" i="154"/>
  <c r="AK46" i="154"/>
  <c r="AK45" i="154"/>
  <c r="AK43" i="154"/>
  <c r="AK42" i="154"/>
  <c r="AK40" i="154"/>
  <c r="AK39" i="154"/>
  <c r="AK37" i="154"/>
  <c r="AK36" i="154"/>
  <c r="AK34" i="154"/>
  <c r="AK33" i="154"/>
  <c r="AK31" i="154"/>
  <c r="AK30" i="154"/>
  <c r="AK28" i="154"/>
  <c r="AK27" i="154"/>
  <c r="AK25" i="154"/>
  <c r="AK24" i="154"/>
  <c r="AK22" i="154"/>
  <c r="AK21" i="154"/>
  <c r="AK19" i="154"/>
  <c r="AK18" i="154"/>
  <c r="AK16" i="154"/>
  <c r="AK15" i="154"/>
  <c r="AK13" i="154"/>
  <c r="AK12" i="154"/>
  <c r="AK10" i="154"/>
  <c r="AK9" i="154"/>
  <c r="AK7" i="154"/>
  <c r="AK6" i="154"/>
  <c r="AH226" i="154"/>
  <c r="AH225" i="154"/>
  <c r="AH223" i="154"/>
  <c r="AH222" i="154"/>
  <c r="AH220" i="154"/>
  <c r="AH219" i="154"/>
  <c r="AH217" i="154"/>
  <c r="AH216" i="154"/>
  <c r="AH214" i="154"/>
  <c r="AH213" i="154"/>
  <c r="AH211" i="154"/>
  <c r="AH210" i="154"/>
  <c r="AH208" i="154"/>
  <c r="AH207" i="154"/>
  <c r="AH205" i="154"/>
  <c r="AH204" i="154"/>
  <c r="AH202" i="154"/>
  <c r="AH201" i="154"/>
  <c r="AH199" i="154"/>
  <c r="AH198" i="154"/>
  <c r="AH196" i="154"/>
  <c r="AH195" i="154"/>
  <c r="AH193" i="154"/>
  <c r="AH192" i="154"/>
  <c r="AH190" i="154"/>
  <c r="AH189" i="154"/>
  <c r="AH187" i="154"/>
  <c r="AH186" i="154"/>
  <c r="AH184" i="154"/>
  <c r="AH183" i="154"/>
  <c r="AH181" i="154"/>
  <c r="AH180" i="154"/>
  <c r="AH178" i="154"/>
  <c r="AH177" i="154"/>
  <c r="AH175" i="154"/>
  <c r="AH174" i="154"/>
  <c r="AH172" i="154"/>
  <c r="AH171" i="154"/>
  <c r="AH169" i="154"/>
  <c r="AH168" i="154"/>
  <c r="AH166" i="154"/>
  <c r="AH165" i="154"/>
  <c r="AH163" i="154"/>
  <c r="AH162" i="154"/>
  <c r="AH160" i="154"/>
  <c r="AH159" i="154"/>
  <c r="AH157" i="154"/>
  <c r="AH156" i="154"/>
  <c r="AH154" i="154"/>
  <c r="AH153" i="154"/>
  <c r="AH151" i="154"/>
  <c r="AH150" i="154"/>
  <c r="AH148" i="154"/>
  <c r="AH147" i="154"/>
  <c r="AH145" i="154"/>
  <c r="AH144" i="154"/>
  <c r="AH142" i="154"/>
  <c r="AH141" i="154"/>
  <c r="AH139" i="154"/>
  <c r="AH138" i="154"/>
  <c r="AH136" i="154"/>
  <c r="AH135" i="154"/>
  <c r="AH133" i="154"/>
  <c r="AH132" i="154"/>
  <c r="AH130" i="154"/>
  <c r="AH129" i="154"/>
  <c r="AH127" i="154"/>
  <c r="AH126" i="154"/>
  <c r="AH124" i="154"/>
  <c r="AH123" i="154"/>
  <c r="AH121" i="154"/>
  <c r="AH120" i="154"/>
  <c r="AH118" i="154"/>
  <c r="AH117" i="154"/>
  <c r="AH115" i="154"/>
  <c r="AH114" i="154"/>
  <c r="AH112" i="154"/>
  <c r="AH111" i="154"/>
  <c r="AH109" i="154"/>
  <c r="AH108" i="154"/>
  <c r="AH106" i="154"/>
  <c r="AH105" i="154"/>
  <c r="AH103" i="154"/>
  <c r="AH102" i="154"/>
  <c r="AH100" i="154"/>
  <c r="AH99" i="154"/>
  <c r="AH97" i="154"/>
  <c r="AH96" i="154"/>
  <c r="AH94" i="154"/>
  <c r="AH93" i="154"/>
  <c r="AH91" i="154"/>
  <c r="AH90" i="154"/>
  <c r="AH88" i="154"/>
  <c r="AH87" i="154"/>
  <c r="AH85" i="154"/>
  <c r="AH84" i="154"/>
  <c r="AH82" i="154"/>
  <c r="AH81" i="154"/>
  <c r="AH79" i="154"/>
  <c r="AH78" i="154"/>
  <c r="AH76" i="154"/>
  <c r="AH75" i="154"/>
  <c r="AH73" i="154"/>
  <c r="AH72" i="154"/>
  <c r="AH70" i="154"/>
  <c r="AH69" i="154"/>
  <c r="AH67" i="154"/>
  <c r="AH66" i="154"/>
  <c r="AH64" i="154"/>
  <c r="AH63" i="154"/>
  <c r="AH61" i="154"/>
  <c r="AH60" i="154"/>
  <c r="AH58" i="154"/>
  <c r="AH57" i="154"/>
  <c r="AH55" i="154"/>
  <c r="AH54" i="154"/>
  <c r="AH52" i="154"/>
  <c r="AH51" i="154"/>
  <c r="AH49" i="154"/>
  <c r="AH48" i="154"/>
  <c r="AH46" i="154"/>
  <c r="AH45" i="154"/>
  <c r="AH43" i="154"/>
  <c r="AH42" i="154"/>
  <c r="AH40" i="154"/>
  <c r="AH39" i="154"/>
  <c r="AH37" i="154"/>
  <c r="AH36" i="154"/>
  <c r="AH34" i="154"/>
  <c r="AH33" i="154"/>
  <c r="AH31" i="154"/>
  <c r="AH30" i="154"/>
  <c r="AH28" i="154"/>
  <c r="AH27" i="154"/>
  <c r="AH25" i="154"/>
  <c r="AH24" i="154"/>
  <c r="AH22" i="154"/>
  <c r="AH21" i="154"/>
  <c r="AH19" i="154"/>
  <c r="AH18" i="154"/>
  <c r="AH16" i="154"/>
  <c r="AH15" i="154"/>
  <c r="AH13" i="154"/>
  <c r="AH12" i="154"/>
  <c r="AH10" i="154"/>
  <c r="AH9" i="154"/>
  <c r="AH7" i="154"/>
  <c r="AH6" i="154"/>
  <c r="AF226" i="154"/>
  <c r="AF225" i="154"/>
  <c r="AF223" i="154"/>
  <c r="AF222" i="154"/>
  <c r="AF220" i="154"/>
  <c r="AF219" i="154"/>
  <c r="AF217" i="154"/>
  <c r="AF216" i="154"/>
  <c r="AF214" i="154"/>
  <c r="AF213" i="154"/>
  <c r="AF211" i="154"/>
  <c r="AF210" i="154"/>
  <c r="AF208" i="154"/>
  <c r="AF207" i="154"/>
  <c r="AF205" i="154"/>
  <c r="AF204" i="154"/>
  <c r="AF202" i="154"/>
  <c r="AF201" i="154"/>
  <c r="AF199" i="154"/>
  <c r="AF198" i="154"/>
  <c r="AF196" i="154"/>
  <c r="AF195" i="154"/>
  <c r="AF193" i="154"/>
  <c r="AF192" i="154"/>
  <c r="AF190" i="154"/>
  <c r="AF189" i="154"/>
  <c r="AF187" i="154"/>
  <c r="AF186" i="154"/>
  <c r="AF184" i="154"/>
  <c r="AF183" i="154"/>
  <c r="AF181" i="154"/>
  <c r="AF180" i="154"/>
  <c r="AF178" i="154"/>
  <c r="AF177" i="154"/>
  <c r="AF175" i="154"/>
  <c r="AF174" i="154"/>
  <c r="AF172" i="154"/>
  <c r="AF171" i="154"/>
  <c r="AF169" i="154"/>
  <c r="AF168" i="154"/>
  <c r="AF166" i="154"/>
  <c r="AF165" i="154"/>
  <c r="AF163" i="154"/>
  <c r="AF162" i="154"/>
  <c r="AF160" i="154"/>
  <c r="AF159" i="154"/>
  <c r="AF157" i="154"/>
  <c r="AF156" i="154"/>
  <c r="AF154" i="154"/>
  <c r="AF153" i="154"/>
  <c r="AF151" i="154"/>
  <c r="AF150" i="154"/>
  <c r="AF148" i="154"/>
  <c r="AF147" i="154"/>
  <c r="AF145" i="154"/>
  <c r="AF144" i="154"/>
  <c r="AF142" i="154"/>
  <c r="AF141" i="154"/>
  <c r="AF139" i="154"/>
  <c r="AF138" i="154"/>
  <c r="AF136" i="154"/>
  <c r="AF135" i="154"/>
  <c r="AF133" i="154"/>
  <c r="AF132" i="154"/>
  <c r="AF130" i="154"/>
  <c r="AF129" i="154"/>
  <c r="AF127" i="154"/>
  <c r="AF126" i="154"/>
  <c r="AF124" i="154"/>
  <c r="AF123" i="154"/>
  <c r="AF121" i="154"/>
  <c r="AF120" i="154"/>
  <c r="AF118" i="154"/>
  <c r="AF117" i="154"/>
  <c r="AF115" i="154"/>
  <c r="AF114" i="154"/>
  <c r="AF112" i="154"/>
  <c r="AF111" i="154"/>
  <c r="AF109" i="154"/>
  <c r="AF108" i="154"/>
  <c r="AF106" i="154"/>
  <c r="AF105" i="154"/>
  <c r="AF103" i="154"/>
  <c r="AF102" i="154"/>
  <c r="AF100" i="154"/>
  <c r="AF99" i="154"/>
  <c r="AF97" i="154"/>
  <c r="AF96" i="154"/>
  <c r="AF94" i="154"/>
  <c r="AF93" i="154"/>
  <c r="AF91" i="154"/>
  <c r="AF90" i="154"/>
  <c r="AF88" i="154"/>
  <c r="AF87" i="154"/>
  <c r="AF85" i="154"/>
  <c r="AF84" i="154"/>
  <c r="AF82" i="154"/>
  <c r="AF81" i="154"/>
  <c r="AF79" i="154"/>
  <c r="AF78" i="154"/>
  <c r="AF76" i="154"/>
  <c r="AF75" i="154"/>
  <c r="AF73" i="154"/>
  <c r="AF72" i="154"/>
  <c r="AF70" i="154"/>
  <c r="AF69" i="154"/>
  <c r="AF67" i="154"/>
  <c r="AF66" i="154"/>
  <c r="AF64" i="154"/>
  <c r="AF63" i="154"/>
  <c r="AF61" i="154"/>
  <c r="AF60" i="154"/>
  <c r="AF58" i="154"/>
  <c r="AF57" i="154"/>
  <c r="AF55" i="154"/>
  <c r="AF54" i="154"/>
  <c r="AF52" i="154"/>
  <c r="AF51" i="154"/>
  <c r="AF49" i="154"/>
  <c r="AF48" i="154"/>
  <c r="AF46" i="154"/>
  <c r="AF45" i="154"/>
  <c r="AF43" i="154"/>
  <c r="AF42" i="154"/>
  <c r="AF40" i="154"/>
  <c r="AF39" i="154"/>
  <c r="AF37" i="154"/>
  <c r="AF36" i="154"/>
  <c r="AF34" i="154"/>
  <c r="AF33" i="154"/>
  <c r="AF31" i="154"/>
  <c r="AF30" i="154"/>
  <c r="AF28" i="154"/>
  <c r="AF27" i="154"/>
  <c r="AF25" i="154"/>
  <c r="AF24" i="154"/>
  <c r="AF22" i="154"/>
  <c r="AF21" i="154"/>
  <c r="AF19" i="154"/>
  <c r="AF18" i="154"/>
  <c r="AF16" i="154"/>
  <c r="AF15" i="154"/>
  <c r="AF13" i="154"/>
  <c r="AF12" i="154"/>
  <c r="AF10" i="154"/>
  <c r="AF9" i="154"/>
  <c r="AF7" i="154"/>
  <c r="AF6" i="154"/>
  <c r="AC226" i="154"/>
  <c r="AC225" i="154"/>
  <c r="AC223" i="154"/>
  <c r="AC222" i="154"/>
  <c r="AC220" i="154"/>
  <c r="AC219" i="154"/>
  <c r="AC217" i="154"/>
  <c r="AC216" i="154"/>
  <c r="AC214" i="154"/>
  <c r="AC213" i="154"/>
  <c r="AC211" i="154"/>
  <c r="AC210" i="154"/>
  <c r="AC208" i="154"/>
  <c r="AC207" i="154"/>
  <c r="AC205" i="154"/>
  <c r="AC204" i="154"/>
  <c r="AC202" i="154"/>
  <c r="AC201" i="154"/>
  <c r="AC199" i="154"/>
  <c r="AC198" i="154"/>
  <c r="AC196" i="154"/>
  <c r="AC195" i="154"/>
  <c r="AC193" i="154"/>
  <c r="AC192" i="154"/>
  <c r="AC190" i="154"/>
  <c r="AC189" i="154"/>
  <c r="AC187" i="154"/>
  <c r="AC186" i="154"/>
  <c r="AC184" i="154"/>
  <c r="AC183" i="154"/>
  <c r="AC181" i="154"/>
  <c r="AC180" i="154"/>
  <c r="AC178" i="154"/>
  <c r="AC177" i="154"/>
  <c r="AC175" i="154"/>
  <c r="AC174" i="154"/>
  <c r="AC172" i="154"/>
  <c r="AC171" i="154"/>
  <c r="AC169" i="154"/>
  <c r="AC168" i="154"/>
  <c r="AC166" i="154"/>
  <c r="AC165" i="154"/>
  <c r="AC163" i="154"/>
  <c r="AC162" i="154"/>
  <c r="AC160" i="154"/>
  <c r="AC159" i="154"/>
  <c r="AC157" i="154"/>
  <c r="AC156" i="154"/>
  <c r="AC154" i="154"/>
  <c r="AC153" i="154"/>
  <c r="AC151" i="154"/>
  <c r="AC150" i="154"/>
  <c r="AC148" i="154"/>
  <c r="AC147" i="154"/>
  <c r="AC145" i="154"/>
  <c r="AC144" i="154"/>
  <c r="AC142" i="154"/>
  <c r="AC141" i="154"/>
  <c r="AC139" i="154"/>
  <c r="AC138" i="154"/>
  <c r="AC136" i="154"/>
  <c r="AC135" i="154"/>
  <c r="AC133" i="154"/>
  <c r="AC132" i="154"/>
  <c r="AC130" i="154"/>
  <c r="AC129" i="154"/>
  <c r="AC127" i="154"/>
  <c r="AC126" i="154"/>
  <c r="AC124" i="154"/>
  <c r="AC123" i="154"/>
  <c r="AC121" i="154"/>
  <c r="AC120" i="154"/>
  <c r="AC118" i="154"/>
  <c r="AC117" i="154"/>
  <c r="AC115" i="154"/>
  <c r="AC114" i="154"/>
  <c r="AC112" i="154"/>
  <c r="AC111" i="154"/>
  <c r="AC109" i="154"/>
  <c r="AC108" i="154"/>
  <c r="AC106" i="154"/>
  <c r="AC105" i="154"/>
  <c r="AC103" i="154"/>
  <c r="AC102" i="154"/>
  <c r="AC100" i="154"/>
  <c r="AC99" i="154"/>
  <c r="AC97" i="154"/>
  <c r="AC96" i="154"/>
  <c r="AC94" i="154"/>
  <c r="AC93" i="154"/>
  <c r="AC91" i="154"/>
  <c r="AC90" i="154"/>
  <c r="AC88" i="154"/>
  <c r="AC87" i="154"/>
  <c r="AC85" i="154"/>
  <c r="AC84" i="154"/>
  <c r="AC82" i="154"/>
  <c r="AC81" i="154"/>
  <c r="AC79" i="154"/>
  <c r="AC78" i="154"/>
  <c r="AC76" i="154"/>
  <c r="AC75" i="154"/>
  <c r="AC73" i="154"/>
  <c r="AC72" i="154"/>
  <c r="AC70" i="154"/>
  <c r="AC69" i="154"/>
  <c r="AC67" i="154"/>
  <c r="AC66" i="154"/>
  <c r="AC64" i="154"/>
  <c r="AC63" i="154"/>
  <c r="AC61" i="154"/>
  <c r="AC60" i="154"/>
  <c r="AC58" i="154"/>
  <c r="AC57" i="154"/>
  <c r="AC55" i="154"/>
  <c r="AC54" i="154"/>
  <c r="AC52" i="154"/>
  <c r="AC51" i="154"/>
  <c r="AC49" i="154"/>
  <c r="AC48" i="154"/>
  <c r="AC46" i="154"/>
  <c r="AC45" i="154"/>
  <c r="AC43" i="154"/>
  <c r="AC42" i="154"/>
  <c r="AC40" i="154"/>
  <c r="AC39" i="154"/>
  <c r="AC37" i="154"/>
  <c r="AC36" i="154"/>
  <c r="AC34" i="154"/>
  <c r="AC33" i="154"/>
  <c r="AC31" i="154"/>
  <c r="AC30" i="154"/>
  <c r="AC28" i="154"/>
  <c r="AC27" i="154"/>
  <c r="AC25" i="154"/>
  <c r="AC24" i="154"/>
  <c r="AC22" i="154"/>
  <c r="AC21" i="154"/>
  <c r="AC19" i="154"/>
  <c r="AC18" i="154"/>
  <c r="AC16" i="154"/>
  <c r="AC15" i="154"/>
  <c r="AC13" i="154"/>
  <c r="AC12" i="154"/>
  <c r="AC10" i="154"/>
  <c r="AC9" i="154"/>
  <c r="AC7" i="154"/>
  <c r="AC6" i="154"/>
  <c r="AA226" i="154"/>
  <c r="AA225" i="154"/>
  <c r="AA223" i="154"/>
  <c r="AA222" i="154"/>
  <c r="AA220" i="154"/>
  <c r="AA219" i="154"/>
  <c r="AA217" i="154"/>
  <c r="AA216" i="154"/>
  <c r="AA214" i="154"/>
  <c r="AA213" i="154"/>
  <c r="AA211" i="154"/>
  <c r="AA210" i="154"/>
  <c r="AA208" i="154"/>
  <c r="AA207" i="154"/>
  <c r="AA205" i="154"/>
  <c r="AA204" i="154"/>
  <c r="AA202" i="154"/>
  <c r="AA201" i="154"/>
  <c r="AA199" i="154"/>
  <c r="AA198" i="154"/>
  <c r="AA196" i="154"/>
  <c r="AA195" i="154"/>
  <c r="AA193" i="154"/>
  <c r="AA192" i="154"/>
  <c r="AA190" i="154"/>
  <c r="AA189" i="154"/>
  <c r="AA187" i="154"/>
  <c r="AA186" i="154"/>
  <c r="AA184" i="154"/>
  <c r="AA183" i="154"/>
  <c r="AA181" i="154"/>
  <c r="AA180" i="154"/>
  <c r="AA178" i="154"/>
  <c r="AA177" i="154"/>
  <c r="AA175" i="154"/>
  <c r="AA174" i="154"/>
  <c r="AA172" i="154"/>
  <c r="AA171" i="154"/>
  <c r="AA169" i="154"/>
  <c r="AA168" i="154"/>
  <c r="AA166" i="154"/>
  <c r="AA165" i="154"/>
  <c r="AA163" i="154"/>
  <c r="AA162" i="154"/>
  <c r="AA160" i="154"/>
  <c r="AA159" i="154"/>
  <c r="AA157" i="154"/>
  <c r="AA156" i="154"/>
  <c r="AA154" i="154"/>
  <c r="AA153" i="154"/>
  <c r="AA151" i="154"/>
  <c r="AA150" i="154"/>
  <c r="AA148" i="154"/>
  <c r="AA147" i="154"/>
  <c r="AA145" i="154"/>
  <c r="AA144" i="154"/>
  <c r="AA142" i="154"/>
  <c r="AA141" i="154"/>
  <c r="AA139" i="154"/>
  <c r="AA138" i="154"/>
  <c r="AA136" i="154"/>
  <c r="AA135" i="154"/>
  <c r="AA133" i="154"/>
  <c r="AA132" i="154"/>
  <c r="AA130" i="154"/>
  <c r="AA129" i="154"/>
  <c r="AA127" i="154"/>
  <c r="AA126" i="154"/>
  <c r="AA124" i="154"/>
  <c r="AA123" i="154"/>
  <c r="AA121" i="154"/>
  <c r="AA120" i="154"/>
  <c r="AA118" i="154"/>
  <c r="AA117" i="154"/>
  <c r="AA115" i="154"/>
  <c r="AA114" i="154"/>
  <c r="AA112" i="154"/>
  <c r="AA111" i="154"/>
  <c r="AA109" i="154"/>
  <c r="AA108" i="154"/>
  <c r="AA106" i="154"/>
  <c r="AA105" i="154"/>
  <c r="AA103" i="154"/>
  <c r="AA102" i="154"/>
  <c r="AA100" i="154"/>
  <c r="AA99" i="154"/>
  <c r="AA97" i="154"/>
  <c r="AA96" i="154"/>
  <c r="AA94" i="154"/>
  <c r="AA93" i="154"/>
  <c r="AA91" i="154"/>
  <c r="AA90" i="154"/>
  <c r="AA88" i="154"/>
  <c r="AA87" i="154"/>
  <c r="AA85" i="154"/>
  <c r="AA84" i="154"/>
  <c r="AA82" i="154"/>
  <c r="AA81" i="154"/>
  <c r="AA79" i="154"/>
  <c r="AA78" i="154"/>
  <c r="AA76" i="154"/>
  <c r="AA75" i="154"/>
  <c r="AA73" i="154"/>
  <c r="AA72" i="154"/>
  <c r="AA70" i="154"/>
  <c r="AA69" i="154"/>
  <c r="AA67" i="154"/>
  <c r="AA66" i="154"/>
  <c r="AA64" i="154"/>
  <c r="AA63" i="154"/>
  <c r="AA61" i="154"/>
  <c r="AA60" i="154"/>
  <c r="AA58" i="154"/>
  <c r="AA57" i="154"/>
  <c r="AA55" i="154"/>
  <c r="AA54" i="154"/>
  <c r="AA52" i="154"/>
  <c r="AA51" i="154"/>
  <c r="AA49" i="154"/>
  <c r="AA48" i="154"/>
  <c r="AA46" i="154"/>
  <c r="AA45" i="154"/>
  <c r="AA43" i="154"/>
  <c r="AA42" i="154"/>
  <c r="AA40" i="154"/>
  <c r="AA39" i="154"/>
  <c r="AA37" i="154"/>
  <c r="AA36" i="154"/>
  <c r="AA34" i="154"/>
  <c r="AA33" i="154"/>
  <c r="AA31" i="154"/>
  <c r="AA30" i="154"/>
  <c r="AA28" i="154"/>
  <c r="AA27" i="154"/>
  <c r="AA25" i="154"/>
  <c r="AA24" i="154"/>
  <c r="AA22" i="154"/>
  <c r="AA21" i="154"/>
  <c r="AA19" i="154"/>
  <c r="AA18" i="154"/>
  <c r="AA16" i="154"/>
  <c r="AA15" i="154"/>
  <c r="AA13" i="154"/>
  <c r="AA12" i="154"/>
  <c r="AA10" i="154"/>
  <c r="AA9" i="154"/>
  <c r="AA7" i="154"/>
  <c r="AA6" i="154"/>
  <c r="X226" i="154"/>
  <c r="X225" i="154"/>
  <c r="X223" i="154"/>
  <c r="X222" i="154"/>
  <c r="X220" i="154"/>
  <c r="X219" i="154"/>
  <c r="X217" i="154"/>
  <c r="X216" i="154"/>
  <c r="X214" i="154"/>
  <c r="X213" i="154"/>
  <c r="X211" i="154"/>
  <c r="X210" i="154"/>
  <c r="X208" i="154"/>
  <c r="X207" i="154"/>
  <c r="X205" i="154"/>
  <c r="X204" i="154"/>
  <c r="X202" i="154"/>
  <c r="X201" i="154"/>
  <c r="X199" i="154"/>
  <c r="X198" i="154"/>
  <c r="X196" i="154"/>
  <c r="X195" i="154"/>
  <c r="X193" i="154"/>
  <c r="X192" i="154"/>
  <c r="X190" i="154"/>
  <c r="X189" i="154"/>
  <c r="X187" i="154"/>
  <c r="X186" i="154"/>
  <c r="X184" i="154"/>
  <c r="X183" i="154"/>
  <c r="X181" i="154"/>
  <c r="X180" i="154"/>
  <c r="X178" i="154"/>
  <c r="X177" i="154"/>
  <c r="X175" i="154"/>
  <c r="X174" i="154"/>
  <c r="X172" i="154"/>
  <c r="X171" i="154"/>
  <c r="X169" i="154"/>
  <c r="X168" i="154"/>
  <c r="X166" i="154"/>
  <c r="X165" i="154"/>
  <c r="X163" i="154"/>
  <c r="X162" i="154"/>
  <c r="X160" i="154"/>
  <c r="X159" i="154"/>
  <c r="X157" i="154"/>
  <c r="X156" i="154"/>
  <c r="X154" i="154"/>
  <c r="X153" i="154"/>
  <c r="X151" i="154"/>
  <c r="X150" i="154"/>
  <c r="X148" i="154"/>
  <c r="X147" i="154"/>
  <c r="X145" i="154"/>
  <c r="X144" i="154"/>
  <c r="X142" i="154"/>
  <c r="X141" i="154"/>
  <c r="X139" i="154"/>
  <c r="X138" i="154"/>
  <c r="X136" i="154"/>
  <c r="X135" i="154"/>
  <c r="X133" i="154"/>
  <c r="X132" i="154"/>
  <c r="X130" i="154"/>
  <c r="X129" i="154"/>
  <c r="X127" i="154"/>
  <c r="X126" i="154"/>
  <c r="X124" i="154"/>
  <c r="X123" i="154"/>
  <c r="X121" i="154"/>
  <c r="X120" i="154"/>
  <c r="X118" i="154"/>
  <c r="X117" i="154"/>
  <c r="X115" i="154"/>
  <c r="X114" i="154"/>
  <c r="X112" i="154"/>
  <c r="X111" i="154"/>
  <c r="X109" i="154"/>
  <c r="X108" i="154"/>
  <c r="X106" i="154"/>
  <c r="X105" i="154"/>
  <c r="X103" i="154"/>
  <c r="X102" i="154"/>
  <c r="X100" i="154"/>
  <c r="X99" i="154"/>
  <c r="X97" i="154"/>
  <c r="X96" i="154"/>
  <c r="X94" i="154"/>
  <c r="X93" i="154"/>
  <c r="X91" i="154"/>
  <c r="X90" i="154"/>
  <c r="X88" i="154"/>
  <c r="X87" i="154"/>
  <c r="X85" i="154"/>
  <c r="X84" i="154"/>
  <c r="X82" i="154"/>
  <c r="X81" i="154"/>
  <c r="X79" i="154"/>
  <c r="X78" i="154"/>
  <c r="X76" i="154"/>
  <c r="X75" i="154"/>
  <c r="X73" i="154"/>
  <c r="X72" i="154"/>
  <c r="X70" i="154"/>
  <c r="X69" i="154"/>
  <c r="X67" i="154"/>
  <c r="X66" i="154"/>
  <c r="X64" i="154"/>
  <c r="X63" i="154"/>
  <c r="X61" i="154"/>
  <c r="X60" i="154"/>
  <c r="X58" i="154"/>
  <c r="X57" i="154"/>
  <c r="X55" i="154"/>
  <c r="X54" i="154"/>
  <c r="X52" i="154"/>
  <c r="X51" i="154"/>
  <c r="X49" i="154"/>
  <c r="X48" i="154"/>
  <c r="X46" i="154"/>
  <c r="X45" i="154"/>
  <c r="X43" i="154"/>
  <c r="X42" i="154"/>
  <c r="X40" i="154"/>
  <c r="X39" i="154"/>
  <c r="X37" i="154"/>
  <c r="X36" i="154"/>
  <c r="X34" i="154"/>
  <c r="X33" i="154"/>
  <c r="X31" i="154"/>
  <c r="X30" i="154"/>
  <c r="X28" i="154"/>
  <c r="X27" i="154"/>
  <c r="X25" i="154"/>
  <c r="X24" i="154"/>
  <c r="X22" i="154"/>
  <c r="X21" i="154"/>
  <c r="X19" i="154"/>
  <c r="X18" i="154"/>
  <c r="X16" i="154"/>
  <c r="X15" i="154"/>
  <c r="X13" i="154"/>
  <c r="X12" i="154"/>
  <c r="X10" i="154"/>
  <c r="X9" i="154"/>
  <c r="X7" i="154"/>
  <c r="X6" i="154"/>
  <c r="V226" i="154"/>
  <c r="V225" i="154"/>
  <c r="V223" i="154"/>
  <c r="V222" i="154"/>
  <c r="V220" i="154"/>
  <c r="V219" i="154"/>
  <c r="V217" i="154"/>
  <c r="V216" i="154"/>
  <c r="V214" i="154"/>
  <c r="V213" i="154"/>
  <c r="V211" i="154"/>
  <c r="V210" i="154"/>
  <c r="V208" i="154"/>
  <c r="V207" i="154"/>
  <c r="V205" i="154"/>
  <c r="V204" i="154"/>
  <c r="V202" i="154"/>
  <c r="V201" i="154"/>
  <c r="V199" i="154"/>
  <c r="V198" i="154"/>
  <c r="V196" i="154"/>
  <c r="V195" i="154"/>
  <c r="V193" i="154"/>
  <c r="V192" i="154"/>
  <c r="V190" i="154"/>
  <c r="V189" i="154"/>
  <c r="V187" i="154"/>
  <c r="V186" i="154"/>
  <c r="V184" i="154"/>
  <c r="V183" i="154"/>
  <c r="V181" i="154"/>
  <c r="V180" i="154"/>
  <c r="V178" i="154"/>
  <c r="V177" i="154"/>
  <c r="V175" i="154"/>
  <c r="V174" i="154"/>
  <c r="V172" i="154"/>
  <c r="V171" i="154"/>
  <c r="V169" i="154"/>
  <c r="V168" i="154"/>
  <c r="V166" i="154"/>
  <c r="V165" i="154"/>
  <c r="V163" i="154"/>
  <c r="V162" i="154"/>
  <c r="V160" i="154"/>
  <c r="V159" i="154"/>
  <c r="V157" i="154"/>
  <c r="V156" i="154"/>
  <c r="V154" i="154"/>
  <c r="V153" i="154"/>
  <c r="V151" i="154"/>
  <c r="V150" i="154"/>
  <c r="V148" i="154"/>
  <c r="V147" i="154"/>
  <c r="V145" i="154"/>
  <c r="V144" i="154"/>
  <c r="V142" i="154"/>
  <c r="V141" i="154"/>
  <c r="V139" i="154"/>
  <c r="V138" i="154"/>
  <c r="V136" i="154"/>
  <c r="V135" i="154"/>
  <c r="V133" i="154"/>
  <c r="V132" i="154"/>
  <c r="V130" i="154"/>
  <c r="V129" i="154"/>
  <c r="V127" i="154"/>
  <c r="V126" i="154"/>
  <c r="V124" i="154"/>
  <c r="V123" i="154"/>
  <c r="V121" i="154"/>
  <c r="V120" i="154"/>
  <c r="V118" i="154"/>
  <c r="V117" i="154"/>
  <c r="V115" i="154"/>
  <c r="V114" i="154"/>
  <c r="V112" i="154"/>
  <c r="V111" i="154"/>
  <c r="V109" i="154"/>
  <c r="V108" i="154"/>
  <c r="V106" i="154"/>
  <c r="V105" i="154"/>
  <c r="V103" i="154"/>
  <c r="V102" i="154"/>
  <c r="V100" i="154"/>
  <c r="V99" i="154"/>
  <c r="V97" i="154"/>
  <c r="V96" i="154"/>
  <c r="V94" i="154"/>
  <c r="V93" i="154"/>
  <c r="V91" i="154"/>
  <c r="V90" i="154"/>
  <c r="V88" i="154"/>
  <c r="V87" i="154"/>
  <c r="V85" i="154"/>
  <c r="V84" i="154"/>
  <c r="V82" i="154"/>
  <c r="V81" i="154"/>
  <c r="V79" i="154"/>
  <c r="V78" i="154"/>
  <c r="V76" i="154"/>
  <c r="V75" i="154"/>
  <c r="V73" i="154"/>
  <c r="V72" i="154"/>
  <c r="V70" i="154"/>
  <c r="V69" i="154"/>
  <c r="V67" i="154"/>
  <c r="V66" i="154"/>
  <c r="V64" i="154"/>
  <c r="V63" i="154"/>
  <c r="V61" i="154"/>
  <c r="V60" i="154"/>
  <c r="V58" i="154"/>
  <c r="V57" i="154"/>
  <c r="V55" i="154"/>
  <c r="V54" i="154"/>
  <c r="V52" i="154"/>
  <c r="V51" i="154"/>
  <c r="V49" i="154"/>
  <c r="V48" i="154"/>
  <c r="V46" i="154"/>
  <c r="V45" i="154"/>
  <c r="V43" i="154"/>
  <c r="V42" i="154"/>
  <c r="V40" i="154"/>
  <c r="V39" i="154"/>
  <c r="V37" i="154"/>
  <c r="V36" i="154"/>
  <c r="V34" i="154"/>
  <c r="V33" i="154"/>
  <c r="V31" i="154"/>
  <c r="V30" i="154"/>
  <c r="V28" i="154"/>
  <c r="V27" i="154"/>
  <c r="V25" i="154"/>
  <c r="V24" i="154"/>
  <c r="V22" i="154"/>
  <c r="V21" i="154"/>
  <c r="V19" i="154"/>
  <c r="V18" i="154"/>
  <c r="V16" i="154"/>
  <c r="V15" i="154"/>
  <c r="V13" i="154"/>
  <c r="V12" i="154"/>
  <c r="V10" i="154"/>
  <c r="V9" i="154"/>
  <c r="V7" i="154"/>
  <c r="V6" i="154"/>
  <c r="S226" i="154"/>
  <c r="S225" i="154"/>
  <c r="S223" i="154"/>
  <c r="S222" i="154"/>
  <c r="S220" i="154"/>
  <c r="S219" i="154"/>
  <c r="S217" i="154"/>
  <c r="S216" i="154"/>
  <c r="S214" i="154"/>
  <c r="S213" i="154"/>
  <c r="S211" i="154"/>
  <c r="S210" i="154"/>
  <c r="S208" i="154"/>
  <c r="S207" i="154"/>
  <c r="S205" i="154"/>
  <c r="S204" i="154"/>
  <c r="S202" i="154"/>
  <c r="S201" i="154"/>
  <c r="S199" i="154"/>
  <c r="S198" i="154"/>
  <c r="S196" i="154"/>
  <c r="S195" i="154"/>
  <c r="S193" i="154"/>
  <c r="S192" i="154"/>
  <c r="S190" i="154"/>
  <c r="S189" i="154"/>
  <c r="S187" i="154"/>
  <c r="S186" i="154"/>
  <c r="S184" i="154"/>
  <c r="S183" i="154"/>
  <c r="S181" i="154"/>
  <c r="S180" i="154"/>
  <c r="S178" i="154"/>
  <c r="S177" i="154"/>
  <c r="S175" i="154"/>
  <c r="S174" i="154"/>
  <c r="S172" i="154"/>
  <c r="S171" i="154"/>
  <c r="S169" i="154"/>
  <c r="S168" i="154"/>
  <c r="S166" i="154"/>
  <c r="S165" i="154"/>
  <c r="S163" i="154"/>
  <c r="S162" i="154"/>
  <c r="S160" i="154"/>
  <c r="S159" i="154"/>
  <c r="S157" i="154"/>
  <c r="S156" i="154"/>
  <c r="S154" i="154"/>
  <c r="S153" i="154"/>
  <c r="S151" i="154"/>
  <c r="S150" i="154"/>
  <c r="S148" i="154"/>
  <c r="S147" i="154"/>
  <c r="S145" i="154"/>
  <c r="S144" i="154"/>
  <c r="S142" i="154"/>
  <c r="S141" i="154"/>
  <c r="S139" i="154"/>
  <c r="S138" i="154"/>
  <c r="S136" i="154"/>
  <c r="S135" i="154"/>
  <c r="S133" i="154"/>
  <c r="S132" i="154"/>
  <c r="S130" i="154"/>
  <c r="S129" i="154"/>
  <c r="S127" i="154"/>
  <c r="S126" i="154"/>
  <c r="S124" i="154"/>
  <c r="S123" i="154"/>
  <c r="S121" i="154"/>
  <c r="S120" i="154"/>
  <c r="S118" i="154"/>
  <c r="S117" i="154"/>
  <c r="S115" i="154"/>
  <c r="S114" i="154"/>
  <c r="S112" i="154"/>
  <c r="S111" i="154"/>
  <c r="S109" i="154"/>
  <c r="S108" i="154"/>
  <c r="S106" i="154"/>
  <c r="S105" i="154"/>
  <c r="S103" i="154"/>
  <c r="S102" i="154"/>
  <c r="S100" i="154"/>
  <c r="S99" i="154"/>
  <c r="S97" i="154"/>
  <c r="S96" i="154"/>
  <c r="S94" i="154"/>
  <c r="S93" i="154"/>
  <c r="S91" i="154"/>
  <c r="S90" i="154"/>
  <c r="S88" i="154"/>
  <c r="S87" i="154"/>
  <c r="S85" i="154"/>
  <c r="S84" i="154"/>
  <c r="S82" i="154"/>
  <c r="S81" i="154"/>
  <c r="S79" i="154"/>
  <c r="S78" i="154"/>
  <c r="S76" i="154"/>
  <c r="S75" i="154"/>
  <c r="S73" i="154"/>
  <c r="S72" i="154"/>
  <c r="S70" i="154"/>
  <c r="S69" i="154"/>
  <c r="S67" i="154"/>
  <c r="S66" i="154"/>
  <c r="S64" i="154"/>
  <c r="S63" i="154"/>
  <c r="S61" i="154"/>
  <c r="S60" i="154"/>
  <c r="S58" i="154"/>
  <c r="S57" i="154"/>
  <c r="S55" i="154"/>
  <c r="S54" i="154"/>
  <c r="S52" i="154"/>
  <c r="S51" i="154"/>
  <c r="S49" i="154"/>
  <c r="S48" i="154"/>
  <c r="S46" i="154"/>
  <c r="S45" i="154"/>
  <c r="S43" i="154"/>
  <c r="S42" i="154"/>
  <c r="S40" i="154"/>
  <c r="S39" i="154"/>
  <c r="S37" i="154"/>
  <c r="S36" i="154"/>
  <c r="S34" i="154"/>
  <c r="S33" i="154"/>
  <c r="S31" i="154"/>
  <c r="S30" i="154"/>
  <c r="S28" i="154"/>
  <c r="S27" i="154"/>
  <c r="S25" i="154"/>
  <c r="S24" i="154"/>
  <c r="S22" i="154"/>
  <c r="S21" i="154"/>
  <c r="S19" i="154"/>
  <c r="S18" i="154"/>
  <c r="S16" i="154"/>
  <c r="S15" i="154"/>
  <c r="S13" i="154"/>
  <c r="S12" i="154"/>
  <c r="S10" i="154"/>
  <c r="S9" i="154"/>
  <c r="S7" i="154"/>
  <c r="S6" i="154"/>
  <c r="Q226" i="154"/>
  <c r="Q225" i="154"/>
  <c r="Q223" i="154"/>
  <c r="Q222" i="154"/>
  <c r="Q220" i="154"/>
  <c r="Q219" i="154"/>
  <c r="Q217" i="154"/>
  <c r="Q216" i="154"/>
  <c r="Q214" i="154"/>
  <c r="Q213" i="154"/>
  <c r="Q211" i="154"/>
  <c r="Q210" i="154"/>
  <c r="Q208" i="154"/>
  <c r="Q207" i="154"/>
  <c r="Q205" i="154"/>
  <c r="Q204" i="154"/>
  <c r="Q202" i="154"/>
  <c r="Q201" i="154"/>
  <c r="Q199" i="154"/>
  <c r="Q198" i="154"/>
  <c r="Q196" i="154"/>
  <c r="Q195" i="154"/>
  <c r="Q193" i="154"/>
  <c r="Q192" i="154"/>
  <c r="Q190" i="154"/>
  <c r="Q189" i="154"/>
  <c r="Q187" i="154"/>
  <c r="Q186" i="154"/>
  <c r="Q184" i="154"/>
  <c r="Q183" i="154"/>
  <c r="Q181" i="154"/>
  <c r="Q180" i="154"/>
  <c r="Q178" i="154"/>
  <c r="Q177" i="154"/>
  <c r="Q175" i="154"/>
  <c r="Q174" i="154"/>
  <c r="Q172" i="154"/>
  <c r="Q171" i="154"/>
  <c r="Q169" i="154"/>
  <c r="Q168" i="154"/>
  <c r="Q166" i="154"/>
  <c r="Q165" i="154"/>
  <c r="Q163" i="154"/>
  <c r="Q162" i="154"/>
  <c r="Q160" i="154"/>
  <c r="Q159" i="154"/>
  <c r="Q157" i="154"/>
  <c r="Q156" i="154"/>
  <c r="Q154" i="154"/>
  <c r="Q153" i="154"/>
  <c r="Q151" i="154"/>
  <c r="Q150" i="154"/>
  <c r="Q148" i="154"/>
  <c r="Q147" i="154"/>
  <c r="Q145" i="154"/>
  <c r="Q144" i="154"/>
  <c r="Q142" i="154"/>
  <c r="Q141" i="154"/>
  <c r="Q139" i="154"/>
  <c r="Q138" i="154"/>
  <c r="Q136" i="154"/>
  <c r="Q135" i="154"/>
  <c r="Q133" i="154"/>
  <c r="Q132" i="154"/>
  <c r="Q130" i="154"/>
  <c r="Q129" i="154"/>
  <c r="Q127" i="154"/>
  <c r="Q126" i="154"/>
  <c r="Q124" i="154"/>
  <c r="Q123" i="154"/>
  <c r="Q121" i="154"/>
  <c r="Q120" i="154"/>
  <c r="Q118" i="154"/>
  <c r="Q117" i="154"/>
  <c r="Q115" i="154"/>
  <c r="Q114" i="154"/>
  <c r="Q112" i="154"/>
  <c r="Q111" i="154"/>
  <c r="Q109" i="154"/>
  <c r="Q108" i="154"/>
  <c r="Q106" i="154"/>
  <c r="Q105" i="154"/>
  <c r="Q103" i="154"/>
  <c r="Q102" i="154"/>
  <c r="Q100" i="154"/>
  <c r="Q99" i="154"/>
  <c r="Q97" i="154"/>
  <c r="Q96" i="154"/>
  <c r="Q94" i="154"/>
  <c r="Q93" i="154"/>
  <c r="Q91" i="154"/>
  <c r="Q90" i="154"/>
  <c r="Q88" i="154"/>
  <c r="Q87" i="154"/>
  <c r="Q85" i="154"/>
  <c r="Q84" i="154"/>
  <c r="Q82" i="154"/>
  <c r="Q81" i="154"/>
  <c r="Q79" i="154"/>
  <c r="Q78" i="154"/>
  <c r="Q76" i="154"/>
  <c r="Q75" i="154"/>
  <c r="Q73" i="154"/>
  <c r="Q72" i="154"/>
  <c r="Q70" i="154"/>
  <c r="Q69" i="154"/>
  <c r="Q67" i="154"/>
  <c r="Q66" i="154"/>
  <c r="Q64" i="154"/>
  <c r="Q63" i="154"/>
  <c r="Q61" i="154"/>
  <c r="Q60" i="154"/>
  <c r="Q58" i="154"/>
  <c r="Q57" i="154"/>
  <c r="Q55" i="154"/>
  <c r="Q54" i="154"/>
  <c r="Q52" i="154"/>
  <c r="Q51" i="154"/>
  <c r="Q49" i="154"/>
  <c r="Q48" i="154"/>
  <c r="Q46" i="154"/>
  <c r="Q45" i="154"/>
  <c r="Q43" i="154"/>
  <c r="Q42" i="154"/>
  <c r="Q40" i="154"/>
  <c r="Q39" i="154"/>
  <c r="Q37" i="154"/>
  <c r="Q36" i="154"/>
  <c r="Q34" i="154"/>
  <c r="Q33" i="154"/>
  <c r="Q31" i="154"/>
  <c r="Q30" i="154"/>
  <c r="Q28" i="154"/>
  <c r="Q27" i="154"/>
  <c r="Q25" i="154"/>
  <c r="Q24" i="154"/>
  <c r="Q22" i="154"/>
  <c r="Q21" i="154"/>
  <c r="Q19" i="154"/>
  <c r="Q18" i="154"/>
  <c r="Q16" i="154"/>
  <c r="Q15" i="154"/>
  <c r="Q13" i="154"/>
  <c r="Q12" i="154"/>
  <c r="Q10" i="154"/>
  <c r="Q9" i="154"/>
  <c r="Q7" i="154"/>
  <c r="Q6" i="154"/>
  <c r="N226" i="154"/>
  <c r="N225" i="154"/>
  <c r="N223" i="154"/>
  <c r="N222" i="154"/>
  <c r="N220" i="154"/>
  <c r="N219" i="154"/>
  <c r="N217" i="154"/>
  <c r="N216" i="154"/>
  <c r="N214" i="154"/>
  <c r="N213" i="154"/>
  <c r="N211" i="154"/>
  <c r="N210" i="154"/>
  <c r="N208" i="154"/>
  <c r="N207" i="154"/>
  <c r="N205" i="154"/>
  <c r="N204" i="154"/>
  <c r="N202" i="154"/>
  <c r="N201" i="154"/>
  <c r="N199" i="154"/>
  <c r="N198" i="154"/>
  <c r="N196" i="154"/>
  <c r="N195" i="154"/>
  <c r="N193" i="154"/>
  <c r="N192" i="154"/>
  <c r="N190" i="154"/>
  <c r="N189" i="154"/>
  <c r="N187" i="154"/>
  <c r="N186" i="154"/>
  <c r="N184" i="154"/>
  <c r="N183" i="154"/>
  <c r="N181" i="154"/>
  <c r="N180" i="154"/>
  <c r="N178" i="154"/>
  <c r="N177" i="154"/>
  <c r="N175" i="154"/>
  <c r="N174" i="154"/>
  <c r="N172" i="154"/>
  <c r="N171" i="154"/>
  <c r="N169" i="154"/>
  <c r="N168" i="154"/>
  <c r="N166" i="154"/>
  <c r="N165" i="154"/>
  <c r="N163" i="154"/>
  <c r="N162" i="154"/>
  <c r="N160" i="154"/>
  <c r="N159" i="154"/>
  <c r="N157" i="154"/>
  <c r="N156" i="154"/>
  <c r="N154" i="154"/>
  <c r="N153" i="154"/>
  <c r="N151" i="154"/>
  <c r="N150" i="154"/>
  <c r="N148" i="154"/>
  <c r="N147" i="154"/>
  <c r="N145" i="154"/>
  <c r="N144" i="154"/>
  <c r="N142" i="154"/>
  <c r="N141" i="154"/>
  <c r="N139" i="154"/>
  <c r="N138" i="154"/>
  <c r="N136" i="154"/>
  <c r="N135" i="154"/>
  <c r="N133" i="154"/>
  <c r="N132" i="154"/>
  <c r="N130" i="154"/>
  <c r="N129" i="154"/>
  <c r="N127" i="154"/>
  <c r="N126" i="154"/>
  <c r="N124" i="154"/>
  <c r="N123" i="154"/>
  <c r="N121" i="154"/>
  <c r="N120" i="154"/>
  <c r="N118" i="154"/>
  <c r="N117" i="154"/>
  <c r="N115" i="154"/>
  <c r="N114" i="154"/>
  <c r="N112" i="154"/>
  <c r="N111" i="154"/>
  <c r="N109" i="154"/>
  <c r="N108" i="154"/>
  <c r="N106" i="154"/>
  <c r="N105" i="154"/>
  <c r="N103" i="154"/>
  <c r="N102" i="154"/>
  <c r="N100" i="154"/>
  <c r="N99" i="154"/>
  <c r="N97" i="154"/>
  <c r="N96" i="154"/>
  <c r="N94" i="154"/>
  <c r="N93" i="154"/>
  <c r="N91" i="154"/>
  <c r="N90" i="154"/>
  <c r="N88" i="154"/>
  <c r="N87" i="154"/>
  <c r="N85" i="154"/>
  <c r="N84" i="154"/>
  <c r="N82" i="154"/>
  <c r="N81" i="154"/>
  <c r="N79" i="154"/>
  <c r="N78" i="154"/>
  <c r="N76" i="154"/>
  <c r="N75" i="154"/>
  <c r="N73" i="154"/>
  <c r="N72" i="154"/>
  <c r="N70" i="154"/>
  <c r="N69" i="154"/>
  <c r="N67" i="154"/>
  <c r="N66" i="154"/>
  <c r="N64" i="154"/>
  <c r="N63" i="154"/>
  <c r="N61" i="154"/>
  <c r="N60" i="154"/>
  <c r="N58" i="154"/>
  <c r="N57" i="154"/>
  <c r="N55" i="154"/>
  <c r="N54" i="154"/>
  <c r="N52" i="154"/>
  <c r="N51" i="154"/>
  <c r="N49" i="154"/>
  <c r="N48" i="154"/>
  <c r="N46" i="154"/>
  <c r="N45" i="154"/>
  <c r="N43" i="154"/>
  <c r="N42" i="154"/>
  <c r="N40" i="154"/>
  <c r="N39" i="154"/>
  <c r="N37" i="154"/>
  <c r="N36" i="154"/>
  <c r="N34" i="154"/>
  <c r="N33" i="154"/>
  <c r="N31" i="154"/>
  <c r="N30" i="154"/>
  <c r="N28" i="154"/>
  <c r="N27" i="154"/>
  <c r="N25" i="154"/>
  <c r="N24" i="154"/>
  <c r="N22" i="154"/>
  <c r="N21" i="154"/>
  <c r="N19" i="154"/>
  <c r="N18" i="154"/>
  <c r="N16" i="154"/>
  <c r="N15" i="154"/>
  <c r="N13" i="154"/>
  <c r="N12" i="154"/>
  <c r="N10" i="154"/>
  <c r="N9" i="154"/>
  <c r="N7" i="154"/>
  <c r="N6" i="154"/>
  <c r="L226" i="154"/>
  <c r="L225" i="154"/>
  <c r="L223" i="154"/>
  <c r="L222" i="154"/>
  <c r="L220" i="154"/>
  <c r="L219" i="154"/>
  <c r="L217" i="154"/>
  <c r="L216" i="154"/>
  <c r="L214" i="154"/>
  <c r="L213" i="154"/>
  <c r="L211" i="154"/>
  <c r="L210" i="154"/>
  <c r="L208" i="154"/>
  <c r="L207" i="154"/>
  <c r="L205" i="154"/>
  <c r="L204" i="154"/>
  <c r="L202" i="154"/>
  <c r="L201" i="154"/>
  <c r="L199" i="154"/>
  <c r="L198" i="154"/>
  <c r="L196" i="154"/>
  <c r="L195" i="154"/>
  <c r="L193" i="154"/>
  <c r="L192" i="154"/>
  <c r="L190" i="154"/>
  <c r="L189" i="154"/>
  <c r="L187" i="154"/>
  <c r="L186" i="154"/>
  <c r="L184" i="154"/>
  <c r="L183" i="154"/>
  <c r="L181" i="154"/>
  <c r="L180" i="154"/>
  <c r="L178" i="154"/>
  <c r="L177" i="154"/>
  <c r="L175" i="154"/>
  <c r="L174" i="154"/>
  <c r="L172" i="154"/>
  <c r="L171" i="154"/>
  <c r="L169" i="154"/>
  <c r="L168" i="154"/>
  <c r="L166" i="154"/>
  <c r="L165" i="154"/>
  <c r="L163" i="154"/>
  <c r="L162" i="154"/>
  <c r="L160" i="154"/>
  <c r="L159" i="154"/>
  <c r="L157" i="154"/>
  <c r="L156" i="154"/>
  <c r="L154" i="154"/>
  <c r="L153" i="154"/>
  <c r="L151" i="154"/>
  <c r="L150" i="154"/>
  <c r="L148" i="154"/>
  <c r="L147" i="154"/>
  <c r="L145" i="154"/>
  <c r="L144" i="154"/>
  <c r="L142" i="154"/>
  <c r="L141" i="154"/>
  <c r="L139" i="154"/>
  <c r="L138" i="154"/>
  <c r="L136" i="154"/>
  <c r="L135" i="154"/>
  <c r="L133" i="154"/>
  <c r="L132" i="154"/>
  <c r="L130" i="154"/>
  <c r="L129" i="154"/>
  <c r="L127" i="154"/>
  <c r="L126" i="154"/>
  <c r="L124" i="154"/>
  <c r="L123" i="154"/>
  <c r="L121" i="154"/>
  <c r="L120" i="154"/>
  <c r="L118" i="154"/>
  <c r="L117" i="154"/>
  <c r="L115" i="154"/>
  <c r="L114" i="154"/>
  <c r="L112" i="154"/>
  <c r="L111" i="154"/>
  <c r="L109" i="154"/>
  <c r="L108" i="154"/>
  <c r="L106" i="154"/>
  <c r="L105" i="154"/>
  <c r="L103" i="154"/>
  <c r="L102" i="154"/>
  <c r="L100" i="154"/>
  <c r="L99" i="154"/>
  <c r="L97" i="154"/>
  <c r="L96" i="154"/>
  <c r="L94" i="154"/>
  <c r="L93" i="154"/>
  <c r="L91" i="154"/>
  <c r="L90" i="154"/>
  <c r="L88" i="154"/>
  <c r="L87" i="154"/>
  <c r="L85" i="154"/>
  <c r="L84" i="154"/>
  <c r="L82" i="154"/>
  <c r="L81" i="154"/>
  <c r="L79" i="154"/>
  <c r="L78" i="154"/>
  <c r="L76" i="154"/>
  <c r="L75" i="154"/>
  <c r="L73" i="154"/>
  <c r="L72" i="154"/>
  <c r="L70" i="154"/>
  <c r="L69" i="154"/>
  <c r="L67" i="154"/>
  <c r="L66" i="154"/>
  <c r="L64" i="154"/>
  <c r="L63" i="154"/>
  <c r="L61" i="154"/>
  <c r="L60" i="154"/>
  <c r="L58" i="154"/>
  <c r="L57" i="154"/>
  <c r="L55" i="154"/>
  <c r="L54" i="154"/>
  <c r="L52" i="154"/>
  <c r="L51" i="154"/>
  <c r="L49" i="154"/>
  <c r="L48" i="154"/>
  <c r="L46" i="154"/>
  <c r="L45" i="154"/>
  <c r="L43" i="154"/>
  <c r="L42" i="154"/>
  <c r="L40" i="154"/>
  <c r="L39" i="154"/>
  <c r="L37" i="154"/>
  <c r="L36" i="154"/>
  <c r="L34" i="154"/>
  <c r="L33" i="154"/>
  <c r="L31" i="154"/>
  <c r="L30" i="154"/>
  <c r="L28" i="154"/>
  <c r="L27" i="154"/>
  <c r="L25" i="154"/>
  <c r="L24" i="154"/>
  <c r="L22" i="154"/>
  <c r="L21" i="154"/>
  <c r="L19" i="154"/>
  <c r="L18" i="154"/>
  <c r="L16" i="154"/>
  <c r="L15" i="154"/>
  <c r="L13" i="154"/>
  <c r="L12" i="154"/>
  <c r="L10" i="154"/>
  <c r="L9" i="154"/>
  <c r="L7" i="154"/>
  <c r="L6" i="154"/>
  <c r="I226" i="154"/>
  <c r="I225" i="154"/>
  <c r="I223" i="154"/>
  <c r="I222" i="154"/>
  <c r="I220" i="154"/>
  <c r="I219" i="154"/>
  <c r="I217" i="154"/>
  <c r="I216" i="154"/>
  <c r="I214" i="154"/>
  <c r="I213" i="154"/>
  <c r="I211" i="154"/>
  <c r="I210" i="154"/>
  <c r="I208" i="154"/>
  <c r="I207" i="154"/>
  <c r="I205" i="154"/>
  <c r="I204" i="154"/>
  <c r="I202" i="154"/>
  <c r="I201" i="154"/>
  <c r="I199" i="154"/>
  <c r="I198" i="154"/>
  <c r="I196" i="154"/>
  <c r="I195" i="154"/>
  <c r="I193" i="154"/>
  <c r="I192" i="154"/>
  <c r="I190" i="154"/>
  <c r="I189" i="154"/>
  <c r="I187" i="154"/>
  <c r="I186" i="154"/>
  <c r="I184" i="154"/>
  <c r="I183" i="154"/>
  <c r="I181" i="154"/>
  <c r="I180" i="154"/>
  <c r="I178" i="154"/>
  <c r="I177" i="154"/>
  <c r="I175" i="154"/>
  <c r="I174" i="154"/>
  <c r="I172" i="154"/>
  <c r="I171" i="154"/>
  <c r="I169" i="154"/>
  <c r="I168" i="154"/>
  <c r="I166" i="154"/>
  <c r="I165" i="154"/>
  <c r="I163" i="154"/>
  <c r="I162" i="154"/>
  <c r="I160" i="154"/>
  <c r="I159" i="154"/>
  <c r="I157" i="154"/>
  <c r="I156" i="154"/>
  <c r="I154" i="154"/>
  <c r="I153" i="154"/>
  <c r="I151" i="154"/>
  <c r="I150" i="154"/>
  <c r="I148" i="154"/>
  <c r="I147" i="154"/>
  <c r="I145" i="154"/>
  <c r="I144" i="154"/>
  <c r="I142" i="154"/>
  <c r="I141" i="154"/>
  <c r="I139" i="154"/>
  <c r="I138" i="154"/>
  <c r="I136" i="154"/>
  <c r="I135" i="154"/>
  <c r="I133" i="154"/>
  <c r="I132" i="154"/>
  <c r="I130" i="154"/>
  <c r="I129" i="154"/>
  <c r="I127" i="154"/>
  <c r="I126" i="154"/>
  <c r="I124" i="154"/>
  <c r="I123" i="154"/>
  <c r="I121" i="154"/>
  <c r="I120" i="154"/>
  <c r="I118" i="154"/>
  <c r="I117" i="154"/>
  <c r="I115" i="154"/>
  <c r="I114" i="154"/>
  <c r="I112" i="154"/>
  <c r="I111" i="154"/>
  <c r="I109" i="154"/>
  <c r="I108" i="154"/>
  <c r="I106" i="154"/>
  <c r="I105" i="154"/>
  <c r="I103" i="154"/>
  <c r="I102" i="154"/>
  <c r="I100" i="154"/>
  <c r="I99" i="154"/>
  <c r="I97" i="154"/>
  <c r="I96" i="154"/>
  <c r="I94" i="154"/>
  <c r="I93" i="154"/>
  <c r="I91" i="154"/>
  <c r="I90" i="154"/>
  <c r="I88" i="154"/>
  <c r="I87" i="154"/>
  <c r="I85" i="154"/>
  <c r="I84" i="154"/>
  <c r="I82" i="154"/>
  <c r="I81" i="154"/>
  <c r="I79" i="154"/>
  <c r="I78" i="154"/>
  <c r="I76" i="154"/>
  <c r="I75" i="154"/>
  <c r="I73" i="154"/>
  <c r="I72" i="154"/>
  <c r="I70" i="154"/>
  <c r="I69" i="154"/>
  <c r="I67" i="154"/>
  <c r="I66" i="154"/>
  <c r="I64" i="154"/>
  <c r="I63" i="154"/>
  <c r="I61" i="154"/>
  <c r="I60" i="154"/>
  <c r="I58" i="154"/>
  <c r="I57" i="154"/>
  <c r="I55" i="154"/>
  <c r="I54" i="154"/>
  <c r="I52" i="154"/>
  <c r="I51" i="154"/>
  <c r="I49" i="154"/>
  <c r="I48" i="154"/>
  <c r="I46" i="154"/>
  <c r="I45" i="154"/>
  <c r="I43" i="154"/>
  <c r="I42" i="154"/>
  <c r="I40" i="154"/>
  <c r="I39" i="154"/>
  <c r="I37" i="154"/>
  <c r="I36" i="154"/>
  <c r="I34" i="154"/>
  <c r="I33" i="154"/>
  <c r="I31" i="154"/>
  <c r="I30" i="154"/>
  <c r="I28" i="154"/>
  <c r="I27" i="154"/>
  <c r="I25" i="154"/>
  <c r="I24" i="154"/>
  <c r="I22" i="154"/>
  <c r="I21" i="154"/>
  <c r="I19" i="154"/>
  <c r="I18" i="154"/>
  <c r="I16" i="154"/>
  <c r="I15" i="154"/>
  <c r="I13" i="154"/>
  <c r="I12" i="154"/>
  <c r="I10" i="154"/>
  <c r="I9" i="154"/>
  <c r="I7" i="154"/>
  <c r="I6" i="154"/>
  <c r="G226" i="154"/>
  <c r="G225" i="154"/>
  <c r="G223" i="154"/>
  <c r="G222" i="154"/>
  <c r="G220" i="154"/>
  <c r="G219" i="154"/>
  <c r="G217" i="154"/>
  <c r="G216" i="154"/>
  <c r="G214" i="154"/>
  <c r="G213" i="154"/>
  <c r="G211" i="154"/>
  <c r="G210" i="154"/>
  <c r="G208" i="154"/>
  <c r="G207" i="154"/>
  <c r="G205" i="154"/>
  <c r="G204" i="154"/>
  <c r="G202" i="154"/>
  <c r="G201" i="154"/>
  <c r="G199" i="154"/>
  <c r="G198" i="154"/>
  <c r="G196" i="154"/>
  <c r="G195" i="154"/>
  <c r="G193" i="154"/>
  <c r="G192" i="154"/>
  <c r="G190" i="154"/>
  <c r="G189" i="154"/>
  <c r="G187" i="154"/>
  <c r="G186" i="154"/>
  <c r="G184" i="154"/>
  <c r="G183" i="154"/>
  <c r="G181" i="154"/>
  <c r="G180" i="154"/>
  <c r="G178" i="154"/>
  <c r="G177" i="154"/>
  <c r="G175" i="154"/>
  <c r="G174" i="154"/>
  <c r="G172" i="154"/>
  <c r="G171" i="154"/>
  <c r="G169" i="154"/>
  <c r="G168" i="154"/>
  <c r="G166" i="154"/>
  <c r="G165" i="154"/>
  <c r="G163" i="154"/>
  <c r="G162" i="154"/>
  <c r="G160" i="154"/>
  <c r="G159" i="154"/>
  <c r="G157" i="154"/>
  <c r="G156" i="154"/>
  <c r="G154" i="154"/>
  <c r="G153" i="154"/>
  <c r="G151" i="154"/>
  <c r="G150" i="154"/>
  <c r="G148" i="154"/>
  <c r="G147" i="154"/>
  <c r="G145" i="154"/>
  <c r="G144" i="154"/>
  <c r="G142" i="154"/>
  <c r="G141" i="154"/>
  <c r="G139" i="154"/>
  <c r="G138" i="154"/>
  <c r="G136" i="154"/>
  <c r="G135" i="154"/>
  <c r="G133" i="154"/>
  <c r="G132" i="154"/>
  <c r="G130" i="154"/>
  <c r="G129" i="154"/>
  <c r="G127" i="154"/>
  <c r="G126" i="154"/>
  <c r="G124" i="154"/>
  <c r="G123" i="154"/>
  <c r="G121" i="154"/>
  <c r="G120" i="154"/>
  <c r="G118" i="154"/>
  <c r="G117" i="154"/>
  <c r="G115" i="154"/>
  <c r="G114" i="154"/>
  <c r="G112" i="154"/>
  <c r="G111" i="154"/>
  <c r="G109" i="154"/>
  <c r="G108" i="154"/>
  <c r="G106" i="154"/>
  <c r="G105" i="154"/>
  <c r="G103" i="154"/>
  <c r="G102" i="154"/>
  <c r="G100" i="154"/>
  <c r="G99" i="154"/>
  <c r="G97" i="154"/>
  <c r="G96" i="154"/>
  <c r="G94" i="154"/>
  <c r="G93" i="154"/>
  <c r="G91" i="154"/>
  <c r="G90" i="154"/>
  <c r="G88" i="154"/>
  <c r="G87" i="154"/>
  <c r="G85" i="154"/>
  <c r="G84" i="154"/>
  <c r="G82" i="154"/>
  <c r="G81" i="154"/>
  <c r="G79" i="154"/>
  <c r="G78" i="154"/>
  <c r="G76" i="154"/>
  <c r="G75" i="154"/>
  <c r="G73" i="154"/>
  <c r="G72" i="154"/>
  <c r="G70" i="154"/>
  <c r="G69" i="154"/>
  <c r="G67" i="154"/>
  <c r="G66" i="154"/>
  <c r="G64" i="154"/>
  <c r="G63" i="154"/>
  <c r="G61" i="154"/>
  <c r="G60" i="154"/>
  <c r="G58" i="154"/>
  <c r="G57" i="154"/>
  <c r="G55" i="154"/>
  <c r="G54" i="154"/>
  <c r="G52" i="154"/>
  <c r="G51" i="154"/>
  <c r="G49" i="154"/>
  <c r="G48" i="154"/>
  <c r="G46" i="154"/>
  <c r="G45" i="154"/>
  <c r="G43" i="154"/>
  <c r="G42" i="154"/>
  <c r="G40" i="154"/>
  <c r="G39" i="154"/>
  <c r="G37" i="154"/>
  <c r="G36" i="154"/>
  <c r="G34" i="154"/>
  <c r="G33" i="154"/>
  <c r="G31" i="154"/>
  <c r="G30" i="154"/>
  <c r="G28" i="154"/>
  <c r="G27" i="154"/>
  <c r="G25" i="154"/>
  <c r="G24" i="154"/>
  <c r="G22" i="154"/>
  <c r="G21" i="154"/>
  <c r="G19" i="154"/>
  <c r="G18" i="154"/>
  <c r="G16" i="154"/>
  <c r="G15" i="154"/>
  <c r="G13" i="154"/>
  <c r="G12" i="154"/>
  <c r="G10" i="154"/>
  <c r="G9" i="154"/>
  <c r="G7" i="154"/>
  <c r="G6" i="154"/>
  <c r="AN215" i="154"/>
  <c r="AN206" i="154"/>
  <c r="AN191" i="154"/>
  <c r="AN182" i="154"/>
  <c r="AN167" i="154"/>
  <c r="AN158" i="154"/>
  <c r="AN143" i="154"/>
  <c r="AN134" i="154"/>
  <c r="AN119" i="154"/>
  <c r="AN116" i="154"/>
  <c r="AN110" i="154"/>
  <c r="AN95" i="154"/>
  <c r="AN86" i="154"/>
  <c r="AN71" i="154"/>
  <c r="AN62" i="154"/>
  <c r="AN47" i="154"/>
  <c r="AN38" i="154"/>
  <c r="AN23" i="154"/>
  <c r="AN14" i="154"/>
  <c r="AN31" i="149"/>
  <c r="AN30" i="149"/>
  <c r="AN29" i="149"/>
  <c r="AN28" i="149"/>
  <c r="AN27" i="149"/>
  <c r="AN26" i="149"/>
  <c r="AN25" i="149"/>
  <c r="AN24" i="149"/>
  <c r="AN23" i="149"/>
  <c r="AN22" i="149"/>
  <c r="AN21" i="149"/>
  <c r="AN20" i="149"/>
  <c r="AN19" i="149"/>
  <c r="AN18" i="149"/>
  <c r="AN17" i="149"/>
  <c r="AN16" i="149"/>
  <c r="AN15" i="149"/>
  <c r="AN14" i="149"/>
  <c r="AN13" i="149"/>
  <c r="AN12" i="149"/>
  <c r="AN11" i="149"/>
  <c r="AN10" i="149"/>
  <c r="AN9" i="149"/>
  <c r="AN8" i="149"/>
  <c r="AN7" i="149"/>
  <c r="AN6" i="149"/>
  <c r="AM8" i="149"/>
  <c r="AM26" i="149"/>
  <c r="AM29" i="149"/>
  <c r="AM20" i="149"/>
  <c r="AM23" i="149"/>
  <c r="AM31" i="149"/>
  <c r="AM30" i="149"/>
  <c r="AM28" i="149"/>
  <c r="AM27" i="149"/>
  <c r="AM25" i="149"/>
  <c r="AM24" i="149"/>
  <c r="AM22" i="149"/>
  <c r="AM21" i="149"/>
  <c r="AM19" i="149"/>
  <c r="AM18" i="149"/>
  <c r="AM17" i="149"/>
  <c r="AM16" i="149"/>
  <c r="AM15" i="149"/>
  <c r="AM14" i="149"/>
  <c r="AM13" i="149"/>
  <c r="AM12" i="149"/>
  <c r="AM11" i="149"/>
  <c r="AM10" i="149"/>
  <c r="AM9" i="149"/>
  <c r="AM7" i="149"/>
  <c r="AM6" i="149"/>
  <c r="AK31" i="149"/>
  <c r="AK30" i="149"/>
  <c r="AK29" i="149"/>
  <c r="AK28" i="149"/>
  <c r="AK27" i="149"/>
  <c r="AK25" i="149"/>
  <c r="AK24" i="149"/>
  <c r="AK22" i="149"/>
  <c r="AK21" i="149"/>
  <c r="AK20" i="149"/>
  <c r="AK19" i="149"/>
  <c r="AK18" i="149"/>
  <c r="AK17" i="149"/>
  <c r="AK16" i="149"/>
  <c r="AK15" i="149"/>
  <c r="AK14" i="149"/>
  <c r="AK13" i="149"/>
  <c r="AK12" i="149"/>
  <c r="AK11" i="149"/>
  <c r="AK10" i="149"/>
  <c r="AK9" i="149"/>
  <c r="AK7" i="149"/>
  <c r="AK6" i="149"/>
  <c r="AH31" i="149"/>
  <c r="AH30" i="149"/>
  <c r="AH29" i="149"/>
  <c r="AH28" i="149"/>
  <c r="AH27" i="149"/>
  <c r="AH26" i="149"/>
  <c r="AH25" i="149"/>
  <c r="AH24" i="149"/>
  <c r="AH23" i="149"/>
  <c r="AH22" i="149"/>
  <c r="AH21" i="149"/>
  <c r="AH20" i="149"/>
  <c r="AH19" i="149"/>
  <c r="AH18" i="149"/>
  <c r="AH17" i="149"/>
  <c r="AH16" i="149"/>
  <c r="AH15" i="149"/>
  <c r="AH14" i="149"/>
  <c r="AH13" i="149"/>
  <c r="AH12" i="149"/>
  <c r="AH11" i="149"/>
  <c r="AH10" i="149"/>
  <c r="AH9" i="149"/>
  <c r="AH8" i="149"/>
  <c r="AH7" i="149"/>
  <c r="AH6" i="149"/>
  <c r="AF31" i="149"/>
  <c r="AF30" i="149"/>
  <c r="AF29" i="149"/>
  <c r="AF28" i="149"/>
  <c r="AF27" i="149"/>
  <c r="AF26" i="149"/>
  <c r="AF25" i="149"/>
  <c r="AF24" i="149"/>
  <c r="AF23" i="149"/>
  <c r="AF22" i="149"/>
  <c r="AF21" i="149"/>
  <c r="AF20" i="149"/>
  <c r="AF19" i="149"/>
  <c r="AF18" i="149"/>
  <c r="AF17" i="149"/>
  <c r="AF16" i="149"/>
  <c r="AF15" i="149"/>
  <c r="AF14" i="149"/>
  <c r="AF13" i="149"/>
  <c r="AF12" i="149"/>
  <c r="AF11" i="149"/>
  <c r="AF10" i="149"/>
  <c r="AF9" i="149"/>
  <c r="AF8" i="149"/>
  <c r="AF7" i="149"/>
  <c r="AF6" i="149"/>
  <c r="AC31" i="149"/>
  <c r="AC30" i="149"/>
  <c r="AC29" i="149"/>
  <c r="AC28" i="149"/>
  <c r="AC27" i="149"/>
  <c r="AC26" i="149"/>
  <c r="AC25" i="149"/>
  <c r="AC24" i="149"/>
  <c r="AC23" i="149"/>
  <c r="AC22" i="149"/>
  <c r="AC21" i="149"/>
  <c r="AC20" i="149"/>
  <c r="AC19" i="149"/>
  <c r="AC18" i="149"/>
  <c r="AC17" i="149"/>
  <c r="AC16" i="149"/>
  <c r="AC15" i="149"/>
  <c r="AC14" i="149"/>
  <c r="AC13" i="149"/>
  <c r="AC12" i="149"/>
  <c r="AC11" i="149"/>
  <c r="AC10" i="149"/>
  <c r="AC9" i="149"/>
  <c r="AC8" i="149"/>
  <c r="AC7" i="149"/>
  <c r="AC6" i="149"/>
  <c r="AA31" i="149"/>
  <c r="AA30" i="149"/>
  <c r="AA29" i="149"/>
  <c r="AA28" i="149"/>
  <c r="AA27" i="149"/>
  <c r="AA26" i="149"/>
  <c r="AA25" i="149"/>
  <c r="AA24" i="149"/>
  <c r="AA23" i="149"/>
  <c r="AA22" i="149"/>
  <c r="AA21" i="149"/>
  <c r="AA20" i="149"/>
  <c r="AA19" i="149"/>
  <c r="AA18" i="149"/>
  <c r="AA17" i="149"/>
  <c r="AA16" i="149"/>
  <c r="AA15" i="149"/>
  <c r="AA14" i="149"/>
  <c r="AA13" i="149"/>
  <c r="AA12" i="149"/>
  <c r="AA11" i="149"/>
  <c r="AA10" i="149"/>
  <c r="AA9" i="149"/>
  <c r="AA8" i="149"/>
  <c r="AA7" i="149"/>
  <c r="AA6" i="149"/>
  <c r="X31" i="149"/>
  <c r="X30" i="149"/>
  <c r="X29" i="149"/>
  <c r="X28" i="149"/>
  <c r="X27" i="149"/>
  <c r="X26" i="149"/>
  <c r="X25" i="149"/>
  <c r="X24" i="149"/>
  <c r="X23" i="149"/>
  <c r="X22" i="149"/>
  <c r="X21" i="149"/>
  <c r="X20" i="149"/>
  <c r="X19" i="149"/>
  <c r="X18" i="149"/>
  <c r="X17" i="149"/>
  <c r="X16" i="149"/>
  <c r="X15" i="149"/>
  <c r="X14" i="149"/>
  <c r="X13" i="149"/>
  <c r="X12" i="149"/>
  <c r="X11" i="149"/>
  <c r="X10" i="149"/>
  <c r="X9" i="149"/>
  <c r="X8" i="149"/>
  <c r="X7" i="149"/>
  <c r="X6" i="149"/>
  <c r="V31" i="149"/>
  <c r="V30" i="149"/>
  <c r="V29" i="149"/>
  <c r="V28" i="149"/>
  <c r="V27" i="149"/>
  <c r="V26" i="149"/>
  <c r="V25" i="149"/>
  <c r="V24" i="149"/>
  <c r="V23" i="149"/>
  <c r="V22" i="149"/>
  <c r="V21" i="149"/>
  <c r="V20" i="149"/>
  <c r="V19" i="149"/>
  <c r="V18" i="149"/>
  <c r="V17" i="149"/>
  <c r="V16" i="149"/>
  <c r="V15" i="149"/>
  <c r="V14" i="149"/>
  <c r="V13" i="149"/>
  <c r="V12" i="149"/>
  <c r="V11" i="149"/>
  <c r="V10" i="149"/>
  <c r="V9" i="149"/>
  <c r="V8" i="149"/>
  <c r="V7" i="149"/>
  <c r="V6" i="149"/>
  <c r="S31" i="149"/>
  <c r="S30" i="149"/>
  <c r="S29" i="149"/>
  <c r="S28" i="149"/>
  <c r="S27" i="149"/>
  <c r="S26" i="149"/>
  <c r="S25" i="149"/>
  <c r="S24" i="149"/>
  <c r="S23" i="149"/>
  <c r="S22" i="149"/>
  <c r="S21" i="149"/>
  <c r="S20" i="149"/>
  <c r="S19" i="149"/>
  <c r="S18" i="149"/>
  <c r="S17" i="149"/>
  <c r="S16" i="149"/>
  <c r="S15" i="149"/>
  <c r="S14" i="149"/>
  <c r="S13" i="149"/>
  <c r="S12" i="149"/>
  <c r="S11" i="149"/>
  <c r="S10" i="149"/>
  <c r="S9" i="149"/>
  <c r="S8" i="149"/>
  <c r="S7" i="149"/>
  <c r="S6" i="149"/>
  <c r="Q31" i="149"/>
  <c r="Q30" i="149"/>
  <c r="Q29" i="149"/>
  <c r="Q28" i="149"/>
  <c r="Q27" i="149"/>
  <c r="Q26" i="149"/>
  <c r="Q25" i="149"/>
  <c r="Q24" i="149"/>
  <c r="Q23" i="149"/>
  <c r="Q22" i="149"/>
  <c r="Q21" i="149"/>
  <c r="Q20" i="149"/>
  <c r="Q19" i="149"/>
  <c r="Q18" i="149"/>
  <c r="Q17" i="149"/>
  <c r="Q16" i="149"/>
  <c r="Q15" i="149"/>
  <c r="Q14" i="149"/>
  <c r="Q13" i="149"/>
  <c r="Q12" i="149"/>
  <c r="Q11" i="149"/>
  <c r="Q10" i="149"/>
  <c r="Q9" i="149"/>
  <c r="Q8" i="149"/>
  <c r="Q7" i="149"/>
  <c r="Q6" i="149"/>
  <c r="N31" i="149"/>
  <c r="N30" i="149"/>
  <c r="N29" i="149"/>
  <c r="N28" i="149"/>
  <c r="N27" i="149"/>
  <c r="N26" i="149"/>
  <c r="N25" i="149"/>
  <c r="N24" i="149"/>
  <c r="N23" i="149"/>
  <c r="N22" i="149"/>
  <c r="N21" i="149"/>
  <c r="N20" i="149"/>
  <c r="N19" i="149"/>
  <c r="N18" i="149"/>
  <c r="N17" i="149"/>
  <c r="N16" i="149"/>
  <c r="N15" i="149"/>
  <c r="N14" i="149"/>
  <c r="N13" i="149"/>
  <c r="N12" i="149"/>
  <c r="N11" i="149"/>
  <c r="N10" i="149"/>
  <c r="N9" i="149"/>
  <c r="N8" i="149"/>
  <c r="N7" i="149"/>
  <c r="N6" i="149"/>
  <c r="L31" i="149"/>
  <c r="L30" i="149"/>
  <c r="L29" i="149"/>
  <c r="L28" i="149"/>
  <c r="L27" i="149"/>
  <c r="L26" i="149"/>
  <c r="L25" i="149"/>
  <c r="L24" i="149"/>
  <c r="L23" i="149"/>
  <c r="L22" i="149"/>
  <c r="L21" i="149"/>
  <c r="L20" i="149"/>
  <c r="L19" i="149"/>
  <c r="L18" i="149"/>
  <c r="L17" i="149"/>
  <c r="L16" i="149"/>
  <c r="L15" i="149"/>
  <c r="L14" i="149"/>
  <c r="L13" i="149"/>
  <c r="L12" i="149"/>
  <c r="L11" i="149"/>
  <c r="L10" i="149"/>
  <c r="L9" i="149"/>
  <c r="L8" i="149"/>
  <c r="L7" i="149"/>
  <c r="L6" i="149"/>
  <c r="I31" i="149"/>
  <c r="I30" i="149"/>
  <c r="I29" i="149"/>
  <c r="I28" i="149"/>
  <c r="I27" i="149"/>
  <c r="I26" i="149"/>
  <c r="I25" i="149"/>
  <c r="I24" i="149"/>
  <c r="I23" i="149"/>
  <c r="I22" i="149"/>
  <c r="I21" i="149"/>
  <c r="I20" i="149"/>
  <c r="I19" i="149"/>
  <c r="I18" i="149"/>
  <c r="I17" i="149"/>
  <c r="I16" i="149"/>
  <c r="I15" i="149"/>
  <c r="I14" i="149"/>
  <c r="I13" i="149"/>
  <c r="I12" i="149"/>
  <c r="I11" i="149"/>
  <c r="I10" i="149"/>
  <c r="I9" i="149"/>
  <c r="I8" i="149"/>
  <c r="I7" i="149"/>
  <c r="I6" i="149"/>
  <c r="G31" i="149"/>
  <c r="G30" i="149"/>
  <c r="G29" i="149"/>
  <c r="G28" i="149"/>
  <c r="G27" i="149"/>
  <c r="G26" i="149"/>
  <c r="G25" i="149"/>
  <c r="G24" i="149"/>
  <c r="G23" i="149"/>
  <c r="G22" i="149"/>
  <c r="G21" i="149"/>
  <c r="G20" i="149"/>
  <c r="G19" i="149"/>
  <c r="G18" i="149"/>
  <c r="G17" i="149"/>
  <c r="G16" i="149"/>
  <c r="G15" i="149"/>
  <c r="G14" i="149"/>
  <c r="G13" i="149"/>
  <c r="G12" i="149"/>
  <c r="G11" i="149"/>
  <c r="G10" i="149"/>
  <c r="G9" i="149"/>
  <c r="G8" i="149"/>
  <c r="G7" i="149"/>
  <c r="G6" i="149"/>
  <c r="AM228" i="154" l="1"/>
  <c r="AM229" i="154"/>
  <c r="AK228" i="154"/>
  <c r="AK229" i="154"/>
  <c r="AI230" i="154"/>
  <c r="AF228" i="154"/>
  <c r="AF229" i="154"/>
  <c r="AH228" i="154"/>
  <c r="AH229" i="154"/>
  <c r="AC228" i="154"/>
  <c r="AC229" i="154"/>
  <c r="Y230" i="154"/>
  <c r="AA228" i="154"/>
  <c r="AA229" i="154"/>
  <c r="X228" i="154"/>
  <c r="V229" i="154"/>
  <c r="X229" i="154"/>
  <c r="T230" i="154"/>
  <c r="V228" i="154"/>
  <c r="Q228" i="154"/>
  <c r="J230" i="154"/>
  <c r="Q229" i="154"/>
  <c r="O230" i="154"/>
  <c r="L228" i="154"/>
  <c r="L229" i="154"/>
  <c r="S228" i="154"/>
  <c r="S229" i="154"/>
  <c r="N228" i="154"/>
  <c r="N229" i="154"/>
  <c r="G229" i="154"/>
  <c r="E230" i="154"/>
  <c r="AN32" i="149"/>
  <c r="I228" i="154"/>
  <c r="D5" i="148"/>
  <c r="AN228" i="154"/>
  <c r="I229" i="154"/>
  <c r="AN229" i="154"/>
  <c r="D6" i="148"/>
  <c r="G228" i="154"/>
  <c r="AN26" i="154"/>
  <c r="AN50" i="154"/>
  <c r="AN74" i="154"/>
  <c r="AN98" i="154"/>
  <c r="AN122" i="154"/>
  <c r="AN146" i="154"/>
  <c r="AN170" i="154"/>
  <c r="AN194" i="154"/>
  <c r="AN218" i="154"/>
  <c r="AN29" i="154"/>
  <c r="AN53" i="154"/>
  <c r="AN77" i="154"/>
  <c r="AN101" i="154"/>
  <c r="AN125" i="154"/>
  <c r="AN149" i="154"/>
  <c r="AN173" i="154"/>
  <c r="AN197" i="154"/>
  <c r="AN221" i="154"/>
  <c r="AN8" i="154"/>
  <c r="AN32" i="154"/>
  <c r="AN56" i="154"/>
  <c r="AN80" i="154"/>
  <c r="AN104" i="154"/>
  <c r="AN128" i="154"/>
  <c r="AN152" i="154"/>
  <c r="AN176" i="154"/>
  <c r="AN200" i="154"/>
  <c r="AN224" i="154"/>
  <c r="AN11" i="154"/>
  <c r="AN35" i="154"/>
  <c r="AN59" i="154"/>
  <c r="AN83" i="154"/>
  <c r="AN107" i="154"/>
  <c r="AN131" i="154"/>
  <c r="AN155" i="154"/>
  <c r="AN179" i="154"/>
  <c r="AN203" i="154"/>
  <c r="AN227" i="154"/>
  <c r="AN17" i="154"/>
  <c r="AN41" i="154"/>
  <c r="AN65" i="154"/>
  <c r="AN89" i="154"/>
  <c r="AN113" i="154"/>
  <c r="AN137" i="154"/>
  <c r="AN161" i="154"/>
  <c r="AN185" i="154"/>
  <c r="AN209" i="154"/>
  <c r="AN20" i="154"/>
  <c r="AN44" i="154"/>
  <c r="AN68" i="154"/>
  <c r="AN92" i="154"/>
  <c r="AN140" i="154"/>
  <c r="AN164" i="154"/>
  <c r="AN188" i="154"/>
  <c r="AN212" i="154"/>
  <c r="AK8" i="149"/>
  <c r="AK23" i="149"/>
  <c r="AK26" i="149"/>
  <c r="D7" i="148" l="1"/>
  <c r="AN230" i="154"/>
  <c r="AN226" i="145" l="1"/>
  <c r="AN225" i="145"/>
  <c r="AN223" i="145"/>
  <c r="AN222" i="145"/>
  <c r="AN220" i="145"/>
  <c r="AN219" i="145"/>
  <c r="AN217" i="145"/>
  <c r="AN216" i="145"/>
  <c r="AN214" i="145"/>
  <c r="AN213" i="145"/>
  <c r="AN211" i="145"/>
  <c r="AN210" i="145"/>
  <c r="AN208" i="145"/>
  <c r="AN207" i="145"/>
  <c r="AN205" i="145"/>
  <c r="AN204" i="145"/>
  <c r="AN202" i="145"/>
  <c r="AN201" i="145"/>
  <c r="AN199" i="145"/>
  <c r="AN198" i="145"/>
  <c r="AN196" i="145"/>
  <c r="AN195" i="145"/>
  <c r="AN193" i="145"/>
  <c r="AN192" i="145"/>
  <c r="AN190" i="145"/>
  <c r="AN189" i="145"/>
  <c r="AN187" i="145"/>
  <c r="AN186" i="145"/>
  <c r="AN184" i="145"/>
  <c r="AN183" i="145"/>
  <c r="AN181" i="145"/>
  <c r="AN180" i="145"/>
  <c r="AN178" i="145"/>
  <c r="AN177" i="145"/>
  <c r="AN175" i="145"/>
  <c r="AN174" i="145"/>
  <c r="AN172" i="145"/>
  <c r="AN171" i="145"/>
  <c r="AN169" i="145"/>
  <c r="AN168" i="145"/>
  <c r="AN166" i="145"/>
  <c r="AN165" i="145"/>
  <c r="AN163" i="145"/>
  <c r="AN162" i="145"/>
  <c r="AN160" i="145"/>
  <c r="AN159" i="145"/>
  <c r="AN157" i="145"/>
  <c r="AN156" i="145"/>
  <c r="AN154" i="145"/>
  <c r="AN153" i="145"/>
  <c r="AN151" i="145"/>
  <c r="AN150" i="145"/>
  <c r="AN148" i="145"/>
  <c r="AN147" i="145"/>
  <c r="AN145" i="145"/>
  <c r="AN144" i="145"/>
  <c r="AN142" i="145"/>
  <c r="AN141" i="145"/>
  <c r="AN139" i="145"/>
  <c r="AN138" i="145"/>
  <c r="AN136" i="145"/>
  <c r="AN135" i="145"/>
  <c r="AN133" i="145"/>
  <c r="AN132" i="145"/>
  <c r="AN130" i="145"/>
  <c r="AN129" i="145"/>
  <c r="AN127" i="145"/>
  <c r="AN126" i="145"/>
  <c r="AN124" i="145"/>
  <c r="AN123" i="145"/>
  <c r="AN121" i="145"/>
  <c r="AN120" i="145"/>
  <c r="AN118" i="145"/>
  <c r="AN117" i="145"/>
  <c r="AN115" i="145"/>
  <c r="AN114" i="145"/>
  <c r="AN112" i="145"/>
  <c r="AN111" i="145"/>
  <c r="AN109" i="145"/>
  <c r="AN108" i="145"/>
  <c r="AN106" i="145"/>
  <c r="AN105" i="145"/>
  <c r="AN103" i="145"/>
  <c r="AN102" i="145"/>
  <c r="AN100" i="145"/>
  <c r="AN99" i="145"/>
  <c r="AN97" i="145"/>
  <c r="AN96" i="145"/>
  <c r="AN94" i="145"/>
  <c r="AN93" i="145"/>
  <c r="AN91" i="145"/>
  <c r="AN90" i="145"/>
  <c r="AN88" i="145"/>
  <c r="AN87" i="145"/>
  <c r="AN85" i="145"/>
  <c r="AN84" i="145"/>
  <c r="AN82" i="145"/>
  <c r="AN81" i="145"/>
  <c r="AN79" i="145"/>
  <c r="AN78" i="145"/>
  <c r="AN76" i="145"/>
  <c r="AN75" i="145"/>
  <c r="AN73" i="145"/>
  <c r="AN72" i="145"/>
  <c r="AN70" i="145"/>
  <c r="AN69" i="145"/>
  <c r="AN67" i="145"/>
  <c r="AN66" i="145"/>
  <c r="AN64" i="145"/>
  <c r="AN63" i="145"/>
  <c r="AN61" i="145"/>
  <c r="AN60" i="145"/>
  <c r="AN58" i="145"/>
  <c r="AN57" i="145"/>
  <c r="AN55" i="145"/>
  <c r="AN54" i="145"/>
  <c r="AN52" i="145"/>
  <c r="AN51" i="145"/>
  <c r="AN49" i="145"/>
  <c r="AN48" i="145"/>
  <c r="AN46" i="145"/>
  <c r="AN45" i="145"/>
  <c r="AN43" i="145"/>
  <c r="AN42" i="145"/>
  <c r="AN40" i="145"/>
  <c r="AN39" i="145"/>
  <c r="AN37" i="145"/>
  <c r="AN36" i="145"/>
  <c r="AN34" i="145"/>
  <c r="AN33" i="145"/>
  <c r="AN31" i="145"/>
  <c r="AN30" i="145"/>
  <c r="AN28" i="145"/>
  <c r="AN27" i="145"/>
  <c r="AN25" i="145"/>
  <c r="AN24" i="145"/>
  <c r="AN22" i="145"/>
  <c r="AN21" i="145"/>
  <c r="AN19" i="145"/>
  <c r="AN18" i="145"/>
  <c r="AN16" i="145"/>
  <c r="AN15" i="145"/>
  <c r="AN13" i="145"/>
  <c r="AN12" i="145"/>
  <c r="AN10" i="145"/>
  <c r="AN9" i="145"/>
  <c r="AN7" i="145"/>
  <c r="AN6" i="145"/>
  <c r="AN6" i="143"/>
  <c r="AM226" i="145"/>
  <c r="AM225" i="145"/>
  <c r="AM223" i="145"/>
  <c r="AM222" i="145"/>
  <c r="AM220" i="145"/>
  <c r="AM219" i="145"/>
  <c r="AM217" i="145"/>
  <c r="AM216" i="145"/>
  <c r="AM214" i="145"/>
  <c r="AM213" i="145"/>
  <c r="AM211" i="145"/>
  <c r="AM210" i="145"/>
  <c r="AM208" i="145"/>
  <c r="AM207" i="145"/>
  <c r="AM205" i="145"/>
  <c r="AM204" i="145"/>
  <c r="AM202" i="145"/>
  <c r="AM201" i="145"/>
  <c r="AM199" i="145"/>
  <c r="AM198" i="145"/>
  <c r="AM196" i="145"/>
  <c r="AM195" i="145"/>
  <c r="AM193" i="145"/>
  <c r="AM192" i="145"/>
  <c r="AM190" i="145"/>
  <c r="AM189" i="145"/>
  <c r="AM187" i="145"/>
  <c r="AM186" i="145"/>
  <c r="AM184" i="145"/>
  <c r="AM183" i="145"/>
  <c r="AM181" i="145"/>
  <c r="AM180" i="145"/>
  <c r="AM178" i="145"/>
  <c r="AM177" i="145"/>
  <c r="AM175" i="145"/>
  <c r="AM174" i="145"/>
  <c r="AM172" i="145"/>
  <c r="AM171" i="145"/>
  <c r="AM169" i="145"/>
  <c r="AM168" i="145"/>
  <c r="AM166" i="145"/>
  <c r="AM165" i="145"/>
  <c r="AM163" i="145"/>
  <c r="AM162" i="145"/>
  <c r="AM160" i="145"/>
  <c r="AM159" i="145"/>
  <c r="AM157" i="145"/>
  <c r="AM156" i="145"/>
  <c r="AM154" i="145"/>
  <c r="AM153" i="145"/>
  <c r="AM151" i="145"/>
  <c r="AM150" i="145"/>
  <c r="AM148" i="145"/>
  <c r="AM147" i="145"/>
  <c r="AM145" i="145"/>
  <c r="AM144" i="145"/>
  <c r="AM142" i="145"/>
  <c r="AM141" i="145"/>
  <c r="AM139" i="145"/>
  <c r="AM138" i="145"/>
  <c r="AM136" i="145"/>
  <c r="AM135" i="145"/>
  <c r="AM133" i="145"/>
  <c r="AM132" i="145"/>
  <c r="AM130" i="145"/>
  <c r="AM129" i="145"/>
  <c r="AM127" i="145"/>
  <c r="AM126" i="145"/>
  <c r="AM124" i="145"/>
  <c r="AM123" i="145"/>
  <c r="AM121" i="145"/>
  <c r="AM120" i="145"/>
  <c r="AM118" i="145"/>
  <c r="AM117" i="145"/>
  <c r="AM115" i="145"/>
  <c r="AM114" i="145"/>
  <c r="AM112" i="145"/>
  <c r="AM111" i="145"/>
  <c r="AM109" i="145"/>
  <c r="AM108" i="145"/>
  <c r="AM106" i="145"/>
  <c r="AM105" i="145"/>
  <c r="AM103" i="145"/>
  <c r="AM102" i="145"/>
  <c r="AM100" i="145"/>
  <c r="AM99" i="145"/>
  <c r="AM97" i="145"/>
  <c r="AM96" i="145"/>
  <c r="AM94" i="145"/>
  <c r="AM93" i="145"/>
  <c r="AM91" i="145"/>
  <c r="AM90" i="145"/>
  <c r="AM88" i="145"/>
  <c r="AM87" i="145"/>
  <c r="AM85" i="145"/>
  <c r="AM84" i="145"/>
  <c r="AM82" i="145"/>
  <c r="AM81" i="145"/>
  <c r="AM79" i="145"/>
  <c r="AM78" i="145"/>
  <c r="AM76" i="145"/>
  <c r="AM75" i="145"/>
  <c r="AM73" i="145"/>
  <c r="AM72" i="145"/>
  <c r="AM70" i="145"/>
  <c r="AM69" i="145"/>
  <c r="AM67" i="145"/>
  <c r="AM66" i="145"/>
  <c r="AM64" i="145"/>
  <c r="AM63" i="145"/>
  <c r="AM61" i="145"/>
  <c r="AM60" i="145"/>
  <c r="AM58" i="145"/>
  <c r="AM57" i="145"/>
  <c r="AM55" i="145"/>
  <c r="AM54" i="145"/>
  <c r="AM52" i="145"/>
  <c r="AM51" i="145"/>
  <c r="AM49" i="145"/>
  <c r="AM48" i="145"/>
  <c r="AM46" i="145"/>
  <c r="AM45" i="145"/>
  <c r="AM43" i="145"/>
  <c r="AM42" i="145"/>
  <c r="AM40" i="145"/>
  <c r="AM39" i="145"/>
  <c r="AM37" i="145"/>
  <c r="AM36" i="145"/>
  <c r="AM34" i="145"/>
  <c r="AM33" i="145"/>
  <c r="AM31" i="145"/>
  <c r="AM30" i="145"/>
  <c r="AM28" i="145"/>
  <c r="AM27" i="145"/>
  <c r="AM25" i="145"/>
  <c r="AM24" i="145"/>
  <c r="AM22" i="145"/>
  <c r="AM21" i="145"/>
  <c r="AM19" i="145"/>
  <c r="AM18" i="145"/>
  <c r="AM16" i="145"/>
  <c r="AM15" i="145"/>
  <c r="AM13" i="145"/>
  <c r="AM12" i="145"/>
  <c r="AM10" i="145"/>
  <c r="AM9" i="145"/>
  <c r="AM7" i="145"/>
  <c r="AM6" i="145"/>
  <c r="AH226" i="145"/>
  <c r="AH225" i="145"/>
  <c r="AH223" i="145"/>
  <c r="AH222" i="145"/>
  <c r="AH220" i="145"/>
  <c r="AH219" i="145"/>
  <c r="AH217" i="145"/>
  <c r="AH216" i="145"/>
  <c r="AH214" i="145"/>
  <c r="AH213" i="145"/>
  <c r="AH211" i="145"/>
  <c r="AH210" i="145"/>
  <c r="AH208" i="145"/>
  <c r="AH207" i="145"/>
  <c r="AH205" i="145"/>
  <c r="AH204" i="145"/>
  <c r="AH202" i="145"/>
  <c r="AH201" i="145"/>
  <c r="AH199" i="145"/>
  <c r="AH198" i="145"/>
  <c r="AH196" i="145"/>
  <c r="AH195" i="145"/>
  <c r="AH193" i="145"/>
  <c r="AH192" i="145"/>
  <c r="AH190" i="145"/>
  <c r="AH189" i="145"/>
  <c r="AH187" i="145"/>
  <c r="AH186" i="145"/>
  <c r="AH184" i="145"/>
  <c r="AH183" i="145"/>
  <c r="AH181" i="145"/>
  <c r="AH180" i="145"/>
  <c r="AH178" i="145"/>
  <c r="AH177" i="145"/>
  <c r="AH175" i="145"/>
  <c r="AH174" i="145"/>
  <c r="AH172" i="145"/>
  <c r="AH171" i="145"/>
  <c r="AH169" i="145"/>
  <c r="AH168" i="145"/>
  <c r="AH166" i="145"/>
  <c r="AH165" i="145"/>
  <c r="AH163" i="145"/>
  <c r="AH162" i="145"/>
  <c r="AH160" i="145"/>
  <c r="AH159" i="145"/>
  <c r="AH157" i="145"/>
  <c r="AH156" i="145"/>
  <c r="AH154" i="145"/>
  <c r="AH153" i="145"/>
  <c r="AH151" i="145"/>
  <c r="AH150" i="145"/>
  <c r="AH148" i="145"/>
  <c r="AH147" i="145"/>
  <c r="AH145" i="145"/>
  <c r="AH144" i="145"/>
  <c r="AH142" i="145"/>
  <c r="AH141" i="145"/>
  <c r="AH139" i="145"/>
  <c r="AH138" i="145"/>
  <c r="AH136" i="145"/>
  <c r="AH135" i="145"/>
  <c r="AH133" i="145"/>
  <c r="AH132" i="145"/>
  <c r="AH130" i="145"/>
  <c r="AH129" i="145"/>
  <c r="AH127" i="145"/>
  <c r="AH126" i="145"/>
  <c r="AH124" i="145"/>
  <c r="AH123" i="145"/>
  <c r="AH121" i="145"/>
  <c r="AH120" i="145"/>
  <c r="AH118" i="145"/>
  <c r="AH117" i="145"/>
  <c r="AH115" i="145"/>
  <c r="AH114" i="145"/>
  <c r="AH112" i="145"/>
  <c r="AH111" i="145"/>
  <c r="AH109" i="145"/>
  <c r="AH108" i="145"/>
  <c r="AH106" i="145"/>
  <c r="AH105" i="145"/>
  <c r="AH103" i="145"/>
  <c r="AH102" i="145"/>
  <c r="AH100" i="145"/>
  <c r="AH99" i="145"/>
  <c r="AH97" i="145"/>
  <c r="AH96" i="145"/>
  <c r="AH94" i="145"/>
  <c r="AH93" i="145"/>
  <c r="AH91" i="145"/>
  <c r="AH90" i="145"/>
  <c r="AH88" i="145"/>
  <c r="AH87" i="145"/>
  <c r="AH85" i="145"/>
  <c r="AH84" i="145"/>
  <c r="AH82" i="145"/>
  <c r="AH81" i="145"/>
  <c r="AH79" i="145"/>
  <c r="AH78" i="145"/>
  <c r="AH76" i="145"/>
  <c r="AH75" i="145"/>
  <c r="AH73" i="145"/>
  <c r="AH72" i="145"/>
  <c r="AH70" i="145"/>
  <c r="AH69" i="145"/>
  <c r="AH67" i="145"/>
  <c r="AH66" i="145"/>
  <c r="AH64" i="145"/>
  <c r="AH63" i="145"/>
  <c r="AH61" i="145"/>
  <c r="AH60" i="145"/>
  <c r="AH58" i="145"/>
  <c r="AH57" i="145"/>
  <c r="AH55" i="145"/>
  <c r="AH54" i="145"/>
  <c r="AH52" i="145"/>
  <c r="AH51" i="145"/>
  <c r="AH49" i="145"/>
  <c r="AH48" i="145"/>
  <c r="AH46" i="145"/>
  <c r="AH45" i="145"/>
  <c r="AH43" i="145"/>
  <c r="AH42" i="145"/>
  <c r="AH40" i="145"/>
  <c r="AH39" i="145"/>
  <c r="AH37" i="145"/>
  <c r="AH36" i="145"/>
  <c r="AH34" i="145"/>
  <c r="AH33" i="145"/>
  <c r="AH31" i="145"/>
  <c r="AH30" i="145"/>
  <c r="AH28" i="145"/>
  <c r="AH27" i="145"/>
  <c r="AH25" i="145"/>
  <c r="AH24" i="145"/>
  <c r="AH22" i="145"/>
  <c r="AH21" i="145"/>
  <c r="AH19" i="145"/>
  <c r="AH18" i="145"/>
  <c r="AH16" i="145"/>
  <c r="AH15" i="145"/>
  <c r="AH13" i="145"/>
  <c r="AH12" i="145"/>
  <c r="AH10" i="145"/>
  <c r="AH9" i="145"/>
  <c r="AH7" i="145"/>
  <c r="AH6" i="145"/>
  <c r="AF226" i="145"/>
  <c r="AF225" i="145"/>
  <c r="AF223" i="145"/>
  <c r="AF222" i="145"/>
  <c r="AF220" i="145"/>
  <c r="AF219" i="145"/>
  <c r="AF217" i="145"/>
  <c r="AF216" i="145"/>
  <c r="AF214" i="145"/>
  <c r="AF213" i="145"/>
  <c r="AF211" i="145"/>
  <c r="AF210" i="145"/>
  <c r="AF208" i="145"/>
  <c r="AF207" i="145"/>
  <c r="AF205" i="145"/>
  <c r="AF204" i="145"/>
  <c r="AF202" i="145"/>
  <c r="AF201" i="145"/>
  <c r="AF199" i="145"/>
  <c r="AF198" i="145"/>
  <c r="AF196" i="145"/>
  <c r="AF195" i="145"/>
  <c r="AF193" i="145"/>
  <c r="AF192" i="145"/>
  <c r="AF190" i="145"/>
  <c r="AF189" i="145"/>
  <c r="AF187" i="145"/>
  <c r="AF186" i="145"/>
  <c r="AF184" i="145"/>
  <c r="AF183" i="145"/>
  <c r="AF181" i="145"/>
  <c r="AF180" i="145"/>
  <c r="AF178" i="145"/>
  <c r="AF177" i="145"/>
  <c r="AF175" i="145"/>
  <c r="AF174" i="145"/>
  <c r="AF172" i="145"/>
  <c r="AF171" i="145"/>
  <c r="AF169" i="145"/>
  <c r="AF168" i="145"/>
  <c r="AF166" i="145"/>
  <c r="AF165" i="145"/>
  <c r="AF163" i="145"/>
  <c r="AF162" i="145"/>
  <c r="AF160" i="145"/>
  <c r="AF159" i="145"/>
  <c r="AF157" i="145"/>
  <c r="AF156" i="145"/>
  <c r="AF154" i="145"/>
  <c r="AF153" i="145"/>
  <c r="AF151" i="145"/>
  <c r="AF150" i="145"/>
  <c r="AF148" i="145"/>
  <c r="AF147" i="145"/>
  <c r="AF145" i="145"/>
  <c r="AF144" i="145"/>
  <c r="AF142" i="145"/>
  <c r="AF141" i="145"/>
  <c r="AF139" i="145"/>
  <c r="AF138" i="145"/>
  <c r="AF136" i="145"/>
  <c r="AF135" i="145"/>
  <c r="AF133" i="145"/>
  <c r="AF132" i="145"/>
  <c r="AF130" i="145"/>
  <c r="AF129" i="145"/>
  <c r="AF127" i="145"/>
  <c r="AF126" i="145"/>
  <c r="AF124" i="145"/>
  <c r="AF123" i="145"/>
  <c r="AF121" i="145"/>
  <c r="AF120" i="145"/>
  <c r="AF118" i="145"/>
  <c r="AF117" i="145"/>
  <c r="AF115" i="145"/>
  <c r="AF114" i="145"/>
  <c r="AF112" i="145"/>
  <c r="AF111" i="145"/>
  <c r="AF109" i="145"/>
  <c r="AF108" i="145"/>
  <c r="AF106" i="145"/>
  <c r="AF105" i="145"/>
  <c r="AF103" i="145"/>
  <c r="AF102" i="145"/>
  <c r="AF100" i="145"/>
  <c r="AF99" i="145"/>
  <c r="AF97" i="145"/>
  <c r="AF96" i="145"/>
  <c r="AF94" i="145"/>
  <c r="AF93" i="145"/>
  <c r="AF91" i="145"/>
  <c r="AF90" i="145"/>
  <c r="AF88" i="145"/>
  <c r="AF87" i="145"/>
  <c r="AF85" i="145"/>
  <c r="AF84" i="145"/>
  <c r="AF82" i="145"/>
  <c r="AF81" i="145"/>
  <c r="AF79" i="145"/>
  <c r="AF78" i="145"/>
  <c r="AF76" i="145"/>
  <c r="AF75" i="145"/>
  <c r="AF73" i="145"/>
  <c r="AF72" i="145"/>
  <c r="AF70" i="145"/>
  <c r="AF69" i="145"/>
  <c r="AF67" i="145"/>
  <c r="AF66" i="145"/>
  <c r="AF64" i="145"/>
  <c r="AF63" i="145"/>
  <c r="AF61" i="145"/>
  <c r="AF60" i="145"/>
  <c r="AF58" i="145"/>
  <c r="AF57" i="145"/>
  <c r="AF55" i="145"/>
  <c r="AF54" i="145"/>
  <c r="AF52" i="145"/>
  <c r="AF51" i="145"/>
  <c r="AF49" i="145"/>
  <c r="AF48" i="145"/>
  <c r="AF46" i="145"/>
  <c r="AF45" i="145"/>
  <c r="AF43" i="145"/>
  <c r="AF42" i="145"/>
  <c r="AF40" i="145"/>
  <c r="AF39" i="145"/>
  <c r="AF37" i="145"/>
  <c r="AF36" i="145"/>
  <c r="AF34" i="145"/>
  <c r="AF33" i="145"/>
  <c r="AF31" i="145"/>
  <c r="AF30" i="145"/>
  <c r="AF28" i="145"/>
  <c r="AF27" i="145"/>
  <c r="AF25" i="145"/>
  <c r="AF24" i="145"/>
  <c r="AF22" i="145"/>
  <c r="AF21" i="145"/>
  <c r="AF19" i="145"/>
  <c r="AF18" i="145"/>
  <c r="AF16" i="145"/>
  <c r="AF15" i="145"/>
  <c r="AF13" i="145"/>
  <c r="AF12" i="145"/>
  <c r="AF10" i="145"/>
  <c r="AF9" i="145"/>
  <c r="AF7" i="145"/>
  <c r="AF6" i="145"/>
  <c r="AC226" i="145"/>
  <c r="AC225" i="145"/>
  <c r="AC223" i="145"/>
  <c r="AC222" i="145"/>
  <c r="AC220" i="145"/>
  <c r="AC219" i="145"/>
  <c r="AC217" i="145"/>
  <c r="AC216" i="145"/>
  <c r="AC214" i="145"/>
  <c r="AC213" i="145"/>
  <c r="AC211" i="145"/>
  <c r="AC210" i="145"/>
  <c r="AC208" i="145"/>
  <c r="AC207" i="145"/>
  <c r="AC205" i="145"/>
  <c r="AC204" i="145"/>
  <c r="AC202" i="145"/>
  <c r="AC201" i="145"/>
  <c r="AC199" i="145"/>
  <c r="AC198" i="145"/>
  <c r="AC196" i="145"/>
  <c r="AC195" i="145"/>
  <c r="AC193" i="145"/>
  <c r="AC192" i="145"/>
  <c r="AC190" i="145"/>
  <c r="AC189" i="145"/>
  <c r="AC187" i="145"/>
  <c r="AC186" i="145"/>
  <c r="AC184" i="145"/>
  <c r="AC183" i="145"/>
  <c r="AC181" i="145"/>
  <c r="AC180" i="145"/>
  <c r="AC178" i="145"/>
  <c r="AC177" i="145"/>
  <c r="AC175" i="145"/>
  <c r="AC174" i="145"/>
  <c r="AC172" i="145"/>
  <c r="AC171" i="145"/>
  <c r="AC169" i="145"/>
  <c r="AC168" i="145"/>
  <c r="AC166" i="145"/>
  <c r="AC165" i="145"/>
  <c r="AC163" i="145"/>
  <c r="AC162" i="145"/>
  <c r="AC160" i="145"/>
  <c r="AC159" i="145"/>
  <c r="AC157" i="145"/>
  <c r="AC156" i="145"/>
  <c r="AC154" i="145"/>
  <c r="AC153" i="145"/>
  <c r="AC151" i="145"/>
  <c r="AC150" i="145"/>
  <c r="AC148" i="145"/>
  <c r="AC147" i="145"/>
  <c r="AC145" i="145"/>
  <c r="AC144" i="145"/>
  <c r="AC142" i="145"/>
  <c r="AC141" i="145"/>
  <c r="AC139" i="145"/>
  <c r="AC138" i="145"/>
  <c r="AC136" i="145"/>
  <c r="AC135" i="145"/>
  <c r="AC133" i="145"/>
  <c r="AC132" i="145"/>
  <c r="AC130" i="145"/>
  <c r="AC129" i="145"/>
  <c r="AC127" i="145"/>
  <c r="AC126" i="145"/>
  <c r="AC124" i="145"/>
  <c r="AC123" i="145"/>
  <c r="AC121" i="145"/>
  <c r="AC120" i="145"/>
  <c r="AC118" i="145"/>
  <c r="AC117" i="145"/>
  <c r="AC115" i="145"/>
  <c r="AC114" i="145"/>
  <c r="AC112" i="145"/>
  <c r="AC111" i="145"/>
  <c r="AC109" i="145"/>
  <c r="AC108" i="145"/>
  <c r="AC106" i="145"/>
  <c r="AC105" i="145"/>
  <c r="AC103" i="145"/>
  <c r="AC102" i="145"/>
  <c r="AC100" i="145"/>
  <c r="AC99" i="145"/>
  <c r="AC97" i="145"/>
  <c r="AC96" i="145"/>
  <c r="AC94" i="145"/>
  <c r="AC93" i="145"/>
  <c r="AC91" i="145"/>
  <c r="AC90" i="145"/>
  <c r="AC88" i="145"/>
  <c r="AC87" i="145"/>
  <c r="AC85" i="145"/>
  <c r="AC84" i="145"/>
  <c r="AC82" i="145"/>
  <c r="AC81" i="145"/>
  <c r="AC79" i="145"/>
  <c r="AC78" i="145"/>
  <c r="AC76" i="145"/>
  <c r="AC75" i="145"/>
  <c r="AC73" i="145"/>
  <c r="AC72" i="145"/>
  <c r="AC70" i="145"/>
  <c r="AC69" i="145"/>
  <c r="AC67" i="145"/>
  <c r="AC66" i="145"/>
  <c r="AC64" i="145"/>
  <c r="AC63" i="145"/>
  <c r="AC61" i="145"/>
  <c r="AC60" i="145"/>
  <c r="AC58" i="145"/>
  <c r="AC57" i="145"/>
  <c r="AC55" i="145"/>
  <c r="AC54" i="145"/>
  <c r="AC52" i="145"/>
  <c r="AC51" i="145"/>
  <c r="AC49" i="145"/>
  <c r="AC48" i="145"/>
  <c r="AC46" i="145"/>
  <c r="AC45" i="145"/>
  <c r="AC43" i="145"/>
  <c r="AC42" i="145"/>
  <c r="AC40" i="145"/>
  <c r="AC39" i="145"/>
  <c r="AC37" i="145"/>
  <c r="AC36" i="145"/>
  <c r="AC34" i="145"/>
  <c r="AC33" i="145"/>
  <c r="AC31" i="145"/>
  <c r="AC30" i="145"/>
  <c r="AC28" i="145"/>
  <c r="AC27" i="145"/>
  <c r="AC25" i="145"/>
  <c r="AC24" i="145"/>
  <c r="AC22" i="145"/>
  <c r="AC21" i="145"/>
  <c r="AC19" i="145"/>
  <c r="AC18" i="145"/>
  <c r="AC16" i="145"/>
  <c r="AC15" i="145"/>
  <c r="AC13" i="145"/>
  <c r="AC12" i="145"/>
  <c r="AC10" i="145"/>
  <c r="AC9" i="145"/>
  <c r="AC7" i="145"/>
  <c r="AC6" i="145"/>
  <c r="AA226" i="145"/>
  <c r="AA225" i="145"/>
  <c r="AA223" i="145"/>
  <c r="AA222" i="145"/>
  <c r="AA220" i="145"/>
  <c r="AA219" i="145"/>
  <c r="AA217" i="145"/>
  <c r="AA216" i="145"/>
  <c r="AA214" i="145"/>
  <c r="AA213" i="145"/>
  <c r="AA211" i="145"/>
  <c r="AA210" i="145"/>
  <c r="AA208" i="145"/>
  <c r="AA207" i="145"/>
  <c r="AA205" i="145"/>
  <c r="AA204" i="145"/>
  <c r="AA202" i="145"/>
  <c r="AA201" i="145"/>
  <c r="AA199" i="145"/>
  <c r="AA198" i="145"/>
  <c r="AA196" i="145"/>
  <c r="AA195" i="145"/>
  <c r="AA193" i="145"/>
  <c r="AA192" i="145"/>
  <c r="AA190" i="145"/>
  <c r="AA189" i="145"/>
  <c r="AA187" i="145"/>
  <c r="AA186" i="145"/>
  <c r="AA184" i="145"/>
  <c r="AA183" i="145"/>
  <c r="AA181" i="145"/>
  <c r="AA180" i="145"/>
  <c r="AA178" i="145"/>
  <c r="AA177" i="145"/>
  <c r="AA175" i="145"/>
  <c r="AA174" i="145"/>
  <c r="AA172" i="145"/>
  <c r="AA171" i="145"/>
  <c r="AA169" i="145"/>
  <c r="AA168" i="145"/>
  <c r="AA166" i="145"/>
  <c r="AA165" i="145"/>
  <c r="AA163" i="145"/>
  <c r="AA162" i="145"/>
  <c r="AA160" i="145"/>
  <c r="AA159" i="145"/>
  <c r="AA157" i="145"/>
  <c r="AA156" i="145"/>
  <c r="AA154" i="145"/>
  <c r="AA153" i="145"/>
  <c r="AA151" i="145"/>
  <c r="AA150" i="145"/>
  <c r="AA148" i="145"/>
  <c r="AA147" i="145"/>
  <c r="AA145" i="145"/>
  <c r="AA144" i="145"/>
  <c r="AA142" i="145"/>
  <c r="AA141" i="145"/>
  <c r="AA139" i="145"/>
  <c r="AA138" i="145"/>
  <c r="AA136" i="145"/>
  <c r="AA135" i="145"/>
  <c r="AA133" i="145"/>
  <c r="AA132" i="145"/>
  <c r="AA130" i="145"/>
  <c r="AA129" i="145"/>
  <c r="AA127" i="145"/>
  <c r="AA126" i="145"/>
  <c r="AA124" i="145"/>
  <c r="AA123" i="145"/>
  <c r="AA121" i="145"/>
  <c r="AA120" i="145"/>
  <c r="AA118" i="145"/>
  <c r="AA117" i="145"/>
  <c r="AA115" i="145"/>
  <c r="AA114" i="145"/>
  <c r="AA112" i="145"/>
  <c r="AA111" i="145"/>
  <c r="AA109" i="145"/>
  <c r="AA108" i="145"/>
  <c r="AA106" i="145"/>
  <c r="AA105" i="145"/>
  <c r="AA103" i="145"/>
  <c r="AA102" i="145"/>
  <c r="AA100" i="145"/>
  <c r="AA99" i="145"/>
  <c r="AA97" i="145"/>
  <c r="AA96" i="145"/>
  <c r="AA94" i="145"/>
  <c r="AA93" i="145"/>
  <c r="AA91" i="145"/>
  <c r="AA90" i="145"/>
  <c r="AA88" i="145"/>
  <c r="AA87" i="145"/>
  <c r="AA85" i="145"/>
  <c r="AA84" i="145"/>
  <c r="AA82" i="145"/>
  <c r="AA81" i="145"/>
  <c r="AA79" i="145"/>
  <c r="AA78" i="145"/>
  <c r="AA76" i="145"/>
  <c r="AA75" i="145"/>
  <c r="AA73" i="145"/>
  <c r="AA72" i="145"/>
  <c r="AA70" i="145"/>
  <c r="AA69" i="145"/>
  <c r="AA67" i="145"/>
  <c r="AA66" i="145"/>
  <c r="AA64" i="145"/>
  <c r="AA63" i="145"/>
  <c r="AA61" i="145"/>
  <c r="AA60" i="145"/>
  <c r="AA58" i="145"/>
  <c r="AA57" i="145"/>
  <c r="AA55" i="145"/>
  <c r="AA54" i="145"/>
  <c r="AA52" i="145"/>
  <c r="AA51" i="145"/>
  <c r="AA49" i="145"/>
  <c r="AA48" i="145"/>
  <c r="AA46" i="145"/>
  <c r="AA45" i="145"/>
  <c r="AA43" i="145"/>
  <c r="AA42" i="145"/>
  <c r="AA40" i="145"/>
  <c r="AA39" i="145"/>
  <c r="AA37" i="145"/>
  <c r="AA36" i="145"/>
  <c r="AA34" i="145"/>
  <c r="AA33" i="145"/>
  <c r="AA31" i="145"/>
  <c r="AA30" i="145"/>
  <c r="AA28" i="145"/>
  <c r="AA27" i="145"/>
  <c r="AA25" i="145"/>
  <c r="AA24" i="145"/>
  <c r="AA22" i="145"/>
  <c r="AA21" i="145"/>
  <c r="AA19" i="145"/>
  <c r="AA18" i="145"/>
  <c r="AA16" i="145"/>
  <c r="AA15" i="145"/>
  <c r="AA13" i="145"/>
  <c r="AA12" i="145"/>
  <c r="AA10" i="145"/>
  <c r="AA9" i="145"/>
  <c r="AA7" i="145"/>
  <c r="AA6" i="145"/>
  <c r="X226" i="145"/>
  <c r="X225" i="145"/>
  <c r="X223" i="145"/>
  <c r="X222" i="145"/>
  <c r="X220" i="145"/>
  <c r="X219" i="145"/>
  <c r="X217" i="145"/>
  <c r="X216" i="145"/>
  <c r="X214" i="145"/>
  <c r="X213" i="145"/>
  <c r="X211" i="145"/>
  <c r="X210" i="145"/>
  <c r="X208" i="145"/>
  <c r="X207" i="145"/>
  <c r="X205" i="145"/>
  <c r="X204" i="145"/>
  <c r="X202" i="145"/>
  <c r="X201" i="145"/>
  <c r="X199" i="145"/>
  <c r="X198" i="145"/>
  <c r="X196" i="145"/>
  <c r="X195" i="145"/>
  <c r="X193" i="145"/>
  <c r="X192" i="145"/>
  <c r="X190" i="145"/>
  <c r="X189" i="145"/>
  <c r="X187" i="145"/>
  <c r="X186" i="145"/>
  <c r="X184" i="145"/>
  <c r="X183" i="145"/>
  <c r="X181" i="145"/>
  <c r="X180" i="145"/>
  <c r="X178" i="145"/>
  <c r="X177" i="145"/>
  <c r="X175" i="145"/>
  <c r="X174" i="145"/>
  <c r="X172" i="145"/>
  <c r="X171" i="145"/>
  <c r="X169" i="145"/>
  <c r="X168" i="145"/>
  <c r="X166" i="145"/>
  <c r="X165" i="145"/>
  <c r="X163" i="145"/>
  <c r="X162" i="145"/>
  <c r="X160" i="145"/>
  <c r="X159" i="145"/>
  <c r="X157" i="145"/>
  <c r="X156" i="145"/>
  <c r="X154" i="145"/>
  <c r="X153" i="145"/>
  <c r="X151" i="145"/>
  <c r="X150" i="145"/>
  <c r="X148" i="145"/>
  <c r="X147" i="145"/>
  <c r="X145" i="145"/>
  <c r="X144" i="145"/>
  <c r="X142" i="145"/>
  <c r="X141" i="145"/>
  <c r="X139" i="145"/>
  <c r="X138" i="145"/>
  <c r="X136" i="145"/>
  <c r="X135" i="145"/>
  <c r="X133" i="145"/>
  <c r="X132" i="145"/>
  <c r="X130" i="145"/>
  <c r="X129" i="145"/>
  <c r="X127" i="145"/>
  <c r="X126" i="145"/>
  <c r="X124" i="145"/>
  <c r="X123" i="145"/>
  <c r="X121" i="145"/>
  <c r="X120" i="145"/>
  <c r="X118" i="145"/>
  <c r="X117" i="145"/>
  <c r="X115" i="145"/>
  <c r="X114" i="145"/>
  <c r="X112" i="145"/>
  <c r="X111" i="145"/>
  <c r="X109" i="145"/>
  <c r="X108" i="145"/>
  <c r="X106" i="145"/>
  <c r="X105" i="145"/>
  <c r="X103" i="145"/>
  <c r="X102" i="145"/>
  <c r="X100" i="145"/>
  <c r="X99" i="145"/>
  <c r="X97" i="145"/>
  <c r="X96" i="145"/>
  <c r="X94" i="145"/>
  <c r="X93" i="145"/>
  <c r="X91" i="145"/>
  <c r="X90" i="145"/>
  <c r="X88" i="145"/>
  <c r="X87" i="145"/>
  <c r="X85" i="145"/>
  <c r="X84" i="145"/>
  <c r="X82" i="145"/>
  <c r="X81" i="145"/>
  <c r="X79" i="145"/>
  <c r="X78" i="145"/>
  <c r="X76" i="145"/>
  <c r="X75" i="145"/>
  <c r="X73" i="145"/>
  <c r="X72" i="145"/>
  <c r="X70" i="145"/>
  <c r="X69" i="145"/>
  <c r="X67" i="145"/>
  <c r="X66" i="145"/>
  <c r="X64" i="145"/>
  <c r="X63" i="145"/>
  <c r="X61" i="145"/>
  <c r="X60" i="145"/>
  <c r="X58" i="145"/>
  <c r="X57" i="145"/>
  <c r="X55" i="145"/>
  <c r="X54" i="145"/>
  <c r="X52" i="145"/>
  <c r="X51" i="145"/>
  <c r="X49" i="145"/>
  <c r="X48" i="145"/>
  <c r="X46" i="145"/>
  <c r="X45" i="145"/>
  <c r="X43" i="145"/>
  <c r="X42" i="145"/>
  <c r="X40" i="145"/>
  <c r="X39" i="145"/>
  <c r="X37" i="145"/>
  <c r="X36" i="145"/>
  <c r="X34" i="145"/>
  <c r="X33" i="145"/>
  <c r="X31" i="145"/>
  <c r="X30" i="145"/>
  <c r="X28" i="145"/>
  <c r="X27" i="145"/>
  <c r="X25" i="145"/>
  <c r="X24" i="145"/>
  <c r="X22" i="145"/>
  <c r="X21" i="145"/>
  <c r="X19" i="145"/>
  <c r="X18" i="145"/>
  <c r="X16" i="145"/>
  <c r="X15" i="145"/>
  <c r="X13" i="145"/>
  <c r="X12" i="145"/>
  <c r="X10" i="145"/>
  <c r="X9" i="145"/>
  <c r="X7" i="145"/>
  <c r="X6" i="145"/>
  <c r="V226" i="145"/>
  <c r="V225" i="145"/>
  <c r="V223" i="145"/>
  <c r="V222" i="145"/>
  <c r="V220" i="145"/>
  <c r="V219" i="145"/>
  <c r="V217" i="145"/>
  <c r="V216" i="145"/>
  <c r="V214" i="145"/>
  <c r="V213" i="145"/>
  <c r="V211" i="145"/>
  <c r="V210" i="145"/>
  <c r="V208" i="145"/>
  <c r="V207" i="145"/>
  <c r="V205" i="145"/>
  <c r="V204" i="145"/>
  <c r="V202" i="145"/>
  <c r="V201" i="145"/>
  <c r="V199" i="145"/>
  <c r="V198" i="145"/>
  <c r="V196" i="145"/>
  <c r="V195" i="145"/>
  <c r="V193" i="145"/>
  <c r="V192" i="145"/>
  <c r="V190" i="145"/>
  <c r="V189" i="145"/>
  <c r="V187" i="145"/>
  <c r="V186" i="145"/>
  <c r="V184" i="145"/>
  <c r="V183" i="145"/>
  <c r="V181" i="145"/>
  <c r="V180" i="145"/>
  <c r="V178" i="145"/>
  <c r="V177" i="145"/>
  <c r="V175" i="145"/>
  <c r="V174" i="145"/>
  <c r="V172" i="145"/>
  <c r="V171" i="145"/>
  <c r="V169" i="145"/>
  <c r="V168" i="145"/>
  <c r="V166" i="145"/>
  <c r="V165" i="145"/>
  <c r="V163" i="145"/>
  <c r="V162" i="145"/>
  <c r="V160" i="145"/>
  <c r="V159" i="145"/>
  <c r="V157" i="145"/>
  <c r="V156" i="145"/>
  <c r="V154" i="145"/>
  <c r="V153" i="145"/>
  <c r="V151" i="145"/>
  <c r="V150" i="145"/>
  <c r="V148" i="145"/>
  <c r="V147" i="145"/>
  <c r="V145" i="145"/>
  <c r="V144" i="145"/>
  <c r="V142" i="145"/>
  <c r="V141" i="145"/>
  <c r="V139" i="145"/>
  <c r="V138" i="145"/>
  <c r="V136" i="145"/>
  <c r="V135" i="145"/>
  <c r="V133" i="145"/>
  <c r="V132" i="145"/>
  <c r="V130" i="145"/>
  <c r="V129" i="145"/>
  <c r="V127" i="145"/>
  <c r="V126" i="145"/>
  <c r="V124" i="145"/>
  <c r="V123" i="145"/>
  <c r="V121" i="145"/>
  <c r="V120" i="145"/>
  <c r="V118" i="145"/>
  <c r="V117" i="145"/>
  <c r="V115" i="145"/>
  <c r="V114" i="145"/>
  <c r="V112" i="145"/>
  <c r="V111" i="145"/>
  <c r="V109" i="145"/>
  <c r="V108" i="145"/>
  <c r="V106" i="145"/>
  <c r="V105" i="145"/>
  <c r="V103" i="145"/>
  <c r="V102" i="145"/>
  <c r="V100" i="145"/>
  <c r="V99" i="145"/>
  <c r="V97" i="145"/>
  <c r="V96" i="145"/>
  <c r="V94" i="145"/>
  <c r="V93" i="145"/>
  <c r="V91" i="145"/>
  <c r="V90" i="145"/>
  <c r="V88" i="145"/>
  <c r="V87" i="145"/>
  <c r="V85" i="145"/>
  <c r="V84" i="145"/>
  <c r="V82" i="145"/>
  <c r="V81" i="145"/>
  <c r="V79" i="145"/>
  <c r="V78" i="145"/>
  <c r="V76" i="145"/>
  <c r="V75" i="145"/>
  <c r="V73" i="145"/>
  <c r="V72" i="145"/>
  <c r="V70" i="145"/>
  <c r="V69" i="145"/>
  <c r="V67" i="145"/>
  <c r="V66" i="145"/>
  <c r="V64" i="145"/>
  <c r="V63" i="145"/>
  <c r="V61" i="145"/>
  <c r="V60" i="145"/>
  <c r="V58" i="145"/>
  <c r="V57" i="145"/>
  <c r="V55" i="145"/>
  <c r="V54" i="145"/>
  <c r="V52" i="145"/>
  <c r="V51" i="145"/>
  <c r="V49" i="145"/>
  <c r="V48" i="145"/>
  <c r="V46" i="145"/>
  <c r="V45" i="145"/>
  <c r="V43" i="145"/>
  <c r="V42" i="145"/>
  <c r="V40" i="145"/>
  <c r="V39" i="145"/>
  <c r="V37" i="145"/>
  <c r="V36" i="145"/>
  <c r="V34" i="145"/>
  <c r="V33" i="145"/>
  <c r="V31" i="145"/>
  <c r="V30" i="145"/>
  <c r="V28" i="145"/>
  <c r="V27" i="145"/>
  <c r="V25" i="145"/>
  <c r="V24" i="145"/>
  <c r="V22" i="145"/>
  <c r="V21" i="145"/>
  <c r="V19" i="145"/>
  <c r="V18" i="145"/>
  <c r="V16" i="145"/>
  <c r="V15" i="145"/>
  <c r="V13" i="145"/>
  <c r="V12" i="145"/>
  <c r="V10" i="145"/>
  <c r="V9" i="145"/>
  <c r="V7" i="145"/>
  <c r="V6" i="145"/>
  <c r="S226" i="145"/>
  <c r="S225" i="145"/>
  <c r="S223" i="145"/>
  <c r="S222" i="145"/>
  <c r="S220" i="145"/>
  <c r="S219" i="145"/>
  <c r="S217" i="145"/>
  <c r="S216" i="145"/>
  <c r="S214" i="145"/>
  <c r="S213" i="145"/>
  <c r="S211" i="145"/>
  <c r="S210" i="145"/>
  <c r="S208" i="145"/>
  <c r="S207" i="145"/>
  <c r="S205" i="145"/>
  <c r="S204" i="145"/>
  <c r="S202" i="145"/>
  <c r="S201" i="145"/>
  <c r="S199" i="145"/>
  <c r="S198" i="145"/>
  <c r="S196" i="145"/>
  <c r="S195" i="145"/>
  <c r="S193" i="145"/>
  <c r="S192" i="145"/>
  <c r="S190" i="145"/>
  <c r="S189" i="145"/>
  <c r="S187" i="145"/>
  <c r="S186" i="145"/>
  <c r="S184" i="145"/>
  <c r="S183" i="145"/>
  <c r="S181" i="145"/>
  <c r="S180" i="145"/>
  <c r="S178" i="145"/>
  <c r="S177" i="145"/>
  <c r="S175" i="145"/>
  <c r="S174" i="145"/>
  <c r="S172" i="145"/>
  <c r="S171" i="145"/>
  <c r="S169" i="145"/>
  <c r="S168" i="145"/>
  <c r="S166" i="145"/>
  <c r="S165" i="145"/>
  <c r="S163" i="145"/>
  <c r="S162" i="145"/>
  <c r="S160" i="145"/>
  <c r="S159" i="145"/>
  <c r="S157" i="145"/>
  <c r="S156" i="145"/>
  <c r="S154" i="145"/>
  <c r="S153" i="145"/>
  <c r="S151" i="145"/>
  <c r="S150" i="145"/>
  <c r="S148" i="145"/>
  <c r="S147" i="145"/>
  <c r="S145" i="145"/>
  <c r="S144" i="145"/>
  <c r="S142" i="145"/>
  <c r="S141" i="145"/>
  <c r="S139" i="145"/>
  <c r="S138" i="145"/>
  <c r="S136" i="145"/>
  <c r="S135" i="145"/>
  <c r="S133" i="145"/>
  <c r="S132" i="145"/>
  <c r="S130" i="145"/>
  <c r="S129" i="145"/>
  <c r="S127" i="145"/>
  <c r="S126" i="145"/>
  <c r="S124" i="145"/>
  <c r="S123" i="145"/>
  <c r="S121" i="145"/>
  <c r="S120" i="145"/>
  <c r="S118" i="145"/>
  <c r="S117" i="145"/>
  <c r="S115" i="145"/>
  <c r="S114" i="145"/>
  <c r="S112" i="145"/>
  <c r="S111" i="145"/>
  <c r="S109" i="145"/>
  <c r="S108" i="145"/>
  <c r="S106" i="145"/>
  <c r="S105" i="145"/>
  <c r="S103" i="145"/>
  <c r="S102" i="145"/>
  <c r="S100" i="145"/>
  <c r="S99" i="145"/>
  <c r="S97" i="145"/>
  <c r="S96" i="145"/>
  <c r="S94" i="145"/>
  <c r="S93" i="145"/>
  <c r="S91" i="145"/>
  <c r="S90" i="145"/>
  <c r="S88" i="145"/>
  <c r="S87" i="145"/>
  <c r="S85" i="145"/>
  <c r="S84" i="145"/>
  <c r="S82" i="145"/>
  <c r="S81" i="145"/>
  <c r="S79" i="145"/>
  <c r="S78" i="145"/>
  <c r="S76" i="145"/>
  <c r="S75" i="145"/>
  <c r="S73" i="145"/>
  <c r="S72" i="145"/>
  <c r="S70" i="145"/>
  <c r="S69" i="145"/>
  <c r="S67" i="145"/>
  <c r="S66" i="145"/>
  <c r="S64" i="145"/>
  <c r="S63" i="145"/>
  <c r="S61" i="145"/>
  <c r="S60" i="145"/>
  <c r="S58" i="145"/>
  <c r="S57" i="145"/>
  <c r="S55" i="145"/>
  <c r="S54" i="145"/>
  <c r="S52" i="145"/>
  <c r="S51" i="145"/>
  <c r="S49" i="145"/>
  <c r="S48" i="145"/>
  <c r="S46" i="145"/>
  <c r="S45" i="145"/>
  <c r="S43" i="145"/>
  <c r="S42" i="145"/>
  <c r="S40" i="145"/>
  <c r="S39" i="145"/>
  <c r="S37" i="145"/>
  <c r="S36" i="145"/>
  <c r="S34" i="145"/>
  <c r="S33" i="145"/>
  <c r="S31" i="145"/>
  <c r="S30" i="145"/>
  <c r="S28" i="145"/>
  <c r="S27" i="145"/>
  <c r="S25" i="145"/>
  <c r="S24" i="145"/>
  <c r="S22" i="145"/>
  <c r="S21" i="145"/>
  <c r="S19" i="145"/>
  <c r="S18" i="145"/>
  <c r="S16" i="145"/>
  <c r="S15" i="145"/>
  <c r="S13" i="145"/>
  <c r="S12" i="145"/>
  <c r="S10" i="145"/>
  <c r="S9" i="145"/>
  <c r="S7" i="145"/>
  <c r="S6" i="145"/>
  <c r="Q226" i="145"/>
  <c r="Q225" i="145"/>
  <c r="Q223" i="145"/>
  <c r="Q222" i="145"/>
  <c r="Q220" i="145"/>
  <c r="Q219" i="145"/>
  <c r="Q217" i="145"/>
  <c r="Q216" i="145"/>
  <c r="Q214" i="145"/>
  <c r="Q213" i="145"/>
  <c r="Q211" i="145"/>
  <c r="Q210" i="145"/>
  <c r="Q208" i="145"/>
  <c r="Q207" i="145"/>
  <c r="Q205" i="145"/>
  <c r="Q204" i="145"/>
  <c r="Q202" i="145"/>
  <c r="Q201" i="145"/>
  <c r="Q199" i="145"/>
  <c r="Q198" i="145"/>
  <c r="Q196" i="145"/>
  <c r="Q195" i="145"/>
  <c r="Q193" i="145"/>
  <c r="Q192" i="145"/>
  <c r="Q190" i="145"/>
  <c r="Q189" i="145"/>
  <c r="Q187" i="145"/>
  <c r="Q186" i="145"/>
  <c r="Q184" i="145"/>
  <c r="Q183" i="145"/>
  <c r="Q181" i="145"/>
  <c r="Q180" i="145"/>
  <c r="Q178" i="145"/>
  <c r="Q177" i="145"/>
  <c r="Q175" i="145"/>
  <c r="Q174" i="145"/>
  <c r="Q172" i="145"/>
  <c r="Q171" i="145"/>
  <c r="Q169" i="145"/>
  <c r="Q168" i="145"/>
  <c r="Q166" i="145"/>
  <c r="Q165" i="145"/>
  <c r="Q163" i="145"/>
  <c r="Q162" i="145"/>
  <c r="Q160" i="145"/>
  <c r="Q159" i="145"/>
  <c r="Q157" i="145"/>
  <c r="Q156" i="145"/>
  <c r="Q154" i="145"/>
  <c r="Q153" i="145"/>
  <c r="Q151" i="145"/>
  <c r="Q150" i="145"/>
  <c r="Q148" i="145"/>
  <c r="Q147" i="145"/>
  <c r="Q145" i="145"/>
  <c r="Q144" i="145"/>
  <c r="Q142" i="145"/>
  <c r="Q141" i="145"/>
  <c r="Q139" i="145"/>
  <c r="Q138" i="145"/>
  <c r="Q136" i="145"/>
  <c r="Q135" i="145"/>
  <c r="Q133" i="145"/>
  <c r="Q132" i="145"/>
  <c r="Q130" i="145"/>
  <c r="Q129" i="145"/>
  <c r="Q127" i="145"/>
  <c r="Q126" i="145"/>
  <c r="Q124" i="145"/>
  <c r="Q123" i="145"/>
  <c r="Q121" i="145"/>
  <c r="Q120" i="145"/>
  <c r="Q118" i="145"/>
  <c r="Q117" i="145"/>
  <c r="Q115" i="145"/>
  <c r="Q114" i="145"/>
  <c r="Q112" i="145"/>
  <c r="Q111" i="145"/>
  <c r="Q109" i="145"/>
  <c r="Q108" i="145"/>
  <c r="Q106" i="145"/>
  <c r="Q105" i="145"/>
  <c r="Q103" i="145"/>
  <c r="Q102" i="145"/>
  <c r="Q100" i="145"/>
  <c r="Q99" i="145"/>
  <c r="Q97" i="145"/>
  <c r="Q96" i="145"/>
  <c r="Q94" i="145"/>
  <c r="Q93" i="145"/>
  <c r="Q91" i="145"/>
  <c r="Q90" i="145"/>
  <c r="Q88" i="145"/>
  <c r="Q87" i="145"/>
  <c r="Q85" i="145"/>
  <c r="Q84" i="145"/>
  <c r="Q82" i="145"/>
  <c r="Q81" i="145"/>
  <c r="Q79" i="145"/>
  <c r="Q78" i="145"/>
  <c r="Q76" i="145"/>
  <c r="Q75" i="145"/>
  <c r="Q73" i="145"/>
  <c r="Q72" i="145"/>
  <c r="Q70" i="145"/>
  <c r="Q69" i="145"/>
  <c r="Q67" i="145"/>
  <c r="Q66" i="145"/>
  <c r="Q64" i="145"/>
  <c r="Q63" i="145"/>
  <c r="Q61" i="145"/>
  <c r="Q60" i="145"/>
  <c r="Q58" i="145"/>
  <c r="Q57" i="145"/>
  <c r="Q55" i="145"/>
  <c r="Q54" i="145"/>
  <c r="Q52" i="145"/>
  <c r="Q51" i="145"/>
  <c r="Q49" i="145"/>
  <c r="Q48" i="145"/>
  <c r="Q46" i="145"/>
  <c r="Q45" i="145"/>
  <c r="Q43" i="145"/>
  <c r="Q42" i="145"/>
  <c r="Q40" i="145"/>
  <c r="Q39" i="145"/>
  <c r="Q37" i="145"/>
  <c r="Q36" i="145"/>
  <c r="Q34" i="145"/>
  <c r="Q33" i="145"/>
  <c r="Q31" i="145"/>
  <c r="Q30" i="145"/>
  <c r="Q28" i="145"/>
  <c r="Q27" i="145"/>
  <c r="Q25" i="145"/>
  <c r="Q24" i="145"/>
  <c r="Q22" i="145"/>
  <c r="Q21" i="145"/>
  <c r="Q19" i="145"/>
  <c r="Q18" i="145"/>
  <c r="Q16" i="145"/>
  <c r="Q15" i="145"/>
  <c r="Q13" i="145"/>
  <c r="Q12" i="145"/>
  <c r="Q10" i="145"/>
  <c r="Q9" i="145"/>
  <c r="Q7" i="145"/>
  <c r="Q6" i="145"/>
  <c r="N226" i="145"/>
  <c r="N225" i="145"/>
  <c r="N223" i="145"/>
  <c r="N222" i="145"/>
  <c r="N220" i="145"/>
  <c r="N219" i="145"/>
  <c r="N217" i="145"/>
  <c r="N216" i="145"/>
  <c r="N214" i="145"/>
  <c r="N213" i="145"/>
  <c r="N211" i="145"/>
  <c r="N210" i="145"/>
  <c r="N208" i="145"/>
  <c r="N207" i="145"/>
  <c r="N205" i="145"/>
  <c r="N204" i="145"/>
  <c r="N202" i="145"/>
  <c r="N201" i="145"/>
  <c r="N199" i="145"/>
  <c r="N198" i="145"/>
  <c r="N196" i="145"/>
  <c r="N195" i="145"/>
  <c r="N193" i="145"/>
  <c r="N192" i="145"/>
  <c r="N190" i="145"/>
  <c r="N189" i="145"/>
  <c r="N187" i="145"/>
  <c r="N186" i="145"/>
  <c r="N184" i="145"/>
  <c r="N183" i="145"/>
  <c r="N181" i="145"/>
  <c r="N180" i="145"/>
  <c r="N178" i="145"/>
  <c r="N177" i="145"/>
  <c r="N175" i="145"/>
  <c r="N174" i="145"/>
  <c r="N172" i="145"/>
  <c r="N171" i="145"/>
  <c r="N169" i="145"/>
  <c r="N168" i="145"/>
  <c r="N166" i="145"/>
  <c r="N165" i="145"/>
  <c r="N163" i="145"/>
  <c r="N162" i="145"/>
  <c r="N160" i="145"/>
  <c r="N159" i="145"/>
  <c r="N157" i="145"/>
  <c r="N156" i="145"/>
  <c r="N154" i="145"/>
  <c r="N153" i="145"/>
  <c r="N151" i="145"/>
  <c r="N150" i="145"/>
  <c r="N148" i="145"/>
  <c r="N147" i="145"/>
  <c r="N145" i="145"/>
  <c r="N144" i="145"/>
  <c r="N142" i="145"/>
  <c r="N141" i="145"/>
  <c r="N139" i="145"/>
  <c r="N138" i="145"/>
  <c r="N136" i="145"/>
  <c r="N135" i="145"/>
  <c r="N133" i="145"/>
  <c r="N132" i="145"/>
  <c r="N130" i="145"/>
  <c r="N129" i="145"/>
  <c r="N127" i="145"/>
  <c r="N126" i="145"/>
  <c r="N124" i="145"/>
  <c r="N123" i="145"/>
  <c r="N121" i="145"/>
  <c r="N120" i="145"/>
  <c r="N118" i="145"/>
  <c r="N117" i="145"/>
  <c r="N115" i="145"/>
  <c r="N114" i="145"/>
  <c r="N112" i="145"/>
  <c r="N111" i="145"/>
  <c r="N109" i="145"/>
  <c r="N108" i="145"/>
  <c r="N106" i="145"/>
  <c r="N105" i="145"/>
  <c r="N103" i="145"/>
  <c r="N102" i="145"/>
  <c r="N100" i="145"/>
  <c r="N99" i="145"/>
  <c r="N97" i="145"/>
  <c r="N96" i="145"/>
  <c r="N94" i="145"/>
  <c r="N93" i="145"/>
  <c r="N91" i="145"/>
  <c r="N90" i="145"/>
  <c r="N88" i="145"/>
  <c r="N87" i="145"/>
  <c r="N85" i="145"/>
  <c r="N84" i="145"/>
  <c r="N82" i="145"/>
  <c r="N81" i="145"/>
  <c r="N79" i="145"/>
  <c r="N78" i="145"/>
  <c r="N76" i="145"/>
  <c r="N75" i="145"/>
  <c r="N73" i="145"/>
  <c r="N72" i="145"/>
  <c r="N70" i="145"/>
  <c r="N69" i="145"/>
  <c r="N67" i="145"/>
  <c r="N66" i="145"/>
  <c r="N64" i="145"/>
  <c r="N63" i="145"/>
  <c r="N61" i="145"/>
  <c r="N60" i="145"/>
  <c r="N58" i="145"/>
  <c r="N57" i="145"/>
  <c r="N55" i="145"/>
  <c r="N54" i="145"/>
  <c r="N52" i="145"/>
  <c r="N51" i="145"/>
  <c r="N49" i="145"/>
  <c r="N48" i="145"/>
  <c r="N46" i="145"/>
  <c r="N45" i="145"/>
  <c r="N43" i="145"/>
  <c r="N42" i="145"/>
  <c r="N40" i="145"/>
  <c r="N39" i="145"/>
  <c r="N37" i="145"/>
  <c r="N36" i="145"/>
  <c r="N34" i="145"/>
  <c r="N33" i="145"/>
  <c r="N31" i="145"/>
  <c r="N30" i="145"/>
  <c r="N28" i="145"/>
  <c r="N27" i="145"/>
  <c r="N25" i="145"/>
  <c r="N24" i="145"/>
  <c r="N22" i="145"/>
  <c r="N21" i="145"/>
  <c r="N19" i="145"/>
  <c r="N18" i="145"/>
  <c r="N16" i="145"/>
  <c r="N15" i="145"/>
  <c r="N13" i="145"/>
  <c r="N12" i="145"/>
  <c r="N10" i="145"/>
  <c r="N9" i="145"/>
  <c r="N7" i="145"/>
  <c r="N6" i="145"/>
  <c r="L226" i="145"/>
  <c r="L225" i="145"/>
  <c r="L223" i="145"/>
  <c r="L222" i="145"/>
  <c r="L220" i="145"/>
  <c r="L219" i="145"/>
  <c r="L217" i="145"/>
  <c r="L216" i="145"/>
  <c r="L214" i="145"/>
  <c r="L213" i="145"/>
  <c r="L211" i="145"/>
  <c r="L210" i="145"/>
  <c r="L208" i="145"/>
  <c r="L207" i="145"/>
  <c r="L205" i="145"/>
  <c r="L204" i="145"/>
  <c r="L202" i="145"/>
  <c r="L201" i="145"/>
  <c r="L199" i="145"/>
  <c r="L198" i="145"/>
  <c r="L196" i="145"/>
  <c r="L195" i="145"/>
  <c r="L193" i="145"/>
  <c r="L192" i="145"/>
  <c r="L190" i="145"/>
  <c r="L189" i="145"/>
  <c r="L187" i="145"/>
  <c r="L186" i="145"/>
  <c r="L184" i="145"/>
  <c r="L183" i="145"/>
  <c r="L181" i="145"/>
  <c r="L180" i="145"/>
  <c r="L178" i="145"/>
  <c r="L177" i="145"/>
  <c r="L175" i="145"/>
  <c r="L174" i="145"/>
  <c r="L172" i="145"/>
  <c r="L171" i="145"/>
  <c r="L169" i="145"/>
  <c r="L168" i="145"/>
  <c r="L166" i="145"/>
  <c r="L165" i="145"/>
  <c r="L163" i="145"/>
  <c r="L162" i="145"/>
  <c r="L160" i="145"/>
  <c r="L159" i="145"/>
  <c r="L157" i="145"/>
  <c r="L156" i="145"/>
  <c r="L154" i="145"/>
  <c r="L153" i="145"/>
  <c r="L151" i="145"/>
  <c r="L150" i="145"/>
  <c r="L148" i="145"/>
  <c r="L147" i="145"/>
  <c r="L145" i="145"/>
  <c r="L144" i="145"/>
  <c r="L142" i="145"/>
  <c r="L141" i="145"/>
  <c r="L139" i="145"/>
  <c r="L138" i="145"/>
  <c r="L136" i="145"/>
  <c r="L135" i="145"/>
  <c r="L133" i="145"/>
  <c r="L132" i="145"/>
  <c r="L130" i="145"/>
  <c r="L129" i="145"/>
  <c r="L127" i="145"/>
  <c r="L126" i="145"/>
  <c r="L124" i="145"/>
  <c r="L123" i="145"/>
  <c r="L121" i="145"/>
  <c r="L120" i="145"/>
  <c r="L118" i="145"/>
  <c r="L117" i="145"/>
  <c r="L115" i="145"/>
  <c r="L114" i="145"/>
  <c r="L112" i="145"/>
  <c r="L111" i="145"/>
  <c r="L109" i="145"/>
  <c r="L108" i="145"/>
  <c r="L106" i="145"/>
  <c r="L105" i="145"/>
  <c r="L103" i="145"/>
  <c r="L102" i="145"/>
  <c r="L100" i="145"/>
  <c r="L99" i="145"/>
  <c r="L97" i="145"/>
  <c r="L96" i="145"/>
  <c r="L94" i="145"/>
  <c r="L93" i="145"/>
  <c r="L91" i="145"/>
  <c r="L90" i="145"/>
  <c r="L88" i="145"/>
  <c r="L87" i="145"/>
  <c r="L85" i="145"/>
  <c r="L84" i="145"/>
  <c r="L82" i="145"/>
  <c r="L81" i="145"/>
  <c r="L79" i="145"/>
  <c r="L78" i="145"/>
  <c r="L76" i="145"/>
  <c r="L75" i="145"/>
  <c r="L73" i="145"/>
  <c r="L72" i="145"/>
  <c r="L70" i="145"/>
  <c r="L69" i="145"/>
  <c r="L67" i="145"/>
  <c r="L66" i="145"/>
  <c r="L64" i="145"/>
  <c r="L63" i="145"/>
  <c r="L61" i="145"/>
  <c r="L60" i="145"/>
  <c r="L58" i="145"/>
  <c r="L57" i="145"/>
  <c r="L55" i="145"/>
  <c r="L54" i="145"/>
  <c r="L52" i="145"/>
  <c r="L51" i="145"/>
  <c r="L49" i="145"/>
  <c r="L48" i="145"/>
  <c r="L46" i="145"/>
  <c r="L45" i="145"/>
  <c r="L43" i="145"/>
  <c r="L42" i="145"/>
  <c r="L40" i="145"/>
  <c r="L39" i="145"/>
  <c r="L37" i="145"/>
  <c r="L36" i="145"/>
  <c r="L34" i="145"/>
  <c r="L33" i="145"/>
  <c r="L31" i="145"/>
  <c r="L30" i="145"/>
  <c r="L28" i="145"/>
  <c r="L27" i="145"/>
  <c r="L25" i="145"/>
  <c r="L24" i="145"/>
  <c r="L22" i="145"/>
  <c r="L21" i="145"/>
  <c r="L19" i="145"/>
  <c r="L18" i="145"/>
  <c r="L16" i="145"/>
  <c r="L15" i="145"/>
  <c r="L13" i="145"/>
  <c r="L12" i="145"/>
  <c r="L10" i="145"/>
  <c r="L9" i="145"/>
  <c r="L7" i="145"/>
  <c r="L6" i="145"/>
  <c r="I226" i="145"/>
  <c r="I225" i="145"/>
  <c r="I223" i="145"/>
  <c r="I222" i="145"/>
  <c r="I220" i="145"/>
  <c r="I219" i="145"/>
  <c r="I217" i="145"/>
  <c r="I216" i="145"/>
  <c r="I214" i="145"/>
  <c r="I213" i="145"/>
  <c r="I211" i="145"/>
  <c r="I210" i="145"/>
  <c r="I208" i="145"/>
  <c r="I207" i="145"/>
  <c r="I205" i="145"/>
  <c r="I204" i="145"/>
  <c r="I202" i="145"/>
  <c r="I201" i="145"/>
  <c r="I199" i="145"/>
  <c r="I198" i="145"/>
  <c r="I196" i="145"/>
  <c r="I195" i="145"/>
  <c r="I193" i="145"/>
  <c r="I192" i="145"/>
  <c r="I190" i="145"/>
  <c r="I189" i="145"/>
  <c r="I187" i="145"/>
  <c r="I186" i="145"/>
  <c r="I184" i="145"/>
  <c r="I183" i="145"/>
  <c r="I181" i="145"/>
  <c r="I180" i="145"/>
  <c r="I178" i="145"/>
  <c r="I177" i="145"/>
  <c r="I175" i="145"/>
  <c r="I174" i="145"/>
  <c r="I172" i="145"/>
  <c r="I171" i="145"/>
  <c r="I169" i="145"/>
  <c r="I168" i="145"/>
  <c r="I166" i="145"/>
  <c r="I165" i="145"/>
  <c r="I163" i="145"/>
  <c r="I162" i="145"/>
  <c r="I160" i="145"/>
  <c r="I159" i="145"/>
  <c r="I157" i="145"/>
  <c r="I156" i="145"/>
  <c r="I154" i="145"/>
  <c r="I153" i="145"/>
  <c r="I151" i="145"/>
  <c r="I150" i="145"/>
  <c r="I148" i="145"/>
  <c r="I147" i="145"/>
  <c r="I145" i="145"/>
  <c r="I144" i="145"/>
  <c r="I142" i="145"/>
  <c r="I141" i="145"/>
  <c r="I139" i="145"/>
  <c r="I138" i="145"/>
  <c r="I136" i="145"/>
  <c r="I135" i="145"/>
  <c r="I133" i="145"/>
  <c r="I132" i="145"/>
  <c r="I130" i="145"/>
  <c r="I129" i="145"/>
  <c r="I127" i="145"/>
  <c r="I126" i="145"/>
  <c r="I124" i="145"/>
  <c r="I123" i="145"/>
  <c r="I121" i="145"/>
  <c r="I120" i="145"/>
  <c r="I118" i="145"/>
  <c r="I117" i="145"/>
  <c r="I115" i="145"/>
  <c r="I114" i="145"/>
  <c r="I112" i="145"/>
  <c r="I111" i="145"/>
  <c r="I109" i="145"/>
  <c r="I108" i="145"/>
  <c r="I106" i="145"/>
  <c r="I105" i="145"/>
  <c r="I103" i="145"/>
  <c r="I102" i="145"/>
  <c r="I100" i="145"/>
  <c r="I99" i="145"/>
  <c r="I97" i="145"/>
  <c r="I96" i="145"/>
  <c r="I94" i="145"/>
  <c r="I93" i="145"/>
  <c r="I91" i="145"/>
  <c r="I90" i="145"/>
  <c r="I88" i="145"/>
  <c r="I87" i="145"/>
  <c r="I85" i="145"/>
  <c r="I84" i="145"/>
  <c r="I82" i="145"/>
  <c r="I81" i="145"/>
  <c r="I79" i="145"/>
  <c r="I78" i="145"/>
  <c r="I76" i="145"/>
  <c r="I75" i="145"/>
  <c r="I73" i="145"/>
  <c r="I72" i="145"/>
  <c r="I70" i="145"/>
  <c r="I69" i="145"/>
  <c r="I67" i="145"/>
  <c r="I66" i="145"/>
  <c r="I64" i="145"/>
  <c r="I63" i="145"/>
  <c r="I61" i="145"/>
  <c r="I60" i="145"/>
  <c r="I58" i="145"/>
  <c r="I57" i="145"/>
  <c r="I55" i="145"/>
  <c r="I54" i="145"/>
  <c r="I52" i="145"/>
  <c r="I51" i="145"/>
  <c r="I49" i="145"/>
  <c r="I48" i="145"/>
  <c r="I46" i="145"/>
  <c r="I45" i="145"/>
  <c r="I43" i="145"/>
  <c r="I42" i="145"/>
  <c r="I40" i="145"/>
  <c r="I39" i="145"/>
  <c r="I37" i="145"/>
  <c r="I36" i="145"/>
  <c r="I34" i="145"/>
  <c r="I33" i="145"/>
  <c r="I31" i="145"/>
  <c r="I30" i="145"/>
  <c r="I28" i="145"/>
  <c r="I27" i="145"/>
  <c r="I25" i="145"/>
  <c r="I24" i="145"/>
  <c r="I22" i="145"/>
  <c r="I21" i="145"/>
  <c r="I19" i="145"/>
  <c r="I18" i="145"/>
  <c r="I16" i="145"/>
  <c r="I15" i="145"/>
  <c r="I13" i="145"/>
  <c r="I12" i="145"/>
  <c r="I10" i="145"/>
  <c r="I9" i="145"/>
  <c r="I7" i="145"/>
  <c r="I6" i="145"/>
  <c r="G226" i="145"/>
  <c r="G225" i="145"/>
  <c r="G223" i="145"/>
  <c r="G222" i="145"/>
  <c r="G220" i="145"/>
  <c r="G219" i="145"/>
  <c r="G217" i="145"/>
  <c r="G216" i="145"/>
  <c r="G214" i="145"/>
  <c r="G213" i="145"/>
  <c r="G211" i="145"/>
  <c r="G210" i="145"/>
  <c r="G208" i="145"/>
  <c r="G207" i="145"/>
  <c r="G205" i="145"/>
  <c r="G204" i="145"/>
  <c r="G202" i="145"/>
  <c r="G201" i="145"/>
  <c r="G199" i="145"/>
  <c r="G198" i="145"/>
  <c r="G196" i="145"/>
  <c r="G195" i="145"/>
  <c r="G193" i="145"/>
  <c r="G192" i="145"/>
  <c r="G190" i="145"/>
  <c r="G189" i="145"/>
  <c r="G187" i="145"/>
  <c r="G186" i="145"/>
  <c r="G184" i="145"/>
  <c r="G183" i="145"/>
  <c r="G181" i="145"/>
  <c r="G180" i="145"/>
  <c r="G178" i="145"/>
  <c r="G177" i="145"/>
  <c r="G175" i="145"/>
  <c r="G174" i="145"/>
  <c r="G172" i="145"/>
  <c r="G171" i="145"/>
  <c r="G169" i="145"/>
  <c r="G168" i="145"/>
  <c r="G166" i="145"/>
  <c r="G165" i="145"/>
  <c r="G163" i="145"/>
  <c r="G162" i="145"/>
  <c r="G160" i="145"/>
  <c r="G159" i="145"/>
  <c r="G157" i="145"/>
  <c r="G156" i="145"/>
  <c r="G154" i="145"/>
  <c r="G153" i="145"/>
  <c r="G151" i="145"/>
  <c r="G150" i="145"/>
  <c r="G148" i="145"/>
  <c r="G147" i="145"/>
  <c r="G145" i="145"/>
  <c r="G144" i="145"/>
  <c r="G142" i="145"/>
  <c r="G141" i="145"/>
  <c r="G139" i="145"/>
  <c r="G138" i="145"/>
  <c r="G136" i="145"/>
  <c r="G135" i="145"/>
  <c r="G133" i="145"/>
  <c r="G132" i="145"/>
  <c r="G130" i="145"/>
  <c r="G129" i="145"/>
  <c r="G127" i="145"/>
  <c r="G126" i="145"/>
  <c r="G124" i="145"/>
  <c r="G123" i="145"/>
  <c r="G121" i="145"/>
  <c r="G120" i="145"/>
  <c r="G118" i="145"/>
  <c r="G117" i="145"/>
  <c r="G115" i="145"/>
  <c r="G114" i="145"/>
  <c r="G112" i="145"/>
  <c r="G111" i="145"/>
  <c r="G109" i="145"/>
  <c r="G108" i="145"/>
  <c r="G106" i="145"/>
  <c r="G105" i="145"/>
  <c r="G103" i="145"/>
  <c r="G102" i="145"/>
  <c r="G100" i="145"/>
  <c r="G99" i="145"/>
  <c r="G97" i="145"/>
  <c r="G96" i="145"/>
  <c r="G94" i="145"/>
  <c r="G93" i="145"/>
  <c r="G91" i="145"/>
  <c r="G90" i="145"/>
  <c r="G88" i="145"/>
  <c r="G87" i="145"/>
  <c r="G85" i="145"/>
  <c r="G84" i="145"/>
  <c r="G82" i="145"/>
  <c r="G81" i="145"/>
  <c r="G79" i="145"/>
  <c r="G78" i="145"/>
  <c r="G76" i="145"/>
  <c r="G75" i="145"/>
  <c r="G73" i="145"/>
  <c r="G72" i="145"/>
  <c r="G70" i="145"/>
  <c r="G69" i="145"/>
  <c r="G67" i="145"/>
  <c r="G66" i="145"/>
  <c r="G64" i="145"/>
  <c r="G63" i="145"/>
  <c r="G61" i="145"/>
  <c r="G60" i="145"/>
  <c r="G58" i="145"/>
  <c r="G57" i="145"/>
  <c r="G55" i="145"/>
  <c r="G54" i="145"/>
  <c r="G52" i="145"/>
  <c r="G51" i="145"/>
  <c r="G49" i="145"/>
  <c r="G48" i="145"/>
  <c r="G46" i="145"/>
  <c r="G45" i="145"/>
  <c r="G43" i="145"/>
  <c r="G42" i="145"/>
  <c r="G40" i="145"/>
  <c r="G39" i="145"/>
  <c r="G37" i="145"/>
  <c r="G36" i="145"/>
  <c r="G34" i="145"/>
  <c r="G33" i="145"/>
  <c r="G31" i="145"/>
  <c r="G30" i="145"/>
  <c r="G28" i="145"/>
  <c r="G27" i="145"/>
  <c r="G25" i="145"/>
  <c r="G24" i="145"/>
  <c r="G22" i="145"/>
  <c r="G21" i="145"/>
  <c r="G19" i="145"/>
  <c r="G18" i="145"/>
  <c r="G16" i="145"/>
  <c r="G15" i="145"/>
  <c r="G13" i="145"/>
  <c r="G12" i="145"/>
  <c r="G10" i="145"/>
  <c r="G9" i="145"/>
  <c r="G7" i="145"/>
  <c r="G6" i="145"/>
  <c r="AN14" i="145" l="1"/>
  <c r="AN38" i="145"/>
  <c r="AN62" i="145"/>
  <c r="AN86" i="145"/>
  <c r="AN17" i="145"/>
  <c r="AN65" i="145"/>
  <c r="AN89" i="145"/>
  <c r="AN113" i="145"/>
  <c r="AN137" i="145"/>
  <c r="AN161" i="145"/>
  <c r="AN185" i="145"/>
  <c r="AN209" i="145"/>
  <c r="AN41" i="145"/>
  <c r="AN32" i="145"/>
  <c r="AN104" i="145"/>
  <c r="AN20" i="145"/>
  <c r="AN50" i="145"/>
  <c r="AN98" i="145"/>
  <c r="AN122" i="145"/>
  <c r="AN170" i="145"/>
  <c r="AN194" i="145"/>
  <c r="AN218" i="145"/>
  <c r="AN26" i="145"/>
  <c r="AN74" i="145"/>
  <c r="AN146" i="145"/>
  <c r="AN8" i="145"/>
  <c r="AN56" i="145"/>
  <c r="AN80" i="145"/>
  <c r="AN128" i="145"/>
  <c r="AN152" i="145"/>
  <c r="AN176" i="145"/>
  <c r="AN200" i="145"/>
  <c r="AN35" i="145"/>
  <c r="AN83" i="145"/>
  <c r="AN131" i="145"/>
  <c r="AN155" i="145"/>
  <c r="AN203" i="145"/>
  <c r="AN110" i="145"/>
  <c r="AN134" i="145"/>
  <c r="AN158" i="145"/>
  <c r="AN182" i="145"/>
  <c r="AN206" i="145"/>
  <c r="AN44" i="145"/>
  <c r="AN68" i="145"/>
  <c r="AN92" i="145"/>
  <c r="AN116" i="145"/>
  <c r="AN140" i="145"/>
  <c r="AN164" i="145"/>
  <c r="AN188" i="145"/>
  <c r="AN212" i="145"/>
  <c r="AN23" i="145"/>
  <c r="AN47" i="145"/>
  <c r="AN71" i="145"/>
  <c r="AN95" i="145"/>
  <c r="AN119" i="145"/>
  <c r="AN143" i="145"/>
  <c r="AN167" i="145"/>
  <c r="AN191" i="145"/>
  <c r="AN215" i="145"/>
  <c r="AN29" i="145"/>
  <c r="AN53" i="145"/>
  <c r="AN77" i="145"/>
  <c r="AN101" i="145"/>
  <c r="AN125" i="145"/>
  <c r="AN149" i="145"/>
  <c r="AN173" i="145"/>
  <c r="AN197" i="145"/>
  <c r="AN221" i="145"/>
  <c r="AN224" i="145"/>
  <c r="AN11" i="145"/>
  <c r="AN59" i="145"/>
  <c r="AN107" i="145"/>
  <c r="AN179" i="145"/>
  <c r="AN227" i="145"/>
  <c r="AM28" i="143"/>
  <c r="AM27" i="143"/>
  <c r="AM25" i="143"/>
  <c r="AM24" i="143"/>
  <c r="AM22" i="143"/>
  <c r="AM21" i="143"/>
  <c r="AM19" i="143"/>
  <c r="AM18" i="143"/>
  <c r="AM16" i="143"/>
  <c r="AM15" i="143"/>
  <c r="AM13" i="143"/>
  <c r="AM12" i="143"/>
  <c r="AM10" i="143"/>
  <c r="AM9" i="143"/>
  <c r="AM7" i="143"/>
  <c r="AM6" i="143"/>
  <c r="AL30" i="143"/>
  <c r="AL31" i="143"/>
  <c r="AH28" i="143"/>
  <c r="AH27" i="143"/>
  <c r="AH25" i="143"/>
  <c r="AH24" i="143"/>
  <c r="AH22" i="143"/>
  <c r="AH21" i="143"/>
  <c r="AH19" i="143"/>
  <c r="AH18" i="143"/>
  <c r="AH16" i="143"/>
  <c r="AH15" i="143"/>
  <c r="AH13" i="143"/>
  <c r="AH12" i="143"/>
  <c r="AH10" i="143"/>
  <c r="AH9" i="143"/>
  <c r="AH7" i="143"/>
  <c r="AH6" i="143"/>
  <c r="AC31" i="143"/>
  <c r="AC30" i="143"/>
  <c r="AC28" i="143"/>
  <c r="AC27" i="143"/>
  <c r="AC25" i="143"/>
  <c r="AC24" i="143"/>
  <c r="AC22" i="143"/>
  <c r="AC21" i="143"/>
  <c r="AC19" i="143"/>
  <c r="AC18" i="143"/>
  <c r="AC16" i="143"/>
  <c r="AC15" i="143"/>
  <c r="AC13" i="143"/>
  <c r="AC12" i="143"/>
  <c r="AC10" i="143"/>
  <c r="AC9" i="143"/>
  <c r="AC7" i="143"/>
  <c r="AC6" i="143"/>
  <c r="X28" i="143"/>
  <c r="X27" i="143"/>
  <c r="X25" i="143"/>
  <c r="X24" i="143"/>
  <c r="X22" i="143"/>
  <c r="X21" i="143"/>
  <c r="X19" i="143"/>
  <c r="X18" i="143"/>
  <c r="X16" i="143"/>
  <c r="X15" i="143"/>
  <c r="X13" i="143"/>
  <c r="X12" i="143"/>
  <c r="X10" i="143"/>
  <c r="X9" i="143"/>
  <c r="X7" i="143"/>
  <c r="X6" i="143"/>
  <c r="S28" i="143"/>
  <c r="S27" i="143"/>
  <c r="S25" i="143"/>
  <c r="S24" i="143"/>
  <c r="S22" i="143"/>
  <c r="S21" i="143"/>
  <c r="S19" i="143"/>
  <c r="S18" i="143"/>
  <c r="S16" i="143"/>
  <c r="S15" i="143"/>
  <c r="S13" i="143"/>
  <c r="S12" i="143"/>
  <c r="S10" i="143"/>
  <c r="S9" i="143"/>
  <c r="S7" i="143"/>
  <c r="S6" i="143"/>
  <c r="N28" i="143"/>
  <c r="N27" i="143"/>
  <c r="N25" i="143"/>
  <c r="N24" i="143"/>
  <c r="N22" i="143"/>
  <c r="N21" i="143"/>
  <c r="N19" i="143"/>
  <c r="N18" i="143"/>
  <c r="N16" i="143"/>
  <c r="N15" i="143"/>
  <c r="N13" i="143"/>
  <c r="N12" i="143"/>
  <c r="N10" i="143"/>
  <c r="N9" i="143"/>
  <c r="N7" i="143"/>
  <c r="N6" i="143"/>
  <c r="AK28" i="143"/>
  <c r="AK27" i="143"/>
  <c r="AK25" i="143"/>
  <c r="AK24" i="143"/>
  <c r="AK22" i="143"/>
  <c r="AK21" i="143"/>
  <c r="AK19" i="143"/>
  <c r="AK18" i="143"/>
  <c r="AK16" i="143"/>
  <c r="AK15" i="143"/>
  <c r="AK13" i="143"/>
  <c r="AK12" i="143"/>
  <c r="AK10" i="143"/>
  <c r="AK9" i="143"/>
  <c r="AK7" i="143"/>
  <c r="AK6" i="143"/>
  <c r="AF28" i="143"/>
  <c r="AF27" i="143"/>
  <c r="AF25" i="143"/>
  <c r="AF24" i="143"/>
  <c r="AF22" i="143"/>
  <c r="AF21" i="143"/>
  <c r="AF19" i="143"/>
  <c r="AF18" i="143"/>
  <c r="AF16" i="143"/>
  <c r="AF15" i="143"/>
  <c r="AF13" i="143"/>
  <c r="AF12" i="143"/>
  <c r="AF10" i="143"/>
  <c r="AF9" i="143"/>
  <c r="AF7" i="143"/>
  <c r="AF6" i="143"/>
  <c r="AA28" i="143"/>
  <c r="AA27" i="143"/>
  <c r="AA25" i="143"/>
  <c r="AA24" i="143"/>
  <c r="AA22" i="143"/>
  <c r="AA21" i="143"/>
  <c r="AA19" i="143"/>
  <c r="AA18" i="143"/>
  <c r="AA16" i="143"/>
  <c r="AA15" i="143"/>
  <c r="AA13" i="143"/>
  <c r="AA12" i="143"/>
  <c r="AA10" i="143"/>
  <c r="AA9" i="143"/>
  <c r="AA7" i="143"/>
  <c r="AA6" i="143"/>
  <c r="V28" i="143"/>
  <c r="V27" i="143"/>
  <c r="V25" i="143"/>
  <c r="V24" i="143"/>
  <c r="V22" i="143"/>
  <c r="V21" i="143"/>
  <c r="V19" i="143"/>
  <c r="V18" i="143"/>
  <c r="V16" i="143"/>
  <c r="V15" i="143"/>
  <c r="V13" i="143"/>
  <c r="V12" i="143"/>
  <c r="V10" i="143"/>
  <c r="V9" i="143"/>
  <c r="V7" i="143"/>
  <c r="V6" i="143"/>
  <c r="Q28" i="143"/>
  <c r="Q27" i="143"/>
  <c r="Q25" i="143"/>
  <c r="Q24" i="143"/>
  <c r="Q22" i="143"/>
  <c r="Q21" i="143"/>
  <c r="Q19" i="143"/>
  <c r="Q18" i="143"/>
  <c r="Q16" i="143"/>
  <c r="Q15" i="143"/>
  <c r="Q13" i="143"/>
  <c r="Q12" i="143"/>
  <c r="Q10" i="143"/>
  <c r="Q9" i="143"/>
  <c r="Q7" i="143"/>
  <c r="Q6" i="143"/>
  <c r="L28" i="143"/>
  <c r="L27" i="143"/>
  <c r="L25" i="143"/>
  <c r="L24" i="143"/>
  <c r="L22" i="143"/>
  <c r="L21" i="143"/>
  <c r="L19" i="143"/>
  <c r="L18" i="143"/>
  <c r="L16" i="143"/>
  <c r="L15" i="143"/>
  <c r="L13" i="143"/>
  <c r="L12" i="143"/>
  <c r="L10" i="143"/>
  <c r="L9" i="143"/>
  <c r="L7" i="143"/>
  <c r="L6" i="143"/>
  <c r="G10" i="143"/>
  <c r="G9" i="143"/>
  <c r="G7" i="143"/>
  <c r="G6" i="143"/>
  <c r="I7" i="143"/>
  <c r="I9" i="143"/>
  <c r="I10" i="143"/>
  <c r="I12" i="143"/>
  <c r="I13" i="143"/>
  <c r="I15" i="143"/>
  <c r="I16" i="143"/>
  <c r="I18" i="143"/>
  <c r="I19" i="143"/>
  <c r="I21" i="143"/>
  <c r="I22" i="143"/>
  <c r="I24" i="143"/>
  <c r="I25" i="143"/>
  <c r="I27" i="143"/>
  <c r="I28" i="143"/>
  <c r="G12" i="143"/>
  <c r="G13" i="143"/>
  <c r="G15" i="143"/>
  <c r="G16" i="143"/>
  <c r="G18" i="143"/>
  <c r="G19" i="143"/>
  <c r="G21" i="143"/>
  <c r="G22" i="143"/>
  <c r="G24" i="143"/>
  <c r="G25" i="143"/>
  <c r="G27" i="143"/>
  <c r="G28" i="143"/>
  <c r="I6" i="143"/>
  <c r="AN31" i="143"/>
  <c r="AN30" i="143"/>
  <c r="AN28" i="143"/>
  <c r="AN27" i="143"/>
  <c r="AN25" i="143"/>
  <c r="AN24" i="143"/>
  <c r="AN22" i="143"/>
  <c r="AN21" i="143"/>
  <c r="AN19" i="143"/>
  <c r="AN18" i="143"/>
  <c r="AN16" i="143"/>
  <c r="AN15" i="143"/>
  <c r="AN13" i="143"/>
  <c r="AN12" i="143"/>
  <c r="AN10" i="143"/>
  <c r="AN9" i="143"/>
  <c r="AN7" i="143"/>
  <c r="AC29" i="143"/>
  <c r="AC26" i="143"/>
  <c r="AC23" i="143"/>
  <c r="AC20" i="143"/>
  <c r="AC17" i="143"/>
  <c r="AC14" i="143"/>
  <c r="AC11" i="143"/>
  <c r="AC8" i="143"/>
  <c r="AN20" i="143"/>
  <c r="AN17" i="143"/>
  <c r="AM31" i="143" l="1"/>
  <c r="AL229" i="145"/>
  <c r="AM30" i="143"/>
  <c r="AL228" i="145"/>
  <c r="AI230" i="145"/>
  <c r="AD230" i="145"/>
  <c r="AC228" i="145"/>
  <c r="AC229" i="145"/>
  <c r="AC32" i="143"/>
  <c r="Y230" i="145"/>
  <c r="T230" i="145"/>
  <c r="O230" i="145"/>
  <c r="J230" i="145"/>
  <c r="D5" i="142"/>
  <c r="AN228" i="145"/>
  <c r="D6" i="142"/>
  <c r="AN229" i="145"/>
  <c r="E230" i="145"/>
  <c r="AN32" i="143"/>
  <c r="AM17" i="143"/>
  <c r="AM26" i="143"/>
  <c r="AN14" i="143"/>
  <c r="AN8" i="143"/>
  <c r="AM23" i="143"/>
  <c r="AM20" i="143"/>
  <c r="AN23" i="143"/>
  <c r="AM14" i="143"/>
  <c r="AN29" i="143"/>
  <c r="AM11" i="143"/>
  <c r="AM8" i="143"/>
  <c r="AN11" i="143"/>
  <c r="AM29" i="143"/>
  <c r="AN26" i="143"/>
  <c r="AL32" i="143"/>
  <c r="AM229" i="145" l="1"/>
  <c r="AM228" i="145"/>
  <c r="AM32" i="143"/>
  <c r="AL230" i="145"/>
  <c r="AC230" i="145"/>
  <c r="D7" i="142"/>
  <c r="AN230" i="145"/>
  <c r="AM230" i="145" l="1"/>
  <c r="AM77" i="154"/>
  <c r="AK77" i="154"/>
  <c r="AH77" i="154"/>
  <c r="AF77" i="154"/>
  <c r="AC77" i="154"/>
  <c r="AA77" i="154"/>
  <c r="X77" i="154"/>
  <c r="V77" i="154"/>
  <c r="Q77" i="154"/>
  <c r="N77" i="154"/>
  <c r="L77" i="154"/>
  <c r="I77" i="154"/>
  <c r="G77" i="154"/>
  <c r="AQ76" i="154"/>
  <c r="AR76" i="154" s="1"/>
  <c r="BJ29" i="154" s="1"/>
  <c r="AO76" i="154"/>
  <c r="AP76" i="154" s="1"/>
  <c r="BH29" i="154" s="1"/>
  <c r="AQ75" i="154"/>
  <c r="AR75" i="154" s="1"/>
  <c r="BF29" i="154" s="1"/>
  <c r="AO75" i="154"/>
  <c r="AP75" i="154" s="1"/>
  <c r="BD29" i="154" s="1"/>
  <c r="AM74" i="154"/>
  <c r="AK74" i="154"/>
  <c r="AH74" i="154"/>
  <c r="AF74" i="154"/>
  <c r="AC74" i="154"/>
  <c r="AA74" i="154"/>
  <c r="X74" i="154"/>
  <c r="V74" i="154"/>
  <c r="S74" i="154"/>
  <c r="Q74" i="154"/>
  <c r="N74" i="154"/>
  <c r="L74" i="154"/>
  <c r="I74" i="154"/>
  <c r="G74" i="154"/>
  <c r="AQ73" i="154"/>
  <c r="AR73" i="154" s="1"/>
  <c r="BJ28" i="154" s="1"/>
  <c r="AO73" i="154"/>
  <c r="AP73" i="154" s="1"/>
  <c r="BH28" i="154" s="1"/>
  <c r="AQ72" i="154"/>
  <c r="AR72" i="154" s="1"/>
  <c r="BF28" i="154" s="1"/>
  <c r="AO72" i="154"/>
  <c r="AP72" i="154" s="1"/>
  <c r="BD28" i="154" s="1"/>
  <c r="AM71" i="154"/>
  <c r="AK71" i="154"/>
  <c r="AH71" i="154"/>
  <c r="AF71" i="154"/>
  <c r="AC71" i="154"/>
  <c r="AA71" i="154"/>
  <c r="X71" i="154"/>
  <c r="V71" i="154"/>
  <c r="S71" i="154"/>
  <c r="Q71" i="154"/>
  <c r="N71" i="154"/>
  <c r="L71" i="154"/>
  <c r="I71" i="154"/>
  <c r="G71" i="154"/>
  <c r="AQ70" i="154"/>
  <c r="AR70" i="154" s="1"/>
  <c r="BJ27" i="154" s="1"/>
  <c r="AO70" i="154"/>
  <c r="AP70" i="154" s="1"/>
  <c r="BH27" i="154" s="1"/>
  <c r="AQ69" i="154"/>
  <c r="AR69" i="154" s="1"/>
  <c r="BF27" i="154" s="1"/>
  <c r="AO69" i="154"/>
  <c r="AP69" i="154" s="1"/>
  <c r="BD27" i="154" s="1"/>
  <c r="AM68" i="154"/>
  <c r="AK68" i="154"/>
  <c r="AH68" i="154"/>
  <c r="AF68" i="154"/>
  <c r="AC68" i="154"/>
  <c r="AA68" i="154"/>
  <c r="X68" i="154"/>
  <c r="V68" i="154"/>
  <c r="S68" i="154"/>
  <c r="Q68" i="154"/>
  <c r="N68" i="154"/>
  <c r="L68" i="154"/>
  <c r="I68" i="154"/>
  <c r="G68" i="154"/>
  <c r="AQ67" i="154"/>
  <c r="AR67" i="154" s="1"/>
  <c r="BJ26" i="154" s="1"/>
  <c r="AO67" i="154"/>
  <c r="AP67" i="154" s="1"/>
  <c r="BH26" i="154" s="1"/>
  <c r="AQ66" i="154"/>
  <c r="AR66" i="154" s="1"/>
  <c r="BF26" i="154" s="1"/>
  <c r="AO66" i="154"/>
  <c r="AP66" i="154" s="1"/>
  <c r="BD26" i="154" s="1"/>
  <c r="AM65" i="154"/>
  <c r="AK65" i="154"/>
  <c r="AH65" i="154"/>
  <c r="AF65" i="154"/>
  <c r="AC65" i="154"/>
  <c r="AA65" i="154"/>
  <c r="X65" i="154"/>
  <c r="V65" i="154"/>
  <c r="S65" i="154"/>
  <c r="Q65" i="154"/>
  <c r="N65" i="154"/>
  <c r="L65" i="154"/>
  <c r="I65" i="154"/>
  <c r="G65" i="154"/>
  <c r="AQ64" i="154"/>
  <c r="AR64" i="154" s="1"/>
  <c r="BJ25" i="154" s="1"/>
  <c r="AO64" i="154"/>
  <c r="AP64" i="154" s="1"/>
  <c r="BH25" i="154" s="1"/>
  <c r="AQ63" i="154"/>
  <c r="AR63" i="154" s="1"/>
  <c r="BF25" i="154" s="1"/>
  <c r="AO63" i="154"/>
  <c r="AP63" i="154" s="1"/>
  <c r="BD25" i="154" s="1"/>
  <c r="AM62" i="154"/>
  <c r="AK62" i="154"/>
  <c r="AH62" i="154"/>
  <c r="AF62" i="154"/>
  <c r="AC62" i="154"/>
  <c r="AA62" i="154"/>
  <c r="X62" i="154"/>
  <c r="V62" i="154"/>
  <c r="S62" i="154"/>
  <c r="Q62" i="154"/>
  <c r="N62" i="154"/>
  <c r="L62" i="154"/>
  <c r="I62" i="154"/>
  <c r="G62" i="154"/>
  <c r="AQ61" i="154"/>
  <c r="AR61" i="154" s="1"/>
  <c r="BJ24" i="154" s="1"/>
  <c r="AO61" i="154"/>
  <c r="AP61" i="154" s="1"/>
  <c r="BH24" i="154" s="1"/>
  <c r="AQ60" i="154"/>
  <c r="AR60" i="154" s="1"/>
  <c r="BF24" i="154" s="1"/>
  <c r="AO60" i="154"/>
  <c r="AP60" i="154" s="1"/>
  <c r="BD24" i="154" s="1"/>
  <c r="AM59" i="154"/>
  <c r="AK59" i="154"/>
  <c r="AH59" i="154"/>
  <c r="AF59" i="154"/>
  <c r="AC59" i="154"/>
  <c r="AA59" i="154"/>
  <c r="X59" i="154"/>
  <c r="V59" i="154"/>
  <c r="S59" i="154"/>
  <c r="Q59" i="154"/>
  <c r="N59" i="154"/>
  <c r="L59" i="154"/>
  <c r="I59" i="154"/>
  <c r="G59" i="154"/>
  <c r="AQ58" i="154"/>
  <c r="AR58" i="154" s="1"/>
  <c r="BJ23" i="154" s="1"/>
  <c r="AO58" i="154"/>
  <c r="AP58" i="154" s="1"/>
  <c r="BH23" i="154" s="1"/>
  <c r="AQ57" i="154"/>
  <c r="AR57" i="154" s="1"/>
  <c r="BF23" i="154" s="1"/>
  <c r="AO57" i="154"/>
  <c r="AP57" i="154" s="1"/>
  <c r="BD23" i="154" s="1"/>
  <c r="AM56" i="154"/>
  <c r="AK56" i="154"/>
  <c r="AH56" i="154"/>
  <c r="AF56" i="154"/>
  <c r="AC56" i="154"/>
  <c r="AA56" i="154"/>
  <c r="X56" i="154"/>
  <c r="V56" i="154"/>
  <c r="S56" i="154"/>
  <c r="Q56" i="154"/>
  <c r="N56" i="154"/>
  <c r="L56" i="154"/>
  <c r="I56" i="154"/>
  <c r="G56" i="154"/>
  <c r="AQ55" i="154"/>
  <c r="AR55" i="154" s="1"/>
  <c r="BJ22" i="154" s="1"/>
  <c r="AO55" i="154"/>
  <c r="AP55" i="154" s="1"/>
  <c r="BH22" i="154" s="1"/>
  <c r="AQ54" i="154"/>
  <c r="AR54" i="154" s="1"/>
  <c r="BF22" i="154" s="1"/>
  <c r="AO54" i="154"/>
  <c r="AP54" i="154" s="1"/>
  <c r="BD22" i="154" s="1"/>
  <c r="AM101" i="154"/>
  <c r="AK101" i="154"/>
  <c r="AH101" i="154"/>
  <c r="AF101" i="154"/>
  <c r="AC101" i="154"/>
  <c r="AA101" i="154"/>
  <c r="X101" i="154"/>
  <c r="V101" i="154"/>
  <c r="S101" i="154"/>
  <c r="Q101" i="154"/>
  <c r="N101" i="154"/>
  <c r="L101" i="154"/>
  <c r="I101" i="154"/>
  <c r="G101" i="154"/>
  <c r="AQ100" i="154"/>
  <c r="AR100" i="154" s="1"/>
  <c r="BJ37" i="154" s="1"/>
  <c r="AO100" i="154"/>
  <c r="AP100" i="154" s="1"/>
  <c r="BH37" i="154" s="1"/>
  <c r="AQ99" i="154"/>
  <c r="AR99" i="154" s="1"/>
  <c r="BF37" i="154" s="1"/>
  <c r="AO99" i="154"/>
  <c r="AP99" i="154" s="1"/>
  <c r="BD37" i="154" s="1"/>
  <c r="AM98" i="154"/>
  <c r="AK98" i="154"/>
  <c r="AH98" i="154"/>
  <c r="AF98" i="154"/>
  <c r="AC98" i="154"/>
  <c r="AA98" i="154"/>
  <c r="X98" i="154"/>
  <c r="V98" i="154"/>
  <c r="S98" i="154"/>
  <c r="Q98" i="154"/>
  <c r="L98" i="154"/>
  <c r="I98" i="154"/>
  <c r="G98" i="154"/>
  <c r="AQ97" i="154"/>
  <c r="AR97" i="154" s="1"/>
  <c r="BJ36" i="154" s="1"/>
  <c r="AO97" i="154"/>
  <c r="AP97" i="154" s="1"/>
  <c r="BH36" i="154" s="1"/>
  <c r="AQ96" i="154"/>
  <c r="AR96" i="154" s="1"/>
  <c r="BF36" i="154" s="1"/>
  <c r="AO96" i="154"/>
  <c r="AP96" i="154" s="1"/>
  <c r="BD36" i="154" s="1"/>
  <c r="AM95" i="154"/>
  <c r="AK95" i="154"/>
  <c r="AH95" i="154"/>
  <c r="AF95" i="154"/>
  <c r="AC95" i="154"/>
  <c r="AA95" i="154"/>
  <c r="X95" i="154"/>
  <c r="V95" i="154"/>
  <c r="S95" i="154"/>
  <c r="Q95" i="154"/>
  <c r="N95" i="154"/>
  <c r="L95" i="154"/>
  <c r="I95" i="154"/>
  <c r="AQ94" i="154"/>
  <c r="AR94" i="154" s="1"/>
  <c r="BJ35" i="154" s="1"/>
  <c r="AO94" i="154"/>
  <c r="AP94" i="154" s="1"/>
  <c r="BH35" i="154" s="1"/>
  <c r="AQ93" i="154"/>
  <c r="AR93" i="154" s="1"/>
  <c r="BF35" i="154" s="1"/>
  <c r="AO93" i="154"/>
  <c r="AP93" i="154" s="1"/>
  <c r="BD35" i="154" s="1"/>
  <c r="AM92" i="154"/>
  <c r="AK92" i="154"/>
  <c r="AH92" i="154"/>
  <c r="AF92" i="154"/>
  <c r="AC92" i="154"/>
  <c r="AA92" i="154"/>
  <c r="X92" i="154"/>
  <c r="V92" i="154"/>
  <c r="S92" i="154"/>
  <c r="Q92" i="154"/>
  <c r="N92" i="154"/>
  <c r="L92" i="154"/>
  <c r="I92" i="154"/>
  <c r="G92" i="154"/>
  <c r="AQ91" i="154"/>
  <c r="AR91" i="154" s="1"/>
  <c r="BJ34" i="154" s="1"/>
  <c r="AO91" i="154"/>
  <c r="AP91" i="154" s="1"/>
  <c r="BH34" i="154" s="1"/>
  <c r="AQ90" i="154"/>
  <c r="AR90" i="154" s="1"/>
  <c r="BF34" i="154" s="1"/>
  <c r="AO90" i="154"/>
  <c r="AP90" i="154" s="1"/>
  <c r="BD34" i="154" s="1"/>
  <c r="AM89" i="154"/>
  <c r="AK89" i="154"/>
  <c r="AH89" i="154"/>
  <c r="AF89" i="154"/>
  <c r="AC89" i="154"/>
  <c r="AA89" i="154"/>
  <c r="X89" i="154"/>
  <c r="V89" i="154"/>
  <c r="S89" i="154"/>
  <c r="Q89" i="154"/>
  <c r="N89" i="154"/>
  <c r="L89" i="154"/>
  <c r="I89" i="154"/>
  <c r="G89" i="154"/>
  <c r="AQ88" i="154"/>
  <c r="AR88" i="154" s="1"/>
  <c r="BJ33" i="154" s="1"/>
  <c r="AO88" i="154"/>
  <c r="AP88" i="154" s="1"/>
  <c r="BH33" i="154" s="1"/>
  <c r="AQ87" i="154"/>
  <c r="AR87" i="154" s="1"/>
  <c r="BF33" i="154" s="1"/>
  <c r="AO87" i="154"/>
  <c r="AP87" i="154" s="1"/>
  <c r="BD33" i="154" s="1"/>
  <c r="AM86" i="154"/>
  <c r="AK86" i="154"/>
  <c r="AH86" i="154"/>
  <c r="AF86" i="154"/>
  <c r="AC86" i="154"/>
  <c r="AA86" i="154"/>
  <c r="X86" i="154"/>
  <c r="V86" i="154"/>
  <c r="S86" i="154"/>
  <c r="L86" i="154"/>
  <c r="I86" i="154"/>
  <c r="G86" i="154"/>
  <c r="AQ85" i="154"/>
  <c r="AO85" i="154"/>
  <c r="AQ84" i="154"/>
  <c r="AO84" i="154"/>
  <c r="AM83" i="154"/>
  <c r="AK83" i="154"/>
  <c r="AH83" i="154"/>
  <c r="AF83" i="154"/>
  <c r="AC83" i="154"/>
  <c r="AA83" i="154"/>
  <c r="X83" i="154"/>
  <c r="V83" i="154"/>
  <c r="S83" i="154"/>
  <c r="Q83" i="154"/>
  <c r="N83" i="154"/>
  <c r="L83" i="154"/>
  <c r="I83" i="154"/>
  <c r="G83" i="154"/>
  <c r="AQ82" i="154"/>
  <c r="AO82" i="154"/>
  <c r="AQ81" i="154"/>
  <c r="AO81" i="154"/>
  <c r="AM80" i="154"/>
  <c r="AK80" i="154"/>
  <c r="AH80" i="154"/>
  <c r="AF80" i="154"/>
  <c r="AC80" i="154"/>
  <c r="AA80" i="154"/>
  <c r="X80" i="154"/>
  <c r="V80" i="154"/>
  <c r="S80" i="154"/>
  <c r="Q80" i="154"/>
  <c r="N80" i="154"/>
  <c r="L80" i="154"/>
  <c r="I80" i="154"/>
  <c r="G80" i="154"/>
  <c r="AQ79" i="154"/>
  <c r="AR79" i="154" s="1"/>
  <c r="BJ30" i="154" s="1"/>
  <c r="AO79" i="154"/>
  <c r="AP79" i="154" s="1"/>
  <c r="BH30" i="154" s="1"/>
  <c r="AQ78" i="154"/>
  <c r="AR78" i="154" s="1"/>
  <c r="BF30" i="154" s="1"/>
  <c r="AO78" i="154"/>
  <c r="AP78" i="154" s="1"/>
  <c r="BD30" i="154" s="1"/>
  <c r="AM125" i="154"/>
  <c r="AK125" i="154"/>
  <c r="AH125" i="154"/>
  <c r="AF125" i="154"/>
  <c r="AC125" i="154"/>
  <c r="AA125" i="154"/>
  <c r="V125" i="154"/>
  <c r="S125" i="154"/>
  <c r="Q125" i="154"/>
  <c r="N125" i="154"/>
  <c r="L125" i="154"/>
  <c r="I125" i="154"/>
  <c r="G125" i="154"/>
  <c r="AQ124" i="154"/>
  <c r="AR124" i="154" s="1"/>
  <c r="BJ45" i="154" s="1"/>
  <c r="BW14" i="154" s="1"/>
  <c r="AO124" i="154"/>
  <c r="AP124" i="154" s="1"/>
  <c r="BH45" i="154" s="1"/>
  <c r="BT14" i="154" s="1"/>
  <c r="AQ123" i="154"/>
  <c r="AR123" i="154" s="1"/>
  <c r="BF45" i="154" s="1"/>
  <c r="BQ14" i="154" s="1"/>
  <c r="AO123" i="154"/>
  <c r="AP123" i="154" s="1"/>
  <c r="BD45" i="154" s="1"/>
  <c r="BN14" i="154" s="1"/>
  <c r="AM122" i="154"/>
  <c r="AK122" i="154"/>
  <c r="AH122" i="154"/>
  <c r="AF122" i="154"/>
  <c r="AC122" i="154"/>
  <c r="AA122" i="154"/>
  <c r="X122" i="154"/>
  <c r="V122" i="154"/>
  <c r="S122" i="154"/>
  <c r="Q122" i="154"/>
  <c r="N122" i="154"/>
  <c r="L122" i="154"/>
  <c r="I122" i="154"/>
  <c r="G122" i="154"/>
  <c r="AQ121" i="154"/>
  <c r="AR121" i="154" s="1"/>
  <c r="BJ44" i="154" s="1"/>
  <c r="BW13" i="154" s="1"/>
  <c r="AO121" i="154"/>
  <c r="AP121" i="154" s="1"/>
  <c r="BH44" i="154" s="1"/>
  <c r="BT13" i="154" s="1"/>
  <c r="AQ120" i="154"/>
  <c r="AR120" i="154" s="1"/>
  <c r="BF44" i="154" s="1"/>
  <c r="BQ13" i="154" s="1"/>
  <c r="AO120" i="154"/>
  <c r="AP120" i="154" s="1"/>
  <c r="BD44" i="154" s="1"/>
  <c r="BN13" i="154" s="1"/>
  <c r="AM119" i="154"/>
  <c r="AK119" i="154"/>
  <c r="AH119" i="154"/>
  <c r="AF119" i="154"/>
  <c r="AC119" i="154"/>
  <c r="AA119" i="154"/>
  <c r="X119" i="154"/>
  <c r="V119" i="154"/>
  <c r="S119" i="154"/>
  <c r="Q119" i="154"/>
  <c r="N119" i="154"/>
  <c r="L119" i="154"/>
  <c r="I119" i="154"/>
  <c r="G119" i="154"/>
  <c r="AQ118" i="154"/>
  <c r="AR118" i="154" s="1"/>
  <c r="BJ43" i="154" s="1"/>
  <c r="BW12" i="154" s="1"/>
  <c r="AO118" i="154"/>
  <c r="AP118" i="154" s="1"/>
  <c r="BH43" i="154" s="1"/>
  <c r="BT12" i="154" s="1"/>
  <c r="AQ117" i="154"/>
  <c r="AR117" i="154" s="1"/>
  <c r="BF43" i="154" s="1"/>
  <c r="BQ12" i="154" s="1"/>
  <c r="AO117" i="154"/>
  <c r="AP117" i="154" s="1"/>
  <c r="BD43" i="154" s="1"/>
  <c r="BN12" i="154" s="1"/>
  <c r="AM116" i="154"/>
  <c r="AK116" i="154"/>
  <c r="AH116" i="154"/>
  <c r="AF116" i="154"/>
  <c r="AC116" i="154"/>
  <c r="AA116" i="154"/>
  <c r="X116" i="154"/>
  <c r="V116" i="154"/>
  <c r="S116" i="154"/>
  <c r="Q116" i="154"/>
  <c r="L116" i="154"/>
  <c r="I116" i="154"/>
  <c r="G116" i="154"/>
  <c r="AQ115" i="154"/>
  <c r="AR115" i="154" s="1"/>
  <c r="BJ42" i="154" s="1"/>
  <c r="BW11" i="154" s="1"/>
  <c r="AO115" i="154"/>
  <c r="AP115" i="154" s="1"/>
  <c r="BH42" i="154" s="1"/>
  <c r="BT11" i="154" s="1"/>
  <c r="AQ114" i="154"/>
  <c r="AR114" i="154" s="1"/>
  <c r="BF42" i="154" s="1"/>
  <c r="BQ11" i="154" s="1"/>
  <c r="AO114" i="154"/>
  <c r="AP114" i="154" s="1"/>
  <c r="BD42" i="154" s="1"/>
  <c r="BN11" i="154" s="1"/>
  <c r="AM113" i="154"/>
  <c r="AK113" i="154"/>
  <c r="AH113" i="154"/>
  <c r="AF113" i="154"/>
  <c r="AC113" i="154"/>
  <c r="AA113" i="154"/>
  <c r="X113" i="154"/>
  <c r="V113" i="154"/>
  <c r="S113" i="154"/>
  <c r="Q113" i="154"/>
  <c r="N113" i="154"/>
  <c r="L113" i="154"/>
  <c r="I113" i="154"/>
  <c r="G113" i="154"/>
  <c r="AQ112" i="154"/>
  <c r="AR112" i="154" s="1"/>
  <c r="BJ41" i="154" s="1"/>
  <c r="BW10" i="154" s="1"/>
  <c r="AO112" i="154"/>
  <c r="AP112" i="154" s="1"/>
  <c r="BH41" i="154" s="1"/>
  <c r="BT10" i="154" s="1"/>
  <c r="AQ111" i="154"/>
  <c r="AR111" i="154" s="1"/>
  <c r="BF41" i="154" s="1"/>
  <c r="BQ10" i="154" s="1"/>
  <c r="AO111" i="154"/>
  <c r="AP111" i="154" s="1"/>
  <c r="BD41" i="154" s="1"/>
  <c r="BN10" i="154" s="1"/>
  <c r="AM110" i="154"/>
  <c r="AK110" i="154"/>
  <c r="AH110" i="154"/>
  <c r="AF110" i="154"/>
  <c r="AC110" i="154"/>
  <c r="AA110" i="154"/>
  <c r="X110" i="154"/>
  <c r="V110" i="154"/>
  <c r="S110" i="154"/>
  <c r="Q110" i="154"/>
  <c r="N110" i="154"/>
  <c r="L110" i="154"/>
  <c r="G110" i="154"/>
  <c r="AQ109" i="154"/>
  <c r="AR109" i="154" s="1"/>
  <c r="BJ40" i="154" s="1"/>
  <c r="BW9" i="154" s="1"/>
  <c r="AO109" i="154"/>
  <c r="AP109" i="154" s="1"/>
  <c r="BH40" i="154" s="1"/>
  <c r="BT9" i="154" s="1"/>
  <c r="AQ108" i="154"/>
  <c r="AR108" i="154" s="1"/>
  <c r="BF40" i="154" s="1"/>
  <c r="BQ9" i="154" s="1"/>
  <c r="AO108" i="154"/>
  <c r="AP108" i="154" s="1"/>
  <c r="BD40" i="154" s="1"/>
  <c r="BN9" i="154" s="1"/>
  <c r="AM107" i="154"/>
  <c r="AK107" i="154"/>
  <c r="AH107" i="154"/>
  <c r="AF107" i="154"/>
  <c r="AC107" i="154"/>
  <c r="AA107" i="154"/>
  <c r="X107" i="154"/>
  <c r="V107" i="154"/>
  <c r="S107" i="154"/>
  <c r="Q107" i="154"/>
  <c r="N107" i="154"/>
  <c r="L107" i="154"/>
  <c r="I107" i="154"/>
  <c r="AQ106" i="154"/>
  <c r="AO106" i="154"/>
  <c r="AQ105" i="154"/>
  <c r="AO105" i="154"/>
  <c r="AM104" i="154"/>
  <c r="AK104" i="154"/>
  <c r="AH104" i="154"/>
  <c r="AF104" i="154"/>
  <c r="AC104" i="154"/>
  <c r="AA104" i="154"/>
  <c r="X104" i="154"/>
  <c r="V104" i="154"/>
  <c r="S104" i="154"/>
  <c r="Q104" i="154"/>
  <c r="N104" i="154"/>
  <c r="L104" i="154"/>
  <c r="I104" i="154"/>
  <c r="AQ103" i="154"/>
  <c r="AR103" i="154" s="1"/>
  <c r="BJ38" i="154" s="1"/>
  <c r="AO103" i="154"/>
  <c r="AP103" i="154" s="1"/>
  <c r="BH38" i="154" s="1"/>
  <c r="AQ102" i="154"/>
  <c r="AR102" i="154" s="1"/>
  <c r="BF38" i="154" s="1"/>
  <c r="AO102" i="154"/>
  <c r="AP102" i="154" s="1"/>
  <c r="BD38" i="154" s="1"/>
  <c r="AM149" i="154"/>
  <c r="AK149" i="154"/>
  <c r="AH149" i="154"/>
  <c r="AF149" i="154"/>
  <c r="AC149" i="154"/>
  <c r="AA149" i="154"/>
  <c r="X149" i="154"/>
  <c r="V149" i="154"/>
  <c r="S149" i="154"/>
  <c r="Q149" i="154"/>
  <c r="N149" i="154"/>
  <c r="L149" i="154"/>
  <c r="I149" i="154"/>
  <c r="G149" i="154"/>
  <c r="AQ148" i="154"/>
  <c r="AR148" i="154" s="1"/>
  <c r="BJ53" i="154" s="1"/>
  <c r="BW22" i="154" s="1"/>
  <c r="AO148" i="154"/>
  <c r="AP148" i="154" s="1"/>
  <c r="BH53" i="154" s="1"/>
  <c r="BT22" i="154" s="1"/>
  <c r="AQ147" i="154"/>
  <c r="AR147" i="154" s="1"/>
  <c r="BF53" i="154" s="1"/>
  <c r="BQ22" i="154" s="1"/>
  <c r="AO147" i="154"/>
  <c r="AP147" i="154" s="1"/>
  <c r="BD53" i="154" s="1"/>
  <c r="BN22" i="154" s="1"/>
  <c r="AM146" i="154"/>
  <c r="AK146" i="154"/>
  <c r="AH146" i="154"/>
  <c r="AF146" i="154"/>
  <c r="AC146" i="154"/>
  <c r="AA146" i="154"/>
  <c r="X146" i="154"/>
  <c r="V146" i="154"/>
  <c r="S146" i="154"/>
  <c r="Q146" i="154"/>
  <c r="N146" i="154"/>
  <c r="L146" i="154"/>
  <c r="I146" i="154"/>
  <c r="G146" i="154"/>
  <c r="AQ145" i="154"/>
  <c r="AR145" i="154" s="1"/>
  <c r="BJ52" i="154" s="1"/>
  <c r="BW21" i="154" s="1"/>
  <c r="AO145" i="154"/>
  <c r="AP145" i="154" s="1"/>
  <c r="BH52" i="154" s="1"/>
  <c r="BT21" i="154" s="1"/>
  <c r="AQ144" i="154"/>
  <c r="AR144" i="154" s="1"/>
  <c r="BF52" i="154" s="1"/>
  <c r="BQ21" i="154" s="1"/>
  <c r="AO144" i="154"/>
  <c r="AP144" i="154" s="1"/>
  <c r="BD52" i="154" s="1"/>
  <c r="BN21" i="154" s="1"/>
  <c r="AM143" i="154"/>
  <c r="AK143" i="154"/>
  <c r="AH143" i="154"/>
  <c r="AF143" i="154"/>
  <c r="AC143" i="154"/>
  <c r="AA143" i="154"/>
  <c r="X143" i="154"/>
  <c r="V143" i="154"/>
  <c r="S143" i="154"/>
  <c r="Q143" i="154"/>
  <c r="N143" i="154"/>
  <c r="L143" i="154"/>
  <c r="I143" i="154"/>
  <c r="G143" i="154"/>
  <c r="AQ142" i="154"/>
  <c r="AR142" i="154" s="1"/>
  <c r="BJ51" i="154" s="1"/>
  <c r="BW20" i="154" s="1"/>
  <c r="AO142" i="154"/>
  <c r="AP142" i="154" s="1"/>
  <c r="BH51" i="154" s="1"/>
  <c r="BT20" i="154" s="1"/>
  <c r="AQ141" i="154"/>
  <c r="AR141" i="154" s="1"/>
  <c r="BF51" i="154" s="1"/>
  <c r="BQ20" i="154" s="1"/>
  <c r="AO141" i="154"/>
  <c r="AP141" i="154" s="1"/>
  <c r="BD51" i="154" s="1"/>
  <c r="BN20" i="154" s="1"/>
  <c r="AM140" i="154"/>
  <c r="AK140" i="154"/>
  <c r="AH140" i="154"/>
  <c r="AF140" i="154"/>
  <c r="AC140" i="154"/>
  <c r="AA140" i="154"/>
  <c r="X140" i="154"/>
  <c r="V140" i="154"/>
  <c r="S140" i="154"/>
  <c r="Q140" i="154"/>
  <c r="N140" i="154"/>
  <c r="L140" i="154"/>
  <c r="I140" i="154"/>
  <c r="G140" i="154"/>
  <c r="AQ139" i="154"/>
  <c r="AR139" i="154" s="1"/>
  <c r="BJ50" i="154" s="1"/>
  <c r="BW19" i="154" s="1"/>
  <c r="AO139" i="154"/>
  <c r="AP139" i="154" s="1"/>
  <c r="BH50" i="154" s="1"/>
  <c r="BT19" i="154" s="1"/>
  <c r="AQ138" i="154"/>
  <c r="AR138" i="154" s="1"/>
  <c r="BF50" i="154" s="1"/>
  <c r="BQ19" i="154" s="1"/>
  <c r="AO138" i="154"/>
  <c r="AP138" i="154" s="1"/>
  <c r="BD50" i="154" s="1"/>
  <c r="BN19" i="154" s="1"/>
  <c r="AM137" i="154"/>
  <c r="AK137" i="154"/>
  <c r="AH137" i="154"/>
  <c r="AF137" i="154"/>
  <c r="AC137" i="154"/>
  <c r="AA137" i="154"/>
  <c r="X137" i="154"/>
  <c r="V137" i="154"/>
  <c r="S137" i="154"/>
  <c r="Q137" i="154"/>
  <c r="N137" i="154"/>
  <c r="L137" i="154"/>
  <c r="AQ136" i="154"/>
  <c r="AR136" i="154" s="1"/>
  <c r="BJ49" i="154" s="1"/>
  <c r="BW18" i="154" s="1"/>
  <c r="AO136" i="154"/>
  <c r="AP136" i="154" s="1"/>
  <c r="BH49" i="154" s="1"/>
  <c r="BT18" i="154" s="1"/>
  <c r="AQ135" i="154"/>
  <c r="AR135" i="154" s="1"/>
  <c r="BF49" i="154" s="1"/>
  <c r="BQ18" i="154" s="1"/>
  <c r="AO135" i="154"/>
  <c r="AP135" i="154" s="1"/>
  <c r="BD49" i="154" s="1"/>
  <c r="BN18" i="154" s="1"/>
  <c r="AM134" i="154"/>
  <c r="AK134" i="154"/>
  <c r="AH134" i="154"/>
  <c r="AF134" i="154"/>
  <c r="AC134" i="154"/>
  <c r="AA134" i="154"/>
  <c r="X134" i="154"/>
  <c r="V134" i="154"/>
  <c r="S134" i="154"/>
  <c r="Q134" i="154"/>
  <c r="N134" i="154"/>
  <c r="L134" i="154"/>
  <c r="I134" i="154"/>
  <c r="G134" i="154"/>
  <c r="AQ133" i="154"/>
  <c r="AR133" i="154" s="1"/>
  <c r="BJ48" i="154" s="1"/>
  <c r="BW17" i="154" s="1"/>
  <c r="AO133" i="154"/>
  <c r="AP133" i="154" s="1"/>
  <c r="BH48" i="154" s="1"/>
  <c r="BT17" i="154" s="1"/>
  <c r="AQ132" i="154"/>
  <c r="AR132" i="154" s="1"/>
  <c r="BF48" i="154" s="1"/>
  <c r="BQ17" i="154" s="1"/>
  <c r="AO132" i="154"/>
  <c r="AP132" i="154" s="1"/>
  <c r="BD48" i="154" s="1"/>
  <c r="BN17" i="154" s="1"/>
  <c r="AM131" i="154"/>
  <c r="AK131" i="154"/>
  <c r="AH131" i="154"/>
  <c r="AF131" i="154"/>
  <c r="AC131" i="154"/>
  <c r="AA131" i="154"/>
  <c r="X131" i="154"/>
  <c r="V131" i="154"/>
  <c r="S131" i="154"/>
  <c r="Q131" i="154"/>
  <c r="N131" i="154"/>
  <c r="L131" i="154"/>
  <c r="I131" i="154"/>
  <c r="G131" i="154"/>
  <c r="AQ130" i="154"/>
  <c r="AR130" i="154" s="1"/>
  <c r="BJ47" i="154" s="1"/>
  <c r="BW16" i="154" s="1"/>
  <c r="AO130" i="154"/>
  <c r="AP130" i="154" s="1"/>
  <c r="BH47" i="154" s="1"/>
  <c r="BT16" i="154" s="1"/>
  <c r="AQ129" i="154"/>
  <c r="AR129" i="154" s="1"/>
  <c r="BF47" i="154" s="1"/>
  <c r="BQ16" i="154" s="1"/>
  <c r="AO129" i="154"/>
  <c r="AP129" i="154" s="1"/>
  <c r="BD47" i="154" s="1"/>
  <c r="BN16" i="154" s="1"/>
  <c r="AM128" i="154"/>
  <c r="AK128" i="154"/>
  <c r="AH128" i="154"/>
  <c r="AF128" i="154"/>
  <c r="AC128" i="154"/>
  <c r="AA128" i="154"/>
  <c r="X128" i="154"/>
  <c r="V128" i="154"/>
  <c r="S128" i="154"/>
  <c r="Q128" i="154"/>
  <c r="N128" i="154"/>
  <c r="L128" i="154"/>
  <c r="I128" i="154"/>
  <c r="G128" i="154"/>
  <c r="AQ127" i="154"/>
  <c r="AR127" i="154" s="1"/>
  <c r="BJ46" i="154" s="1"/>
  <c r="BW15" i="154" s="1"/>
  <c r="AO127" i="154"/>
  <c r="AP127" i="154" s="1"/>
  <c r="BH46" i="154" s="1"/>
  <c r="BT15" i="154" s="1"/>
  <c r="AQ126" i="154"/>
  <c r="AR126" i="154" s="1"/>
  <c r="BF46" i="154" s="1"/>
  <c r="BQ15" i="154" s="1"/>
  <c r="AO126" i="154"/>
  <c r="AP126" i="154" s="1"/>
  <c r="BD46" i="154" s="1"/>
  <c r="BN15" i="154" s="1"/>
  <c r="AM173" i="154"/>
  <c r="AK173" i="154"/>
  <c r="AH173" i="154"/>
  <c r="AF173" i="154"/>
  <c r="AC173" i="154"/>
  <c r="AA173" i="154"/>
  <c r="X173" i="154"/>
  <c r="V173" i="154"/>
  <c r="S173" i="154"/>
  <c r="Q173" i="154"/>
  <c r="N173" i="154"/>
  <c r="L173" i="154"/>
  <c r="I173" i="154"/>
  <c r="AQ172" i="154"/>
  <c r="AR172" i="154" s="1"/>
  <c r="BJ61" i="154" s="1"/>
  <c r="BW30" i="154" s="1"/>
  <c r="AO172" i="154"/>
  <c r="AP172" i="154" s="1"/>
  <c r="BH61" i="154" s="1"/>
  <c r="BT30" i="154" s="1"/>
  <c r="AQ171" i="154"/>
  <c r="AR171" i="154" s="1"/>
  <c r="BF61" i="154" s="1"/>
  <c r="BQ30" i="154" s="1"/>
  <c r="AO171" i="154"/>
  <c r="AP171" i="154" s="1"/>
  <c r="BD61" i="154" s="1"/>
  <c r="BN30" i="154" s="1"/>
  <c r="AM170" i="154"/>
  <c r="AK170" i="154"/>
  <c r="AH170" i="154"/>
  <c r="AF170" i="154"/>
  <c r="AC170" i="154"/>
  <c r="AA170" i="154"/>
  <c r="X170" i="154"/>
  <c r="V170" i="154"/>
  <c r="S170" i="154"/>
  <c r="Q170" i="154"/>
  <c r="N170" i="154"/>
  <c r="L170" i="154"/>
  <c r="G170" i="154"/>
  <c r="AQ169" i="154"/>
  <c r="AR169" i="154" s="1"/>
  <c r="BJ60" i="154" s="1"/>
  <c r="BW29" i="154" s="1"/>
  <c r="AO169" i="154"/>
  <c r="AP169" i="154" s="1"/>
  <c r="BH60" i="154" s="1"/>
  <c r="BT29" i="154" s="1"/>
  <c r="AQ168" i="154"/>
  <c r="AR168" i="154" s="1"/>
  <c r="BF60" i="154" s="1"/>
  <c r="BQ29" i="154" s="1"/>
  <c r="AO168" i="154"/>
  <c r="AP168" i="154" s="1"/>
  <c r="BD60" i="154" s="1"/>
  <c r="BN29" i="154" s="1"/>
  <c r="AM167" i="154"/>
  <c r="AK167" i="154"/>
  <c r="AH167" i="154"/>
  <c r="AF167" i="154"/>
  <c r="AC167" i="154"/>
  <c r="AA167" i="154"/>
  <c r="X167" i="154"/>
  <c r="V167" i="154"/>
  <c r="S167" i="154"/>
  <c r="Q167" i="154"/>
  <c r="N167" i="154"/>
  <c r="L167" i="154"/>
  <c r="I167" i="154"/>
  <c r="AQ166" i="154"/>
  <c r="AR166" i="154" s="1"/>
  <c r="BJ59" i="154" s="1"/>
  <c r="BW28" i="154" s="1"/>
  <c r="AO166" i="154"/>
  <c r="AP166" i="154" s="1"/>
  <c r="BH59" i="154" s="1"/>
  <c r="BT28" i="154" s="1"/>
  <c r="AQ165" i="154"/>
  <c r="AR165" i="154" s="1"/>
  <c r="BF59" i="154" s="1"/>
  <c r="BQ28" i="154" s="1"/>
  <c r="AO165" i="154"/>
  <c r="AP165" i="154" s="1"/>
  <c r="BD59" i="154" s="1"/>
  <c r="BN28" i="154" s="1"/>
  <c r="AM164" i="154"/>
  <c r="AK164" i="154"/>
  <c r="AH164" i="154"/>
  <c r="AF164" i="154"/>
  <c r="AC164" i="154"/>
  <c r="AA164" i="154"/>
  <c r="X164" i="154"/>
  <c r="V164" i="154"/>
  <c r="S164" i="154"/>
  <c r="Q164" i="154"/>
  <c r="N164" i="154"/>
  <c r="L164" i="154"/>
  <c r="G164" i="154"/>
  <c r="AQ163" i="154"/>
  <c r="AR163" i="154" s="1"/>
  <c r="BJ58" i="154" s="1"/>
  <c r="BW27" i="154" s="1"/>
  <c r="AO163" i="154"/>
  <c r="AP163" i="154" s="1"/>
  <c r="BH58" i="154" s="1"/>
  <c r="BT27" i="154" s="1"/>
  <c r="AQ162" i="154"/>
  <c r="AR162" i="154" s="1"/>
  <c r="BF58" i="154" s="1"/>
  <c r="BQ27" i="154" s="1"/>
  <c r="AO162" i="154"/>
  <c r="AP162" i="154" s="1"/>
  <c r="BD58" i="154" s="1"/>
  <c r="BN27" i="154" s="1"/>
  <c r="AM161" i="154"/>
  <c r="AK161" i="154"/>
  <c r="AH161" i="154"/>
  <c r="AF161" i="154"/>
  <c r="AC161" i="154"/>
  <c r="AA161" i="154"/>
  <c r="X161" i="154"/>
  <c r="V161" i="154"/>
  <c r="S161" i="154"/>
  <c r="Q161" i="154"/>
  <c r="N161" i="154"/>
  <c r="L161" i="154"/>
  <c r="I161" i="154"/>
  <c r="AQ160" i="154"/>
  <c r="AR160" i="154" s="1"/>
  <c r="BJ57" i="154" s="1"/>
  <c r="BW26" i="154" s="1"/>
  <c r="AO160" i="154"/>
  <c r="AP160" i="154" s="1"/>
  <c r="BH57" i="154" s="1"/>
  <c r="BT26" i="154" s="1"/>
  <c r="AQ159" i="154"/>
  <c r="AR159" i="154" s="1"/>
  <c r="BF57" i="154" s="1"/>
  <c r="BQ26" i="154" s="1"/>
  <c r="AO159" i="154"/>
  <c r="AP159" i="154" s="1"/>
  <c r="BD57" i="154" s="1"/>
  <c r="BN26" i="154" s="1"/>
  <c r="AM158" i="154"/>
  <c r="AK158" i="154"/>
  <c r="AH158" i="154"/>
  <c r="AF158" i="154"/>
  <c r="AC158" i="154"/>
  <c r="AA158" i="154"/>
  <c r="X158" i="154"/>
  <c r="V158" i="154"/>
  <c r="S158" i="154"/>
  <c r="Q158" i="154"/>
  <c r="N158" i="154"/>
  <c r="L158" i="154"/>
  <c r="G158" i="154"/>
  <c r="AQ157" i="154"/>
  <c r="AR157" i="154" s="1"/>
  <c r="BJ56" i="154" s="1"/>
  <c r="BW25" i="154" s="1"/>
  <c r="AO157" i="154"/>
  <c r="AP157" i="154" s="1"/>
  <c r="BH56" i="154" s="1"/>
  <c r="BT25" i="154" s="1"/>
  <c r="AQ156" i="154"/>
  <c r="AR156" i="154" s="1"/>
  <c r="BF56" i="154" s="1"/>
  <c r="BQ25" i="154" s="1"/>
  <c r="AO156" i="154"/>
  <c r="AP156" i="154" s="1"/>
  <c r="BD56" i="154" s="1"/>
  <c r="BN25" i="154" s="1"/>
  <c r="AM155" i="154"/>
  <c r="AK155" i="154"/>
  <c r="AH155" i="154"/>
  <c r="AF155" i="154"/>
  <c r="AC155" i="154"/>
  <c r="AA155" i="154"/>
  <c r="X155" i="154"/>
  <c r="V155" i="154"/>
  <c r="S155" i="154"/>
  <c r="Q155" i="154"/>
  <c r="N155" i="154"/>
  <c r="L155" i="154"/>
  <c r="I155" i="154"/>
  <c r="AQ154" i="154"/>
  <c r="AR154" i="154" s="1"/>
  <c r="BJ55" i="154" s="1"/>
  <c r="BW24" i="154" s="1"/>
  <c r="AO154" i="154"/>
  <c r="AP154" i="154" s="1"/>
  <c r="BH55" i="154" s="1"/>
  <c r="BT24" i="154" s="1"/>
  <c r="AQ153" i="154"/>
  <c r="AR153" i="154" s="1"/>
  <c r="BF55" i="154" s="1"/>
  <c r="BQ24" i="154" s="1"/>
  <c r="AO153" i="154"/>
  <c r="AP153" i="154" s="1"/>
  <c r="BD55" i="154" s="1"/>
  <c r="BN24" i="154" s="1"/>
  <c r="AM152" i="154"/>
  <c r="AK152" i="154"/>
  <c r="AH152" i="154"/>
  <c r="AF152" i="154"/>
  <c r="AC152" i="154"/>
  <c r="AA152" i="154"/>
  <c r="X152" i="154"/>
  <c r="V152" i="154"/>
  <c r="S152" i="154"/>
  <c r="Q152" i="154"/>
  <c r="N152" i="154"/>
  <c r="L152" i="154"/>
  <c r="G152" i="154"/>
  <c r="AQ151" i="154"/>
  <c r="AR151" i="154" s="1"/>
  <c r="BJ54" i="154" s="1"/>
  <c r="BW23" i="154" s="1"/>
  <c r="AO151" i="154"/>
  <c r="AP151" i="154" s="1"/>
  <c r="BH54" i="154" s="1"/>
  <c r="BT23" i="154" s="1"/>
  <c r="AQ150" i="154"/>
  <c r="AR150" i="154" s="1"/>
  <c r="BF54" i="154" s="1"/>
  <c r="BQ23" i="154" s="1"/>
  <c r="AO150" i="154"/>
  <c r="AP150" i="154" s="1"/>
  <c r="BD54" i="154" s="1"/>
  <c r="BN23" i="154" s="1"/>
  <c r="AM197" i="154"/>
  <c r="AK197" i="154"/>
  <c r="AH197" i="154"/>
  <c r="AF197" i="154"/>
  <c r="AC197" i="154"/>
  <c r="AA197" i="154"/>
  <c r="X197" i="154"/>
  <c r="V197" i="154"/>
  <c r="S197" i="154"/>
  <c r="Q197" i="154"/>
  <c r="N197" i="154"/>
  <c r="L197" i="154"/>
  <c r="AQ196" i="154"/>
  <c r="AR196" i="154" s="1"/>
  <c r="BJ69" i="154" s="1"/>
  <c r="BW38" i="154" s="1"/>
  <c r="AO196" i="154"/>
  <c r="AP196" i="154" s="1"/>
  <c r="BH69" i="154" s="1"/>
  <c r="BT38" i="154" s="1"/>
  <c r="AQ195" i="154"/>
  <c r="AR195" i="154" s="1"/>
  <c r="BF69" i="154" s="1"/>
  <c r="BQ38" i="154" s="1"/>
  <c r="AO195" i="154"/>
  <c r="AP195" i="154" s="1"/>
  <c r="BD69" i="154" s="1"/>
  <c r="BN38" i="154" s="1"/>
  <c r="AM194" i="154"/>
  <c r="AK194" i="154"/>
  <c r="AH194" i="154"/>
  <c r="AF194" i="154"/>
  <c r="AC194" i="154"/>
  <c r="AA194" i="154"/>
  <c r="X194" i="154"/>
  <c r="V194" i="154"/>
  <c r="S194" i="154"/>
  <c r="Q194" i="154"/>
  <c r="N194" i="154"/>
  <c r="L194" i="154"/>
  <c r="I194" i="154"/>
  <c r="G194" i="154"/>
  <c r="AQ193" i="154"/>
  <c r="AR193" i="154" s="1"/>
  <c r="BJ68" i="154" s="1"/>
  <c r="BW37" i="154" s="1"/>
  <c r="AO193" i="154"/>
  <c r="AP193" i="154" s="1"/>
  <c r="BH68" i="154" s="1"/>
  <c r="BT37" i="154" s="1"/>
  <c r="AQ192" i="154"/>
  <c r="AR192" i="154" s="1"/>
  <c r="BF68" i="154" s="1"/>
  <c r="BQ37" i="154" s="1"/>
  <c r="AO192" i="154"/>
  <c r="AP192" i="154" s="1"/>
  <c r="BD68" i="154" s="1"/>
  <c r="BN37" i="154" s="1"/>
  <c r="AM191" i="154"/>
  <c r="AK191" i="154"/>
  <c r="AH191" i="154"/>
  <c r="AF191" i="154"/>
  <c r="AC191" i="154"/>
  <c r="AA191" i="154"/>
  <c r="X191" i="154"/>
  <c r="V191" i="154"/>
  <c r="S191" i="154"/>
  <c r="Q191" i="154"/>
  <c r="N191" i="154"/>
  <c r="L191" i="154"/>
  <c r="I191" i="154"/>
  <c r="G191" i="154"/>
  <c r="AQ190" i="154"/>
  <c r="AR190" i="154" s="1"/>
  <c r="BJ67" i="154" s="1"/>
  <c r="BW36" i="154" s="1"/>
  <c r="AO190" i="154"/>
  <c r="AP190" i="154" s="1"/>
  <c r="BH67" i="154" s="1"/>
  <c r="BT36" i="154" s="1"/>
  <c r="AQ189" i="154"/>
  <c r="AR189" i="154" s="1"/>
  <c r="BF67" i="154" s="1"/>
  <c r="BQ36" i="154" s="1"/>
  <c r="AO189" i="154"/>
  <c r="AP189" i="154" s="1"/>
  <c r="BD67" i="154" s="1"/>
  <c r="BN36" i="154" s="1"/>
  <c r="AM188" i="154"/>
  <c r="AK188" i="154"/>
  <c r="AH188" i="154"/>
  <c r="AF188" i="154"/>
  <c r="AC188" i="154"/>
  <c r="AA188" i="154"/>
  <c r="X188" i="154"/>
  <c r="V188" i="154"/>
  <c r="S188" i="154"/>
  <c r="Q188" i="154"/>
  <c r="N188" i="154"/>
  <c r="L188" i="154"/>
  <c r="I188" i="154"/>
  <c r="G188" i="154"/>
  <c r="AQ187" i="154"/>
  <c r="AR187" i="154" s="1"/>
  <c r="BJ66" i="154" s="1"/>
  <c r="BW35" i="154" s="1"/>
  <c r="AO187" i="154"/>
  <c r="AP187" i="154" s="1"/>
  <c r="BH66" i="154" s="1"/>
  <c r="BT35" i="154" s="1"/>
  <c r="AQ186" i="154"/>
  <c r="AR186" i="154" s="1"/>
  <c r="BF66" i="154" s="1"/>
  <c r="BQ35" i="154" s="1"/>
  <c r="AO186" i="154"/>
  <c r="AP186" i="154" s="1"/>
  <c r="BD66" i="154" s="1"/>
  <c r="BN35" i="154" s="1"/>
  <c r="AM185" i="154"/>
  <c r="AK185" i="154"/>
  <c r="AH185" i="154"/>
  <c r="AF185" i="154"/>
  <c r="AC185" i="154"/>
  <c r="AA185" i="154"/>
  <c r="X185" i="154"/>
  <c r="V185" i="154"/>
  <c r="S185" i="154"/>
  <c r="Q185" i="154"/>
  <c r="N185" i="154"/>
  <c r="L185" i="154"/>
  <c r="AQ184" i="154"/>
  <c r="AR184" i="154" s="1"/>
  <c r="BJ65" i="154" s="1"/>
  <c r="BW34" i="154" s="1"/>
  <c r="AO184" i="154"/>
  <c r="AP184" i="154" s="1"/>
  <c r="BH65" i="154" s="1"/>
  <c r="BT34" i="154" s="1"/>
  <c r="AQ183" i="154"/>
  <c r="AR183" i="154" s="1"/>
  <c r="BF65" i="154" s="1"/>
  <c r="BQ34" i="154" s="1"/>
  <c r="AO183" i="154"/>
  <c r="AP183" i="154" s="1"/>
  <c r="BD65" i="154" s="1"/>
  <c r="BN34" i="154" s="1"/>
  <c r="AM182" i="154"/>
  <c r="AK182" i="154"/>
  <c r="AH182" i="154"/>
  <c r="AF182" i="154"/>
  <c r="AC182" i="154"/>
  <c r="AA182" i="154"/>
  <c r="X182" i="154"/>
  <c r="V182" i="154"/>
  <c r="S182" i="154"/>
  <c r="Q182" i="154"/>
  <c r="N182" i="154"/>
  <c r="L182" i="154"/>
  <c r="I182" i="154"/>
  <c r="G182" i="154"/>
  <c r="AQ181" i="154"/>
  <c r="AR181" i="154" s="1"/>
  <c r="BJ64" i="154" s="1"/>
  <c r="BW33" i="154" s="1"/>
  <c r="AO181" i="154"/>
  <c r="AP181" i="154" s="1"/>
  <c r="BH64" i="154" s="1"/>
  <c r="BT33" i="154" s="1"/>
  <c r="AQ180" i="154"/>
  <c r="AR180" i="154" s="1"/>
  <c r="BF64" i="154" s="1"/>
  <c r="BQ33" i="154" s="1"/>
  <c r="AO180" i="154"/>
  <c r="AP180" i="154" s="1"/>
  <c r="BD64" i="154" s="1"/>
  <c r="BN33" i="154" s="1"/>
  <c r="AM179" i="154"/>
  <c r="AK179" i="154"/>
  <c r="AH179" i="154"/>
  <c r="AF179" i="154"/>
  <c r="AC179" i="154"/>
  <c r="AA179" i="154"/>
  <c r="X179" i="154"/>
  <c r="V179" i="154"/>
  <c r="S179" i="154"/>
  <c r="Q179" i="154"/>
  <c r="N179" i="154"/>
  <c r="L179" i="154"/>
  <c r="I179" i="154"/>
  <c r="G179" i="154"/>
  <c r="AQ178" i="154"/>
  <c r="AR178" i="154" s="1"/>
  <c r="BJ63" i="154" s="1"/>
  <c r="BW32" i="154" s="1"/>
  <c r="AO178" i="154"/>
  <c r="AP178" i="154" s="1"/>
  <c r="BH63" i="154" s="1"/>
  <c r="BT32" i="154" s="1"/>
  <c r="AQ177" i="154"/>
  <c r="AR177" i="154" s="1"/>
  <c r="BF63" i="154" s="1"/>
  <c r="BQ32" i="154" s="1"/>
  <c r="AO177" i="154"/>
  <c r="AP177" i="154" s="1"/>
  <c r="BD63" i="154" s="1"/>
  <c r="BN32" i="154" s="1"/>
  <c r="AM176" i="154"/>
  <c r="AK176" i="154"/>
  <c r="AH176" i="154"/>
  <c r="AF176" i="154"/>
  <c r="AC176" i="154"/>
  <c r="AA176" i="154"/>
  <c r="X176" i="154"/>
  <c r="V176" i="154"/>
  <c r="S176" i="154"/>
  <c r="Q176" i="154"/>
  <c r="N176" i="154"/>
  <c r="L176" i="154"/>
  <c r="I176" i="154"/>
  <c r="G176" i="154"/>
  <c r="AQ175" i="154"/>
  <c r="AR175" i="154" s="1"/>
  <c r="BJ62" i="154" s="1"/>
  <c r="BW31" i="154" s="1"/>
  <c r="AO175" i="154"/>
  <c r="AP175" i="154" s="1"/>
  <c r="BH62" i="154" s="1"/>
  <c r="BT31" i="154" s="1"/>
  <c r="AQ174" i="154"/>
  <c r="AR174" i="154" s="1"/>
  <c r="BF62" i="154" s="1"/>
  <c r="BQ31" i="154" s="1"/>
  <c r="AO174" i="154"/>
  <c r="AP174" i="154" s="1"/>
  <c r="BD62" i="154" s="1"/>
  <c r="BN31" i="154" s="1"/>
  <c r="AM221" i="154"/>
  <c r="AK221" i="154"/>
  <c r="AH221" i="154"/>
  <c r="AF221" i="154"/>
  <c r="AC221" i="154"/>
  <c r="AA221" i="154"/>
  <c r="X221" i="154"/>
  <c r="V221" i="154"/>
  <c r="S221" i="154"/>
  <c r="Q221" i="154"/>
  <c r="N221" i="154"/>
  <c r="L221" i="154"/>
  <c r="AQ220" i="154"/>
  <c r="AR220" i="154" s="1"/>
  <c r="BJ77" i="154" s="1"/>
  <c r="BW46" i="154" s="1"/>
  <c r="AO220" i="154"/>
  <c r="AP220" i="154" s="1"/>
  <c r="BH77" i="154" s="1"/>
  <c r="BT46" i="154" s="1"/>
  <c r="AQ219" i="154"/>
  <c r="AR219" i="154" s="1"/>
  <c r="BF77" i="154" s="1"/>
  <c r="BQ46" i="154" s="1"/>
  <c r="AO219" i="154"/>
  <c r="AP219" i="154" s="1"/>
  <c r="BD77" i="154" s="1"/>
  <c r="BN46" i="154" s="1"/>
  <c r="AM218" i="154"/>
  <c r="AK218" i="154"/>
  <c r="AH218" i="154"/>
  <c r="AF218" i="154"/>
  <c r="AC218" i="154"/>
  <c r="AA218" i="154"/>
  <c r="X218" i="154"/>
  <c r="V218" i="154"/>
  <c r="S218" i="154"/>
  <c r="Q218" i="154"/>
  <c r="N218" i="154"/>
  <c r="L218" i="154"/>
  <c r="I218" i="154"/>
  <c r="G218" i="154"/>
  <c r="AQ217" i="154"/>
  <c r="AR217" i="154" s="1"/>
  <c r="BJ76" i="154" s="1"/>
  <c r="BW45" i="154" s="1"/>
  <c r="AO217" i="154"/>
  <c r="AP217" i="154" s="1"/>
  <c r="BH76" i="154" s="1"/>
  <c r="BT45" i="154" s="1"/>
  <c r="AQ216" i="154"/>
  <c r="AR216" i="154" s="1"/>
  <c r="BF76" i="154" s="1"/>
  <c r="BQ45" i="154" s="1"/>
  <c r="AO216" i="154"/>
  <c r="AP216" i="154" s="1"/>
  <c r="BD76" i="154" s="1"/>
  <c r="BN45" i="154" s="1"/>
  <c r="AM215" i="154"/>
  <c r="AK215" i="154"/>
  <c r="AH215" i="154"/>
  <c r="AF215" i="154"/>
  <c r="AC215" i="154"/>
  <c r="AA215" i="154"/>
  <c r="X215" i="154"/>
  <c r="V215" i="154"/>
  <c r="S215" i="154"/>
  <c r="Q215" i="154"/>
  <c r="N215" i="154"/>
  <c r="L215" i="154"/>
  <c r="I215" i="154"/>
  <c r="G215" i="154"/>
  <c r="AQ214" i="154"/>
  <c r="AR214" i="154" s="1"/>
  <c r="BJ75" i="154" s="1"/>
  <c r="BW44" i="154" s="1"/>
  <c r="AO214" i="154"/>
  <c r="AP214" i="154" s="1"/>
  <c r="BH75" i="154" s="1"/>
  <c r="BT44" i="154" s="1"/>
  <c r="AQ213" i="154"/>
  <c r="AR213" i="154" s="1"/>
  <c r="BF75" i="154" s="1"/>
  <c r="BQ44" i="154" s="1"/>
  <c r="AO213" i="154"/>
  <c r="AP213" i="154" s="1"/>
  <c r="BD75" i="154" s="1"/>
  <c r="BN44" i="154" s="1"/>
  <c r="AM212" i="154"/>
  <c r="AK212" i="154"/>
  <c r="AH212" i="154"/>
  <c r="AF212" i="154"/>
  <c r="AC212" i="154"/>
  <c r="AA212" i="154"/>
  <c r="X212" i="154"/>
  <c r="V212" i="154"/>
  <c r="S212" i="154"/>
  <c r="Q212" i="154"/>
  <c r="N212" i="154"/>
  <c r="L212" i="154"/>
  <c r="I212" i="154"/>
  <c r="G212" i="154"/>
  <c r="AQ211" i="154"/>
  <c r="AR211" i="154" s="1"/>
  <c r="BJ74" i="154" s="1"/>
  <c r="BW43" i="154" s="1"/>
  <c r="AO211" i="154"/>
  <c r="AP211" i="154" s="1"/>
  <c r="BH74" i="154" s="1"/>
  <c r="BT43" i="154" s="1"/>
  <c r="AQ210" i="154"/>
  <c r="AR210" i="154" s="1"/>
  <c r="BF74" i="154" s="1"/>
  <c r="BQ43" i="154" s="1"/>
  <c r="AO210" i="154"/>
  <c r="AP210" i="154" s="1"/>
  <c r="BD74" i="154" s="1"/>
  <c r="BN43" i="154" s="1"/>
  <c r="AM209" i="154"/>
  <c r="AK209" i="154"/>
  <c r="AH209" i="154"/>
  <c r="AF209" i="154"/>
  <c r="AC209" i="154"/>
  <c r="AA209" i="154"/>
  <c r="X209" i="154"/>
  <c r="V209" i="154"/>
  <c r="S209" i="154"/>
  <c r="Q209" i="154"/>
  <c r="N209" i="154"/>
  <c r="L209" i="154"/>
  <c r="AQ208" i="154"/>
  <c r="AR208" i="154" s="1"/>
  <c r="BJ73" i="154" s="1"/>
  <c r="BW42" i="154" s="1"/>
  <c r="AO208" i="154"/>
  <c r="AP208" i="154" s="1"/>
  <c r="BH73" i="154" s="1"/>
  <c r="BT42" i="154" s="1"/>
  <c r="AQ207" i="154"/>
  <c r="AR207" i="154" s="1"/>
  <c r="BF73" i="154" s="1"/>
  <c r="BQ42" i="154" s="1"/>
  <c r="AO207" i="154"/>
  <c r="AP207" i="154" s="1"/>
  <c r="BD73" i="154" s="1"/>
  <c r="BN42" i="154" s="1"/>
  <c r="AM206" i="154"/>
  <c r="AK206" i="154"/>
  <c r="AH206" i="154"/>
  <c r="AF206" i="154"/>
  <c r="AC206" i="154"/>
  <c r="AA206" i="154"/>
  <c r="X206" i="154"/>
  <c r="V206" i="154"/>
  <c r="S206" i="154"/>
  <c r="Q206" i="154"/>
  <c r="N206" i="154"/>
  <c r="L206" i="154"/>
  <c r="I206" i="154"/>
  <c r="G206" i="154"/>
  <c r="AQ205" i="154"/>
  <c r="AR205" i="154" s="1"/>
  <c r="BJ72" i="154" s="1"/>
  <c r="BW41" i="154" s="1"/>
  <c r="AO205" i="154"/>
  <c r="AP205" i="154" s="1"/>
  <c r="BH72" i="154" s="1"/>
  <c r="BT41" i="154" s="1"/>
  <c r="AQ204" i="154"/>
  <c r="AR204" i="154" s="1"/>
  <c r="BF72" i="154" s="1"/>
  <c r="BQ41" i="154" s="1"/>
  <c r="AO204" i="154"/>
  <c r="AP204" i="154" s="1"/>
  <c r="BD72" i="154" s="1"/>
  <c r="BN41" i="154" s="1"/>
  <c r="AM203" i="154"/>
  <c r="AK203" i="154"/>
  <c r="AH203" i="154"/>
  <c r="AF203" i="154"/>
  <c r="AC203" i="154"/>
  <c r="AA203" i="154"/>
  <c r="X203" i="154"/>
  <c r="V203" i="154"/>
  <c r="S203" i="154"/>
  <c r="Q203" i="154"/>
  <c r="N203" i="154"/>
  <c r="L203" i="154"/>
  <c r="I203" i="154"/>
  <c r="G203" i="154"/>
  <c r="AQ202" i="154"/>
  <c r="AR202" i="154" s="1"/>
  <c r="BJ71" i="154" s="1"/>
  <c r="BW40" i="154" s="1"/>
  <c r="AO202" i="154"/>
  <c r="AP202" i="154" s="1"/>
  <c r="BH71" i="154" s="1"/>
  <c r="BT40" i="154" s="1"/>
  <c r="AQ201" i="154"/>
  <c r="AR201" i="154" s="1"/>
  <c r="BF71" i="154" s="1"/>
  <c r="BQ40" i="154" s="1"/>
  <c r="AO201" i="154"/>
  <c r="AP201" i="154" s="1"/>
  <c r="BD71" i="154" s="1"/>
  <c r="BN40" i="154" s="1"/>
  <c r="AM200" i="154"/>
  <c r="AK200" i="154"/>
  <c r="AH200" i="154"/>
  <c r="AF200" i="154"/>
  <c r="AC200" i="154"/>
  <c r="AA200" i="154"/>
  <c r="X200" i="154"/>
  <c r="V200" i="154"/>
  <c r="S200" i="154"/>
  <c r="Q200" i="154"/>
  <c r="N200" i="154"/>
  <c r="L200" i="154"/>
  <c r="I200" i="154"/>
  <c r="G200" i="154"/>
  <c r="AQ199" i="154"/>
  <c r="AR199" i="154" s="1"/>
  <c r="BJ70" i="154" s="1"/>
  <c r="BW39" i="154" s="1"/>
  <c r="AO199" i="154"/>
  <c r="AP199" i="154" s="1"/>
  <c r="BH70" i="154" s="1"/>
  <c r="BT39" i="154" s="1"/>
  <c r="AQ198" i="154"/>
  <c r="AR198" i="154" s="1"/>
  <c r="BF70" i="154" s="1"/>
  <c r="BQ39" i="154" s="1"/>
  <c r="AO198" i="154"/>
  <c r="AP198" i="154" s="1"/>
  <c r="BD70" i="154" s="1"/>
  <c r="BN39" i="154" s="1"/>
  <c r="AM227" i="154"/>
  <c r="AK227" i="154"/>
  <c r="AH227" i="154"/>
  <c r="AF227" i="154"/>
  <c r="AC227" i="154"/>
  <c r="AA227" i="154"/>
  <c r="X227" i="154"/>
  <c r="V227" i="154"/>
  <c r="S227" i="154"/>
  <c r="Q227" i="154"/>
  <c r="N227" i="154"/>
  <c r="L227" i="154"/>
  <c r="I227" i="154"/>
  <c r="AQ226" i="154"/>
  <c r="AR226" i="154" s="1"/>
  <c r="BJ79" i="154" s="1"/>
  <c r="BW48" i="154" s="1"/>
  <c r="AO226" i="154"/>
  <c r="AP226" i="154" s="1"/>
  <c r="BH79" i="154" s="1"/>
  <c r="BT48" i="154" s="1"/>
  <c r="AQ225" i="154"/>
  <c r="AR225" i="154" s="1"/>
  <c r="BF79" i="154" s="1"/>
  <c r="BQ48" i="154" s="1"/>
  <c r="AO225" i="154"/>
  <c r="AP225" i="154" s="1"/>
  <c r="BD79" i="154" s="1"/>
  <c r="BN48" i="154" s="1"/>
  <c r="AM224" i="154"/>
  <c r="AK224" i="154"/>
  <c r="AH224" i="154"/>
  <c r="AF224" i="154"/>
  <c r="AC224" i="154"/>
  <c r="AA224" i="154"/>
  <c r="X224" i="154"/>
  <c r="V224" i="154"/>
  <c r="S224" i="154"/>
  <c r="Q224" i="154"/>
  <c r="N224" i="154"/>
  <c r="L224" i="154"/>
  <c r="I224" i="154"/>
  <c r="G224" i="154"/>
  <c r="AQ223" i="154"/>
  <c r="AR223" i="154" s="1"/>
  <c r="BJ78" i="154" s="1"/>
  <c r="BW47" i="154" s="1"/>
  <c r="AO223" i="154"/>
  <c r="AP223" i="154" s="1"/>
  <c r="BH78" i="154" s="1"/>
  <c r="BT47" i="154" s="1"/>
  <c r="AQ222" i="154"/>
  <c r="AR222" i="154" s="1"/>
  <c r="BF78" i="154" s="1"/>
  <c r="BQ47" i="154" s="1"/>
  <c r="AO222" i="154"/>
  <c r="AP222" i="154" s="1"/>
  <c r="BD78" i="154" s="1"/>
  <c r="BN47" i="154" s="1"/>
  <c r="AM26" i="154"/>
  <c r="AK26" i="154"/>
  <c r="AH26" i="154"/>
  <c r="AF26" i="154"/>
  <c r="AC26" i="154"/>
  <c r="AA26" i="154"/>
  <c r="X26" i="154"/>
  <c r="V26" i="154"/>
  <c r="S26" i="154"/>
  <c r="Q26" i="154"/>
  <c r="N26" i="154"/>
  <c r="L26" i="154"/>
  <c r="I26" i="154"/>
  <c r="G26" i="154"/>
  <c r="AQ25" i="154"/>
  <c r="AR25" i="154" s="1"/>
  <c r="BJ12" i="154" s="1"/>
  <c r="AO25" i="154"/>
  <c r="AP25" i="154" s="1"/>
  <c r="BH12" i="154" s="1"/>
  <c r="AQ24" i="154"/>
  <c r="AR24" i="154" s="1"/>
  <c r="BF12" i="154" s="1"/>
  <c r="AO24" i="154"/>
  <c r="AP24" i="154" s="1"/>
  <c r="BD12" i="154" s="1"/>
  <c r="AM23" i="154"/>
  <c r="AK23" i="154"/>
  <c r="AH23" i="154"/>
  <c r="AF23" i="154"/>
  <c r="AC23" i="154"/>
  <c r="AA23" i="154"/>
  <c r="X23" i="154"/>
  <c r="V23" i="154"/>
  <c r="S23" i="154"/>
  <c r="Q23" i="154"/>
  <c r="N23" i="154"/>
  <c r="L23" i="154"/>
  <c r="I23" i="154"/>
  <c r="G23" i="154"/>
  <c r="AQ22" i="154"/>
  <c r="AR22" i="154" s="1"/>
  <c r="BJ11" i="154" s="1"/>
  <c r="AO22" i="154"/>
  <c r="AP22" i="154" s="1"/>
  <c r="BH11" i="154" s="1"/>
  <c r="AQ21" i="154"/>
  <c r="AR21" i="154" s="1"/>
  <c r="BF11" i="154" s="1"/>
  <c r="AO21" i="154"/>
  <c r="AP21" i="154" s="1"/>
  <c r="BD11" i="154" s="1"/>
  <c r="AM20" i="154"/>
  <c r="AK20" i="154"/>
  <c r="AH20" i="154"/>
  <c r="AF20" i="154"/>
  <c r="AC20" i="154"/>
  <c r="AA20" i="154"/>
  <c r="X20" i="154"/>
  <c r="V20" i="154"/>
  <c r="S20" i="154"/>
  <c r="Q20" i="154"/>
  <c r="N20" i="154"/>
  <c r="L20" i="154"/>
  <c r="I20" i="154"/>
  <c r="G20" i="154"/>
  <c r="AQ19" i="154"/>
  <c r="AR19" i="154" s="1"/>
  <c r="BJ10" i="154" s="1"/>
  <c r="AO19" i="154"/>
  <c r="AP19" i="154" s="1"/>
  <c r="BH10" i="154" s="1"/>
  <c r="AQ18" i="154"/>
  <c r="AR18" i="154" s="1"/>
  <c r="BF10" i="154" s="1"/>
  <c r="AO18" i="154"/>
  <c r="AP18" i="154" s="1"/>
  <c r="BD10" i="154" s="1"/>
  <c r="AM17" i="154"/>
  <c r="AK17" i="154"/>
  <c r="AH17" i="154"/>
  <c r="AF17" i="154"/>
  <c r="AC17" i="154"/>
  <c r="AA17" i="154"/>
  <c r="X17" i="154"/>
  <c r="V17" i="154"/>
  <c r="S17" i="154"/>
  <c r="Q17" i="154"/>
  <c r="N17" i="154"/>
  <c r="L17" i="154"/>
  <c r="I17" i="154"/>
  <c r="G17" i="154"/>
  <c r="AQ16" i="154"/>
  <c r="AR16" i="154" s="1"/>
  <c r="BJ9" i="154" s="1"/>
  <c r="AO16" i="154"/>
  <c r="AP16" i="154" s="1"/>
  <c r="BH9" i="154" s="1"/>
  <c r="AQ15" i="154"/>
  <c r="AR15" i="154" s="1"/>
  <c r="BF9" i="154" s="1"/>
  <c r="AO15" i="154"/>
  <c r="AP15" i="154" s="1"/>
  <c r="BD9" i="154" s="1"/>
  <c r="AM38" i="154"/>
  <c r="AK38" i="154"/>
  <c r="AH38" i="154"/>
  <c r="AF38" i="154"/>
  <c r="AC38" i="154"/>
  <c r="AA38" i="154"/>
  <c r="X38" i="154"/>
  <c r="V38" i="154"/>
  <c r="S38" i="154"/>
  <c r="Q38" i="154"/>
  <c r="N38" i="154"/>
  <c r="L38" i="154"/>
  <c r="I38" i="154"/>
  <c r="G38" i="154"/>
  <c r="AQ37" i="154"/>
  <c r="AR37" i="154" s="1"/>
  <c r="BJ16" i="154" s="1"/>
  <c r="AO37" i="154"/>
  <c r="AP37" i="154" s="1"/>
  <c r="BH16" i="154" s="1"/>
  <c r="AQ36" i="154"/>
  <c r="AR36" i="154" s="1"/>
  <c r="BF16" i="154" s="1"/>
  <c r="AO36" i="154"/>
  <c r="AP36" i="154" s="1"/>
  <c r="BD16" i="154" s="1"/>
  <c r="AM35" i="154"/>
  <c r="AK35" i="154"/>
  <c r="AH35" i="154"/>
  <c r="AF35" i="154"/>
  <c r="AC35" i="154"/>
  <c r="AA35" i="154"/>
  <c r="X35" i="154"/>
  <c r="V35" i="154"/>
  <c r="S35" i="154"/>
  <c r="Q35" i="154"/>
  <c r="N35" i="154"/>
  <c r="L35" i="154"/>
  <c r="I35" i="154"/>
  <c r="G35" i="154"/>
  <c r="AQ34" i="154"/>
  <c r="AR34" i="154" s="1"/>
  <c r="BJ15" i="154" s="1"/>
  <c r="AO34" i="154"/>
  <c r="AP34" i="154" s="1"/>
  <c r="BH15" i="154" s="1"/>
  <c r="AQ33" i="154"/>
  <c r="AR33" i="154" s="1"/>
  <c r="BF15" i="154" s="1"/>
  <c r="AO33" i="154"/>
  <c r="AP33" i="154" s="1"/>
  <c r="BD15" i="154" s="1"/>
  <c r="AM32" i="154"/>
  <c r="AK32" i="154"/>
  <c r="AH32" i="154"/>
  <c r="AF32" i="154"/>
  <c r="AC32" i="154"/>
  <c r="AA32" i="154"/>
  <c r="X32" i="154"/>
  <c r="V32" i="154"/>
  <c r="S32" i="154"/>
  <c r="Q32" i="154"/>
  <c r="N32" i="154"/>
  <c r="L32" i="154"/>
  <c r="AQ31" i="154"/>
  <c r="AR31" i="154" s="1"/>
  <c r="BJ14" i="154" s="1"/>
  <c r="AO31" i="154"/>
  <c r="AP31" i="154" s="1"/>
  <c r="BH14" i="154" s="1"/>
  <c r="AQ30" i="154"/>
  <c r="AR30" i="154" s="1"/>
  <c r="BF14" i="154" s="1"/>
  <c r="AO30" i="154"/>
  <c r="AP30" i="154" s="1"/>
  <c r="BD14" i="154" s="1"/>
  <c r="AM29" i="154"/>
  <c r="AK29" i="154"/>
  <c r="AH29" i="154"/>
  <c r="AF29" i="154"/>
  <c r="AC29" i="154"/>
  <c r="AA29" i="154"/>
  <c r="X29" i="154"/>
  <c r="V29" i="154"/>
  <c r="S29" i="154"/>
  <c r="Q29" i="154"/>
  <c r="N29" i="154"/>
  <c r="L29" i="154"/>
  <c r="I29" i="154"/>
  <c r="G29" i="154"/>
  <c r="AQ28" i="154"/>
  <c r="AR28" i="154" s="1"/>
  <c r="BJ13" i="154" s="1"/>
  <c r="AO28" i="154"/>
  <c r="AP28" i="154" s="1"/>
  <c r="BH13" i="154" s="1"/>
  <c r="AQ27" i="154"/>
  <c r="AR27" i="154" s="1"/>
  <c r="BF13" i="154" s="1"/>
  <c r="AO27" i="154"/>
  <c r="AP27" i="154" s="1"/>
  <c r="BD13" i="154" s="1"/>
  <c r="AM50" i="154"/>
  <c r="AK50" i="154"/>
  <c r="AH50" i="154"/>
  <c r="AF50" i="154"/>
  <c r="AC50" i="154"/>
  <c r="AA50" i="154"/>
  <c r="X50" i="154"/>
  <c r="V50" i="154"/>
  <c r="S50" i="154"/>
  <c r="Q50" i="154"/>
  <c r="N50" i="154"/>
  <c r="L50" i="154"/>
  <c r="I50" i="154"/>
  <c r="G50" i="154"/>
  <c r="AQ49" i="154"/>
  <c r="AR49" i="154" s="1"/>
  <c r="BJ20" i="154" s="1"/>
  <c r="AO49" i="154"/>
  <c r="AP49" i="154" s="1"/>
  <c r="BH20" i="154" s="1"/>
  <c r="AQ48" i="154"/>
  <c r="AR48" i="154" s="1"/>
  <c r="BF20" i="154" s="1"/>
  <c r="AO48" i="154"/>
  <c r="AP48" i="154" s="1"/>
  <c r="BD20" i="154" s="1"/>
  <c r="AM47" i="154"/>
  <c r="AK47" i="154"/>
  <c r="AH47" i="154"/>
  <c r="AF47" i="154"/>
  <c r="AC47" i="154"/>
  <c r="AA47" i="154"/>
  <c r="X47" i="154"/>
  <c r="V47" i="154"/>
  <c r="S47" i="154"/>
  <c r="Q47" i="154"/>
  <c r="N47" i="154"/>
  <c r="I47" i="154"/>
  <c r="G47" i="154"/>
  <c r="AQ46" i="154"/>
  <c r="AR46" i="154" s="1"/>
  <c r="BJ19" i="154" s="1"/>
  <c r="AO46" i="154"/>
  <c r="AP46" i="154" s="1"/>
  <c r="BH19" i="154" s="1"/>
  <c r="AQ45" i="154"/>
  <c r="AR45" i="154" s="1"/>
  <c r="BF19" i="154" s="1"/>
  <c r="AO45" i="154"/>
  <c r="AP45" i="154" s="1"/>
  <c r="BD19" i="154" s="1"/>
  <c r="AM44" i="154"/>
  <c r="AK44" i="154"/>
  <c r="AH44" i="154"/>
  <c r="AF44" i="154"/>
  <c r="AC44" i="154"/>
  <c r="AA44" i="154"/>
  <c r="X44" i="154"/>
  <c r="V44" i="154"/>
  <c r="S44" i="154"/>
  <c r="Q44" i="154"/>
  <c r="N44" i="154"/>
  <c r="L44" i="154"/>
  <c r="AQ43" i="154"/>
  <c r="AR43" i="154" s="1"/>
  <c r="BJ18" i="154" s="1"/>
  <c r="AO43" i="154"/>
  <c r="AP43" i="154" s="1"/>
  <c r="BH18" i="154" s="1"/>
  <c r="AQ42" i="154"/>
  <c r="AR42" i="154" s="1"/>
  <c r="BF18" i="154" s="1"/>
  <c r="AO42" i="154"/>
  <c r="AP42" i="154" s="1"/>
  <c r="BD18" i="154" s="1"/>
  <c r="AM41" i="154"/>
  <c r="AK41" i="154"/>
  <c r="AH41" i="154"/>
  <c r="AF41" i="154"/>
  <c r="AC41" i="154"/>
  <c r="AA41" i="154"/>
  <c r="V41" i="154"/>
  <c r="S41" i="154"/>
  <c r="Q41" i="154"/>
  <c r="N41" i="154"/>
  <c r="L41" i="154"/>
  <c r="I41" i="154"/>
  <c r="G41" i="154"/>
  <c r="AQ40" i="154"/>
  <c r="AR40" i="154" s="1"/>
  <c r="BJ17" i="154" s="1"/>
  <c r="AO40" i="154"/>
  <c r="AP40" i="154" s="1"/>
  <c r="BH17" i="154" s="1"/>
  <c r="AQ39" i="154"/>
  <c r="AR39" i="154" s="1"/>
  <c r="BF17" i="154" s="1"/>
  <c r="AO39" i="154"/>
  <c r="AP39" i="154" s="1"/>
  <c r="BD17" i="154" s="1"/>
  <c r="AM53" i="154"/>
  <c r="AK53" i="154"/>
  <c r="AH53" i="154"/>
  <c r="AF53" i="154"/>
  <c r="AC53" i="154"/>
  <c r="AA53" i="154"/>
  <c r="X53" i="154"/>
  <c r="V53" i="154"/>
  <c r="S53" i="154"/>
  <c r="Q53" i="154"/>
  <c r="N53" i="154"/>
  <c r="L53" i="154"/>
  <c r="I53" i="154"/>
  <c r="G53" i="154"/>
  <c r="AQ52" i="154"/>
  <c r="AR52" i="154" s="1"/>
  <c r="BJ21" i="154" s="1"/>
  <c r="AO52" i="154"/>
  <c r="AP52" i="154" s="1"/>
  <c r="BH21" i="154" s="1"/>
  <c r="AQ51" i="154"/>
  <c r="AR51" i="154" s="1"/>
  <c r="BF21" i="154" s="1"/>
  <c r="AO51" i="154"/>
  <c r="AP51" i="154" s="1"/>
  <c r="BD21" i="154" s="1"/>
  <c r="AM14" i="154"/>
  <c r="AK14" i="154"/>
  <c r="AH14" i="154"/>
  <c r="AF14" i="154"/>
  <c r="AC14" i="154"/>
  <c r="AA14" i="154"/>
  <c r="X14" i="154"/>
  <c r="V14" i="154"/>
  <c r="S14" i="154"/>
  <c r="Q14" i="154"/>
  <c r="N14" i="154"/>
  <c r="L14" i="154"/>
  <c r="I14" i="154"/>
  <c r="G14" i="154"/>
  <c r="AQ13" i="154"/>
  <c r="AR13" i="154" s="1"/>
  <c r="BJ8" i="154" s="1"/>
  <c r="AO13" i="154"/>
  <c r="AP13" i="154" s="1"/>
  <c r="BH8" i="154" s="1"/>
  <c r="AQ12" i="154"/>
  <c r="AR12" i="154" s="1"/>
  <c r="BF8" i="154" s="1"/>
  <c r="AO12" i="154"/>
  <c r="AP12" i="154" s="1"/>
  <c r="BD8" i="154" s="1"/>
  <c r="AM11" i="154"/>
  <c r="AK11" i="154"/>
  <c r="AH11" i="154"/>
  <c r="AF11" i="154"/>
  <c r="AC11" i="154"/>
  <c r="AA11" i="154"/>
  <c r="X11" i="154"/>
  <c r="V11" i="154"/>
  <c r="S11" i="154"/>
  <c r="Q11" i="154"/>
  <c r="N11" i="154"/>
  <c r="L11" i="154"/>
  <c r="I11" i="154"/>
  <c r="G11" i="154"/>
  <c r="AQ10" i="154"/>
  <c r="AO10" i="154"/>
  <c r="AQ9" i="154"/>
  <c r="AO9" i="154"/>
  <c r="AM8" i="154"/>
  <c r="AK8" i="154"/>
  <c r="AH8" i="154"/>
  <c r="AF8" i="154"/>
  <c r="AC8" i="154"/>
  <c r="AA8" i="154"/>
  <c r="X8" i="154"/>
  <c r="V8" i="154"/>
  <c r="S8" i="154"/>
  <c r="Q8" i="154"/>
  <c r="N8" i="154"/>
  <c r="L8" i="154"/>
  <c r="I8" i="154"/>
  <c r="G8" i="154"/>
  <c r="AQ7" i="154"/>
  <c r="AO7" i="154"/>
  <c r="AQ6" i="154"/>
  <c r="AO6" i="154"/>
  <c r="AP10" i="154" l="1"/>
  <c r="BH7" i="154" s="1"/>
  <c r="AP105" i="154"/>
  <c r="BD39" i="154" s="1"/>
  <c r="BN8" i="154" s="1"/>
  <c r="AR105" i="154"/>
  <c r="BF39" i="154" s="1"/>
  <c r="BQ8" i="154" s="1"/>
  <c r="AR81" i="154"/>
  <c r="AR85" i="154"/>
  <c r="BJ32" i="154" s="1"/>
  <c r="AP81" i="154"/>
  <c r="AR6" i="154"/>
  <c r="AP7" i="154"/>
  <c r="AP9" i="154"/>
  <c r="BD7" i="154" s="1"/>
  <c r="AP106" i="154"/>
  <c r="BH39" i="154" s="1"/>
  <c r="BT8" i="154" s="1"/>
  <c r="AP82" i="154"/>
  <c r="AP84" i="154"/>
  <c r="BD32" i="154" s="1"/>
  <c r="AP6" i="154"/>
  <c r="AP85" i="154"/>
  <c r="BH32" i="154" s="1"/>
  <c r="AR10" i="154"/>
  <c r="BJ7" i="154" s="1"/>
  <c r="AR7" i="154"/>
  <c r="AR9" i="154"/>
  <c r="BF7" i="154" s="1"/>
  <c r="AR106" i="154"/>
  <c r="BJ39" i="154" s="1"/>
  <c r="BW8" i="154" s="1"/>
  <c r="AR82" i="154"/>
  <c r="AR84" i="154"/>
  <c r="BF32" i="154" s="1"/>
  <c r="BD6" i="154"/>
  <c r="BN6" i="154" s="1"/>
  <c r="AQ152" i="154"/>
  <c r="AR152" i="154" s="1"/>
  <c r="I152" i="154"/>
  <c r="AQ164" i="154"/>
  <c r="AR164" i="154" s="1"/>
  <c r="I164" i="154"/>
  <c r="AO47" i="154"/>
  <c r="AP47" i="154" s="1"/>
  <c r="L47" i="154"/>
  <c r="AO155" i="154"/>
  <c r="AP155" i="154" s="1"/>
  <c r="G155" i="154"/>
  <c r="AO167" i="154"/>
  <c r="AP167" i="154" s="1"/>
  <c r="G167" i="154"/>
  <c r="AO107" i="154"/>
  <c r="G107" i="154"/>
  <c r="AO95" i="154"/>
  <c r="AP95" i="154" s="1"/>
  <c r="G95" i="154"/>
  <c r="AO86" i="154"/>
  <c r="Q86" i="154"/>
  <c r="AQ116" i="154"/>
  <c r="AR116" i="154" s="1"/>
  <c r="N116" i="154"/>
  <c r="AQ77" i="154"/>
  <c r="AR77" i="154" s="1"/>
  <c r="S77" i="154"/>
  <c r="AQ158" i="154"/>
  <c r="AR158" i="154" s="1"/>
  <c r="I158" i="154"/>
  <c r="AQ170" i="154"/>
  <c r="AR170" i="154" s="1"/>
  <c r="I170" i="154"/>
  <c r="AQ110" i="154"/>
  <c r="AR110" i="154" s="1"/>
  <c r="I110" i="154"/>
  <c r="AQ125" i="154"/>
  <c r="AR125" i="154" s="1"/>
  <c r="X125" i="154"/>
  <c r="AQ41" i="154"/>
  <c r="AR41" i="154" s="1"/>
  <c r="X41" i="154"/>
  <c r="AO44" i="154"/>
  <c r="AP44" i="154" s="1"/>
  <c r="G44" i="154"/>
  <c r="AO32" i="154"/>
  <c r="AP32" i="154" s="1"/>
  <c r="G32" i="154"/>
  <c r="AO227" i="154"/>
  <c r="AP227" i="154" s="1"/>
  <c r="G227" i="154"/>
  <c r="AO209" i="154"/>
  <c r="AP209" i="154" s="1"/>
  <c r="G209" i="154"/>
  <c r="AO221" i="154"/>
  <c r="AP221" i="154" s="1"/>
  <c r="G221" i="154"/>
  <c r="AO185" i="154"/>
  <c r="AP185" i="154" s="1"/>
  <c r="G185" i="154"/>
  <c r="AO197" i="154"/>
  <c r="AP197" i="154" s="1"/>
  <c r="G197" i="154"/>
  <c r="AO161" i="154"/>
  <c r="AP161" i="154" s="1"/>
  <c r="G161" i="154"/>
  <c r="AO173" i="154"/>
  <c r="AP173" i="154" s="1"/>
  <c r="G173" i="154"/>
  <c r="AO137" i="154"/>
  <c r="AP137" i="154" s="1"/>
  <c r="G137" i="154"/>
  <c r="AO104" i="154"/>
  <c r="AP104" i="154" s="1"/>
  <c r="G104" i="154"/>
  <c r="AQ44" i="154"/>
  <c r="AR44" i="154" s="1"/>
  <c r="I44" i="154"/>
  <c r="AQ32" i="154"/>
  <c r="AR32" i="154" s="1"/>
  <c r="I32" i="154"/>
  <c r="AQ209" i="154"/>
  <c r="AR209" i="154" s="1"/>
  <c r="I209" i="154"/>
  <c r="AQ221" i="154"/>
  <c r="AR221" i="154" s="1"/>
  <c r="I221" i="154"/>
  <c r="AQ185" i="154"/>
  <c r="AR185" i="154" s="1"/>
  <c r="I185" i="154"/>
  <c r="AQ197" i="154"/>
  <c r="AR197" i="154" s="1"/>
  <c r="I197" i="154"/>
  <c r="AQ137" i="154"/>
  <c r="AR137" i="154" s="1"/>
  <c r="I137" i="154"/>
  <c r="AQ86" i="154"/>
  <c r="N86" i="154"/>
  <c r="AQ98" i="154"/>
  <c r="AR98" i="154" s="1"/>
  <c r="N98" i="154"/>
  <c r="AO35" i="154"/>
  <c r="AP35" i="154" s="1"/>
  <c r="AO200" i="154"/>
  <c r="AP200" i="154" s="1"/>
  <c r="AO212" i="154"/>
  <c r="AP212" i="154" s="1"/>
  <c r="AO182" i="154"/>
  <c r="AP182" i="154" s="1"/>
  <c r="AO194" i="154"/>
  <c r="AP194" i="154" s="1"/>
  <c r="AO134" i="154"/>
  <c r="AP134" i="154" s="1"/>
  <c r="AO146" i="154"/>
  <c r="AP146" i="154" s="1"/>
  <c r="AO149" i="154"/>
  <c r="AP149" i="154" s="1"/>
  <c r="AQ104" i="154"/>
  <c r="AR104" i="154" s="1"/>
  <c r="AO125" i="154"/>
  <c r="AP125" i="154" s="1"/>
  <c r="AO98" i="154"/>
  <c r="AP98" i="154" s="1"/>
  <c r="AQ14" i="154"/>
  <c r="AR14" i="154" s="1"/>
  <c r="AO17" i="154"/>
  <c r="AP17" i="154" s="1"/>
  <c r="AQ149" i="154"/>
  <c r="AR149" i="154" s="1"/>
  <c r="AQ89" i="154"/>
  <c r="AR89" i="154" s="1"/>
  <c r="AO56" i="154"/>
  <c r="AP56" i="154" s="1"/>
  <c r="AO14" i="154"/>
  <c r="AP14" i="154" s="1"/>
  <c r="AO53" i="154"/>
  <c r="AP53" i="154" s="1"/>
  <c r="AO41" i="154"/>
  <c r="AP41" i="154" s="1"/>
  <c r="AO50" i="154"/>
  <c r="AP50" i="154" s="1"/>
  <c r="AO38" i="154"/>
  <c r="AP38" i="154" s="1"/>
  <c r="AQ17" i="154"/>
  <c r="AR17" i="154" s="1"/>
  <c r="AO20" i="154"/>
  <c r="AP20" i="154" s="1"/>
  <c r="AQ23" i="154"/>
  <c r="AR23" i="154" s="1"/>
  <c r="AO26" i="154"/>
  <c r="AP26" i="154" s="1"/>
  <c r="AO203" i="154"/>
  <c r="AP203" i="154" s="1"/>
  <c r="AO215" i="154"/>
  <c r="AP215" i="154" s="1"/>
  <c r="AO179" i="154"/>
  <c r="AP179" i="154" s="1"/>
  <c r="AO191" i="154"/>
  <c r="AP191" i="154" s="1"/>
  <c r="AO131" i="154"/>
  <c r="AP131" i="154" s="1"/>
  <c r="AO143" i="154"/>
  <c r="AP143" i="154" s="1"/>
  <c r="AO119" i="154"/>
  <c r="AP119" i="154" s="1"/>
  <c r="AO80" i="154"/>
  <c r="AP80" i="154" s="1"/>
  <c r="AO89" i="154"/>
  <c r="AP89" i="154" s="1"/>
  <c r="AO101" i="154"/>
  <c r="AP101" i="154" s="1"/>
  <c r="AQ56" i="154"/>
  <c r="AR56" i="154" s="1"/>
  <c r="AO59" i="154"/>
  <c r="AP59" i="154" s="1"/>
  <c r="AQ62" i="154"/>
  <c r="AR62" i="154" s="1"/>
  <c r="AO65" i="154"/>
  <c r="AP65" i="154" s="1"/>
  <c r="AQ68" i="154"/>
  <c r="AR68" i="154" s="1"/>
  <c r="AO71" i="154"/>
  <c r="AP71" i="154" s="1"/>
  <c r="AQ74" i="154"/>
  <c r="AR74" i="154" s="1"/>
  <c r="AQ50" i="154"/>
  <c r="AR50" i="154" s="1"/>
  <c r="AQ218" i="154"/>
  <c r="AR218" i="154" s="1"/>
  <c r="AQ176" i="154"/>
  <c r="AR176" i="154" s="1"/>
  <c r="AO122" i="154"/>
  <c r="AP122" i="154" s="1"/>
  <c r="AO77" i="154"/>
  <c r="AP77" i="154" s="1"/>
  <c r="AQ8" i="154"/>
  <c r="AQ53" i="154"/>
  <c r="AR53" i="154" s="1"/>
  <c r="AQ47" i="154"/>
  <c r="AR47" i="154" s="1"/>
  <c r="AQ38" i="154"/>
  <c r="AR38" i="154" s="1"/>
  <c r="AQ20" i="154"/>
  <c r="AR20" i="154" s="1"/>
  <c r="AQ26" i="154"/>
  <c r="AR26" i="154" s="1"/>
  <c r="AQ203" i="154"/>
  <c r="AR203" i="154" s="1"/>
  <c r="AQ215" i="154"/>
  <c r="AR215" i="154" s="1"/>
  <c r="AQ179" i="154"/>
  <c r="AR179" i="154" s="1"/>
  <c r="AQ191" i="154"/>
  <c r="AR191" i="154" s="1"/>
  <c r="AQ131" i="154"/>
  <c r="AR131" i="154" s="1"/>
  <c r="AQ143" i="154"/>
  <c r="AR143" i="154" s="1"/>
  <c r="AQ113" i="154"/>
  <c r="AR113" i="154" s="1"/>
  <c r="AO116" i="154"/>
  <c r="AP116" i="154" s="1"/>
  <c r="AQ83" i="154"/>
  <c r="AQ92" i="154"/>
  <c r="AR92" i="154" s="1"/>
  <c r="AQ59" i="154"/>
  <c r="AR59" i="154" s="1"/>
  <c r="AQ65" i="154"/>
  <c r="AR65" i="154" s="1"/>
  <c r="AQ71" i="154"/>
  <c r="AR71" i="154" s="1"/>
  <c r="AO74" i="154"/>
  <c r="AP74" i="154" s="1"/>
  <c r="AQ206" i="154"/>
  <c r="AR206" i="154" s="1"/>
  <c r="AQ134" i="154"/>
  <c r="AR134" i="154" s="1"/>
  <c r="AQ80" i="154"/>
  <c r="AR80" i="154" s="1"/>
  <c r="AO62" i="154"/>
  <c r="AP62" i="154" s="1"/>
  <c r="AO68" i="154"/>
  <c r="AP68" i="154" s="1"/>
  <c r="AO29" i="154"/>
  <c r="AP29" i="154" s="1"/>
  <c r="AO224" i="154"/>
  <c r="AP224" i="154" s="1"/>
  <c r="AO206" i="154"/>
  <c r="AP206" i="154" s="1"/>
  <c r="AO218" i="154"/>
  <c r="AP218" i="154" s="1"/>
  <c r="AO176" i="154"/>
  <c r="AP176" i="154" s="1"/>
  <c r="AO188" i="154"/>
  <c r="AP188" i="154" s="1"/>
  <c r="AO128" i="154"/>
  <c r="AP128" i="154" s="1"/>
  <c r="AO140" i="154"/>
  <c r="AP140" i="154" s="1"/>
  <c r="AO113" i="154"/>
  <c r="AP113" i="154" s="1"/>
  <c r="AQ122" i="154"/>
  <c r="AR122" i="154" s="1"/>
  <c r="AO83" i="154"/>
  <c r="AO92" i="154"/>
  <c r="AP92" i="154" s="1"/>
  <c r="AQ35" i="154"/>
  <c r="AR35" i="154" s="1"/>
  <c r="AO23" i="154"/>
  <c r="AP23" i="154" s="1"/>
  <c r="AQ224" i="154"/>
  <c r="AR224" i="154" s="1"/>
  <c r="AQ188" i="154"/>
  <c r="AR188" i="154" s="1"/>
  <c r="AO170" i="154"/>
  <c r="AP170" i="154" s="1"/>
  <c r="AQ146" i="154"/>
  <c r="AR146" i="154" s="1"/>
  <c r="AQ119" i="154"/>
  <c r="AR119" i="154" s="1"/>
  <c r="AQ101" i="154"/>
  <c r="AR101" i="154" s="1"/>
  <c r="AQ29" i="154"/>
  <c r="AR29" i="154" s="1"/>
  <c r="AQ200" i="154"/>
  <c r="AR200" i="154" s="1"/>
  <c r="AQ212" i="154"/>
  <c r="AR212" i="154" s="1"/>
  <c r="AQ182" i="154"/>
  <c r="AR182" i="154" s="1"/>
  <c r="AQ194" i="154"/>
  <c r="AR194" i="154" s="1"/>
  <c r="AQ155" i="154"/>
  <c r="AR155" i="154" s="1"/>
  <c r="AQ161" i="154"/>
  <c r="AR161" i="154" s="1"/>
  <c r="AQ167" i="154"/>
  <c r="AR167" i="154" s="1"/>
  <c r="AQ173" i="154"/>
  <c r="AR173" i="154" s="1"/>
  <c r="AQ128" i="154"/>
  <c r="AR128" i="154" s="1"/>
  <c r="AQ140" i="154"/>
  <c r="AR140" i="154" s="1"/>
  <c r="AQ107" i="154"/>
  <c r="AO110" i="154"/>
  <c r="AP110" i="154" s="1"/>
  <c r="AQ95" i="154"/>
  <c r="AR95" i="154" s="1"/>
  <c r="AQ227" i="154"/>
  <c r="AR227" i="154" s="1"/>
  <c r="AO152" i="154"/>
  <c r="AP152" i="154" s="1"/>
  <c r="AO158" i="154"/>
  <c r="AP158" i="154" s="1"/>
  <c r="AO164" i="154"/>
  <c r="AP164" i="154" s="1"/>
  <c r="AQ11" i="154"/>
  <c r="AO11" i="154"/>
  <c r="AO8" i="154"/>
  <c r="AQ28" i="149"/>
  <c r="AO28" i="149"/>
  <c r="AQ27" i="149"/>
  <c r="AO27" i="149"/>
  <c r="AQ25" i="149"/>
  <c r="AR25" i="149" s="1"/>
  <c r="AX12" i="149" s="1"/>
  <c r="AO25" i="149"/>
  <c r="AP25" i="149" s="1"/>
  <c r="AV12" i="149" s="1"/>
  <c r="AQ24" i="149"/>
  <c r="AR24" i="149" s="1"/>
  <c r="AW12" i="149" s="1"/>
  <c r="AO24" i="149"/>
  <c r="AP24" i="149" s="1"/>
  <c r="AU12" i="149" s="1"/>
  <c r="AQ22" i="149"/>
  <c r="AO22" i="149"/>
  <c r="AQ21" i="149"/>
  <c r="AO21" i="149"/>
  <c r="AQ19" i="149"/>
  <c r="AR19" i="149" s="1"/>
  <c r="AX10" i="149" s="1"/>
  <c r="AO19" i="149"/>
  <c r="AP19" i="149" s="1"/>
  <c r="AV10" i="149" s="1"/>
  <c r="AQ18" i="149"/>
  <c r="AR18" i="149" s="1"/>
  <c r="AW10" i="149" s="1"/>
  <c r="AO18" i="149"/>
  <c r="AP18" i="149" s="1"/>
  <c r="AU10" i="149" s="1"/>
  <c r="AQ16" i="149"/>
  <c r="AR16" i="149" s="1"/>
  <c r="AX9" i="149" s="1"/>
  <c r="AO16" i="149"/>
  <c r="AP16" i="149" s="1"/>
  <c r="AV9" i="149" s="1"/>
  <c r="AQ15" i="149"/>
  <c r="AR15" i="149" s="1"/>
  <c r="AW9" i="149" s="1"/>
  <c r="AO15" i="149"/>
  <c r="AP15" i="149" s="1"/>
  <c r="AU9" i="149" s="1"/>
  <c r="AQ13" i="149"/>
  <c r="AR13" i="149" s="1"/>
  <c r="AX8" i="149" s="1"/>
  <c r="AO13" i="149"/>
  <c r="AP13" i="149" s="1"/>
  <c r="AV8" i="149" s="1"/>
  <c r="AQ12" i="149"/>
  <c r="AR12" i="149" s="1"/>
  <c r="AW8" i="149" s="1"/>
  <c r="AO12" i="149"/>
  <c r="AP12" i="149" s="1"/>
  <c r="AU8" i="149" s="1"/>
  <c r="AQ10" i="149"/>
  <c r="AR10" i="149" s="1"/>
  <c r="AX7" i="149" s="1"/>
  <c r="AO10" i="149"/>
  <c r="AP10" i="149" s="1"/>
  <c r="AV7" i="149" s="1"/>
  <c r="AQ9" i="149"/>
  <c r="AR9" i="149" s="1"/>
  <c r="AW7" i="149" s="1"/>
  <c r="AO9" i="149"/>
  <c r="AP9" i="149" s="1"/>
  <c r="AU7" i="149" s="1"/>
  <c r="AQ7" i="149"/>
  <c r="AO7" i="149"/>
  <c r="AQ6" i="149"/>
  <c r="AO6" i="149"/>
  <c r="AO6" i="145"/>
  <c r="AQ6" i="145"/>
  <c r="AO7" i="145"/>
  <c r="AQ7" i="145"/>
  <c r="G8" i="145"/>
  <c r="I8" i="145"/>
  <c r="L8" i="145"/>
  <c r="N8" i="145"/>
  <c r="Q8" i="145"/>
  <c r="S8" i="145"/>
  <c r="V8" i="145"/>
  <c r="X8" i="145"/>
  <c r="AA8" i="145"/>
  <c r="AC8" i="145"/>
  <c r="AF8" i="145"/>
  <c r="AH8" i="145"/>
  <c r="AM8" i="145"/>
  <c r="AO9" i="145"/>
  <c r="AQ9" i="145"/>
  <c r="AO10" i="145"/>
  <c r="AQ10" i="145"/>
  <c r="G11" i="145"/>
  <c r="I11" i="145"/>
  <c r="L11" i="145"/>
  <c r="N11" i="145"/>
  <c r="Q11" i="145"/>
  <c r="S11" i="145"/>
  <c r="V11" i="145"/>
  <c r="X11" i="145"/>
  <c r="AA11" i="145"/>
  <c r="AC11" i="145"/>
  <c r="AF11" i="145"/>
  <c r="AH11" i="145"/>
  <c r="AM11" i="145"/>
  <c r="AO12" i="145"/>
  <c r="AP12" i="145" s="1"/>
  <c r="AQ12" i="145"/>
  <c r="AR12" i="145" s="1"/>
  <c r="AO13" i="145"/>
  <c r="AP13" i="145" s="1"/>
  <c r="AQ13" i="145"/>
  <c r="AR13" i="145" s="1"/>
  <c r="G14" i="145"/>
  <c r="I14" i="145"/>
  <c r="L14" i="145"/>
  <c r="N14" i="145"/>
  <c r="Q14" i="145"/>
  <c r="S14" i="145"/>
  <c r="V14" i="145"/>
  <c r="X14" i="145"/>
  <c r="AA14" i="145"/>
  <c r="AC14" i="145"/>
  <c r="AF14" i="145"/>
  <c r="AH14" i="145"/>
  <c r="AM14" i="145"/>
  <c r="AO15" i="145"/>
  <c r="AP15" i="145" s="1"/>
  <c r="AQ15" i="145"/>
  <c r="AR15" i="145" s="1"/>
  <c r="BG9" i="145" s="1"/>
  <c r="AO16" i="145"/>
  <c r="AP16" i="145" s="1"/>
  <c r="AQ16" i="145"/>
  <c r="AR16" i="145" s="1"/>
  <c r="G17" i="145"/>
  <c r="I17" i="145"/>
  <c r="L17" i="145"/>
  <c r="N17" i="145"/>
  <c r="Q17" i="145"/>
  <c r="S17" i="145"/>
  <c r="V17" i="145"/>
  <c r="X17" i="145"/>
  <c r="AA17" i="145"/>
  <c r="AC17" i="145"/>
  <c r="AF17" i="145"/>
  <c r="AH17" i="145"/>
  <c r="AM17" i="145"/>
  <c r="AO18" i="145"/>
  <c r="AP18" i="145" s="1"/>
  <c r="BE10" i="145" s="1"/>
  <c r="AQ18" i="145"/>
  <c r="AR18" i="145" s="1"/>
  <c r="BG10" i="145" s="1"/>
  <c r="AO19" i="145"/>
  <c r="AP19" i="145" s="1"/>
  <c r="AQ19" i="145"/>
  <c r="AR19" i="145" s="1"/>
  <c r="G20" i="145"/>
  <c r="I20" i="145"/>
  <c r="L20" i="145"/>
  <c r="N20" i="145"/>
  <c r="Q20" i="145"/>
  <c r="S20" i="145"/>
  <c r="V20" i="145"/>
  <c r="X20" i="145"/>
  <c r="AA20" i="145"/>
  <c r="AC20" i="145"/>
  <c r="AF20" i="145"/>
  <c r="AH20" i="145"/>
  <c r="AM20" i="145"/>
  <c r="AO21" i="145"/>
  <c r="AP21" i="145" s="1"/>
  <c r="BE11" i="145" s="1"/>
  <c r="AQ21" i="145"/>
  <c r="AR21" i="145" s="1"/>
  <c r="AO22" i="145"/>
  <c r="AP22" i="145" s="1"/>
  <c r="AQ22" i="145"/>
  <c r="AR22" i="145" s="1"/>
  <c r="G23" i="145"/>
  <c r="I23" i="145"/>
  <c r="L23" i="145"/>
  <c r="N23" i="145"/>
  <c r="Q23" i="145"/>
  <c r="S23" i="145"/>
  <c r="V23" i="145"/>
  <c r="X23" i="145"/>
  <c r="AA23" i="145"/>
  <c r="AC23" i="145"/>
  <c r="AF23" i="145"/>
  <c r="AH23" i="145"/>
  <c r="AM23" i="145"/>
  <c r="AO24" i="145"/>
  <c r="AP24" i="145" s="1"/>
  <c r="AQ24" i="145"/>
  <c r="AR24" i="145" s="1"/>
  <c r="AO25" i="145"/>
  <c r="AP25" i="145" s="1"/>
  <c r="AQ25" i="145"/>
  <c r="AR25" i="145" s="1"/>
  <c r="G26" i="145"/>
  <c r="I26" i="145"/>
  <c r="L26" i="145"/>
  <c r="N26" i="145"/>
  <c r="Q26" i="145"/>
  <c r="S26" i="145"/>
  <c r="V26" i="145"/>
  <c r="X26" i="145"/>
  <c r="AA26" i="145"/>
  <c r="AC26" i="145"/>
  <c r="AF26" i="145"/>
  <c r="AH26" i="145"/>
  <c r="AM26" i="145"/>
  <c r="AO27" i="145"/>
  <c r="AP27" i="145" s="1"/>
  <c r="AQ27" i="145"/>
  <c r="AR27" i="145" s="1"/>
  <c r="BG13" i="145" s="1"/>
  <c r="AO28" i="145"/>
  <c r="AP28" i="145" s="1"/>
  <c r="AQ28" i="145"/>
  <c r="AR28" i="145" s="1"/>
  <c r="G29" i="145"/>
  <c r="I29" i="145"/>
  <c r="L29" i="145"/>
  <c r="N29" i="145"/>
  <c r="Q29" i="145"/>
  <c r="S29" i="145"/>
  <c r="V29" i="145"/>
  <c r="X29" i="145"/>
  <c r="AA29" i="145"/>
  <c r="AC29" i="145"/>
  <c r="AF29" i="145"/>
  <c r="AH29" i="145"/>
  <c r="AM29" i="145"/>
  <c r="AO30" i="145"/>
  <c r="AP30" i="145" s="1"/>
  <c r="BE14" i="145" s="1"/>
  <c r="AQ30" i="145"/>
  <c r="AR30" i="145" s="1"/>
  <c r="BG14" i="145" s="1"/>
  <c r="AO31" i="145"/>
  <c r="AP31" i="145" s="1"/>
  <c r="AQ31" i="145"/>
  <c r="AR31" i="145" s="1"/>
  <c r="G32" i="145"/>
  <c r="I32" i="145"/>
  <c r="L32" i="145"/>
  <c r="N32" i="145"/>
  <c r="Q32" i="145"/>
  <c r="S32" i="145"/>
  <c r="V32" i="145"/>
  <c r="X32" i="145"/>
  <c r="AA32" i="145"/>
  <c r="AC32" i="145"/>
  <c r="AF32" i="145"/>
  <c r="AH32" i="145"/>
  <c r="AM32" i="145"/>
  <c r="AO33" i="145"/>
  <c r="AP33" i="145" s="1"/>
  <c r="BE15" i="145" s="1"/>
  <c r="AQ33" i="145"/>
  <c r="AR33" i="145" s="1"/>
  <c r="AO34" i="145"/>
  <c r="AP34" i="145" s="1"/>
  <c r="AQ34" i="145"/>
  <c r="AR34" i="145" s="1"/>
  <c r="G35" i="145"/>
  <c r="I35" i="145"/>
  <c r="L35" i="145"/>
  <c r="N35" i="145"/>
  <c r="Q35" i="145"/>
  <c r="S35" i="145"/>
  <c r="V35" i="145"/>
  <c r="X35" i="145"/>
  <c r="AA35" i="145"/>
  <c r="AC35" i="145"/>
  <c r="AF35" i="145"/>
  <c r="AH35" i="145"/>
  <c r="AM35" i="145"/>
  <c r="AO36" i="145"/>
  <c r="AP36" i="145" s="1"/>
  <c r="AQ36" i="145"/>
  <c r="AR36" i="145" s="1"/>
  <c r="AO37" i="145"/>
  <c r="AP37" i="145" s="1"/>
  <c r="AQ37" i="145"/>
  <c r="AR37" i="145" s="1"/>
  <c r="G38" i="145"/>
  <c r="I38" i="145"/>
  <c r="L38" i="145"/>
  <c r="N38" i="145"/>
  <c r="Q38" i="145"/>
  <c r="S38" i="145"/>
  <c r="V38" i="145"/>
  <c r="X38" i="145"/>
  <c r="AA38" i="145"/>
  <c r="AC38" i="145"/>
  <c r="AF38" i="145"/>
  <c r="AH38" i="145"/>
  <c r="AM38" i="145"/>
  <c r="AO39" i="145"/>
  <c r="AP39" i="145" s="1"/>
  <c r="AQ39" i="145"/>
  <c r="AR39" i="145" s="1"/>
  <c r="BG17" i="145" s="1"/>
  <c r="AO40" i="145"/>
  <c r="AP40" i="145" s="1"/>
  <c r="AQ40" i="145"/>
  <c r="AR40" i="145" s="1"/>
  <c r="G41" i="145"/>
  <c r="I41" i="145"/>
  <c r="L41" i="145"/>
  <c r="N41" i="145"/>
  <c r="Q41" i="145"/>
  <c r="S41" i="145"/>
  <c r="V41" i="145"/>
  <c r="X41" i="145"/>
  <c r="AA41" i="145"/>
  <c r="AC41" i="145"/>
  <c r="AF41" i="145"/>
  <c r="AH41" i="145"/>
  <c r="AM41" i="145"/>
  <c r="AO42" i="145"/>
  <c r="AP42" i="145" s="1"/>
  <c r="BE18" i="145" s="1"/>
  <c r="AQ42" i="145"/>
  <c r="AR42" i="145" s="1"/>
  <c r="BG18" i="145" s="1"/>
  <c r="AO43" i="145"/>
  <c r="AP43" i="145" s="1"/>
  <c r="AQ43" i="145"/>
  <c r="AR43" i="145" s="1"/>
  <c r="G44" i="145"/>
  <c r="I44" i="145"/>
  <c r="L44" i="145"/>
  <c r="N44" i="145"/>
  <c r="Q44" i="145"/>
  <c r="S44" i="145"/>
  <c r="V44" i="145"/>
  <c r="X44" i="145"/>
  <c r="AA44" i="145"/>
  <c r="AC44" i="145"/>
  <c r="AF44" i="145"/>
  <c r="AH44" i="145"/>
  <c r="AM44" i="145"/>
  <c r="AO45" i="145"/>
  <c r="AP45" i="145" s="1"/>
  <c r="BE19" i="145" s="1"/>
  <c r="AQ45" i="145"/>
  <c r="AR45" i="145" s="1"/>
  <c r="AO46" i="145"/>
  <c r="AP46" i="145" s="1"/>
  <c r="AQ46" i="145"/>
  <c r="AR46" i="145" s="1"/>
  <c r="G47" i="145"/>
  <c r="I47" i="145"/>
  <c r="L47" i="145"/>
  <c r="N47" i="145"/>
  <c r="Q47" i="145"/>
  <c r="S47" i="145"/>
  <c r="V47" i="145"/>
  <c r="X47" i="145"/>
  <c r="AA47" i="145"/>
  <c r="AC47" i="145"/>
  <c r="AF47" i="145"/>
  <c r="AH47" i="145"/>
  <c r="AM47" i="145"/>
  <c r="AO48" i="145"/>
  <c r="AP48" i="145" s="1"/>
  <c r="AQ48" i="145"/>
  <c r="AR48" i="145" s="1"/>
  <c r="AO49" i="145"/>
  <c r="AP49" i="145" s="1"/>
  <c r="AQ49" i="145"/>
  <c r="AR49" i="145" s="1"/>
  <c r="G50" i="145"/>
  <c r="I50" i="145"/>
  <c r="L50" i="145"/>
  <c r="N50" i="145"/>
  <c r="Q50" i="145"/>
  <c r="S50" i="145"/>
  <c r="V50" i="145"/>
  <c r="X50" i="145"/>
  <c r="AA50" i="145"/>
  <c r="AC50" i="145"/>
  <c r="AF50" i="145"/>
  <c r="AH50" i="145"/>
  <c r="AM50" i="145"/>
  <c r="AO51" i="145"/>
  <c r="AP51" i="145" s="1"/>
  <c r="AQ51" i="145"/>
  <c r="AR51" i="145" s="1"/>
  <c r="BG21" i="145" s="1"/>
  <c r="AO52" i="145"/>
  <c r="AP52" i="145" s="1"/>
  <c r="AQ52" i="145"/>
  <c r="AR52" i="145" s="1"/>
  <c r="G53" i="145"/>
  <c r="I53" i="145"/>
  <c r="L53" i="145"/>
  <c r="N53" i="145"/>
  <c r="Q53" i="145"/>
  <c r="S53" i="145"/>
  <c r="V53" i="145"/>
  <c r="X53" i="145"/>
  <c r="AA53" i="145"/>
  <c r="AC53" i="145"/>
  <c r="AF53" i="145"/>
  <c r="AH53" i="145"/>
  <c r="AM53" i="145"/>
  <c r="AO54" i="145"/>
  <c r="AP54" i="145" s="1"/>
  <c r="BE22" i="145" s="1"/>
  <c r="AQ54" i="145"/>
  <c r="AR54" i="145" s="1"/>
  <c r="BG22" i="145" s="1"/>
  <c r="AO55" i="145"/>
  <c r="AP55" i="145" s="1"/>
  <c r="AQ55" i="145"/>
  <c r="AR55" i="145" s="1"/>
  <c r="G56" i="145"/>
  <c r="I56" i="145"/>
  <c r="L56" i="145"/>
  <c r="N56" i="145"/>
  <c r="Q56" i="145"/>
  <c r="S56" i="145"/>
  <c r="V56" i="145"/>
  <c r="X56" i="145"/>
  <c r="AA56" i="145"/>
  <c r="AC56" i="145"/>
  <c r="AF56" i="145"/>
  <c r="AH56" i="145"/>
  <c r="AM56" i="145"/>
  <c r="AO57" i="145"/>
  <c r="AP57" i="145" s="1"/>
  <c r="BE23" i="145" s="1"/>
  <c r="AQ57" i="145"/>
  <c r="AR57" i="145" s="1"/>
  <c r="AO58" i="145"/>
  <c r="AP58" i="145" s="1"/>
  <c r="AQ58" i="145"/>
  <c r="AR58" i="145" s="1"/>
  <c r="G59" i="145"/>
  <c r="I59" i="145"/>
  <c r="L59" i="145"/>
  <c r="N59" i="145"/>
  <c r="Q59" i="145"/>
  <c r="S59" i="145"/>
  <c r="V59" i="145"/>
  <c r="X59" i="145"/>
  <c r="AA59" i="145"/>
  <c r="AC59" i="145"/>
  <c r="AF59" i="145"/>
  <c r="AH59" i="145"/>
  <c r="AM59" i="145"/>
  <c r="AO60" i="145"/>
  <c r="AP60" i="145" s="1"/>
  <c r="AQ60" i="145"/>
  <c r="AR60" i="145" s="1"/>
  <c r="AO61" i="145"/>
  <c r="AP61" i="145" s="1"/>
  <c r="AQ61" i="145"/>
  <c r="AR61" i="145" s="1"/>
  <c r="G62" i="145"/>
  <c r="I62" i="145"/>
  <c r="L62" i="145"/>
  <c r="N62" i="145"/>
  <c r="Q62" i="145"/>
  <c r="S62" i="145"/>
  <c r="V62" i="145"/>
  <c r="X62" i="145"/>
  <c r="AA62" i="145"/>
  <c r="AC62" i="145"/>
  <c r="AF62" i="145"/>
  <c r="AH62" i="145"/>
  <c r="AM62" i="145"/>
  <c r="AO63" i="145"/>
  <c r="AP63" i="145" s="1"/>
  <c r="AQ63" i="145"/>
  <c r="AR63" i="145" s="1"/>
  <c r="BG25" i="145" s="1"/>
  <c r="AO64" i="145"/>
  <c r="AP64" i="145" s="1"/>
  <c r="AQ64" i="145"/>
  <c r="AR64" i="145" s="1"/>
  <c r="G65" i="145"/>
  <c r="I65" i="145"/>
  <c r="L65" i="145"/>
  <c r="N65" i="145"/>
  <c r="Q65" i="145"/>
  <c r="S65" i="145"/>
  <c r="V65" i="145"/>
  <c r="X65" i="145"/>
  <c r="AA65" i="145"/>
  <c r="AC65" i="145"/>
  <c r="AF65" i="145"/>
  <c r="AH65" i="145"/>
  <c r="AM65" i="145"/>
  <c r="AO66" i="145"/>
  <c r="AP66" i="145" s="1"/>
  <c r="BE26" i="145" s="1"/>
  <c r="AQ66" i="145"/>
  <c r="AR66" i="145" s="1"/>
  <c r="BG26" i="145" s="1"/>
  <c r="AO67" i="145"/>
  <c r="AP67" i="145" s="1"/>
  <c r="AQ67" i="145"/>
  <c r="AR67" i="145" s="1"/>
  <c r="G68" i="145"/>
  <c r="I68" i="145"/>
  <c r="L68" i="145"/>
  <c r="N68" i="145"/>
  <c r="Q68" i="145"/>
  <c r="S68" i="145"/>
  <c r="V68" i="145"/>
  <c r="X68" i="145"/>
  <c r="AA68" i="145"/>
  <c r="AC68" i="145"/>
  <c r="AF68" i="145"/>
  <c r="AH68" i="145"/>
  <c r="AM68" i="145"/>
  <c r="AO69" i="145"/>
  <c r="AP69" i="145" s="1"/>
  <c r="BE27" i="145" s="1"/>
  <c r="AQ69" i="145"/>
  <c r="AR69" i="145" s="1"/>
  <c r="AO70" i="145"/>
  <c r="AP70" i="145" s="1"/>
  <c r="AQ70" i="145"/>
  <c r="AR70" i="145" s="1"/>
  <c r="G71" i="145"/>
  <c r="I71" i="145"/>
  <c r="L71" i="145"/>
  <c r="N71" i="145"/>
  <c r="Q71" i="145"/>
  <c r="S71" i="145"/>
  <c r="V71" i="145"/>
  <c r="X71" i="145"/>
  <c r="AA71" i="145"/>
  <c r="AC71" i="145"/>
  <c r="AF71" i="145"/>
  <c r="AH71" i="145"/>
  <c r="AM71" i="145"/>
  <c r="AO72" i="145"/>
  <c r="AP72" i="145" s="1"/>
  <c r="AQ72" i="145"/>
  <c r="AR72" i="145" s="1"/>
  <c r="AO73" i="145"/>
  <c r="AP73" i="145" s="1"/>
  <c r="AQ73" i="145"/>
  <c r="AR73" i="145" s="1"/>
  <c r="G74" i="145"/>
  <c r="I74" i="145"/>
  <c r="L74" i="145"/>
  <c r="N74" i="145"/>
  <c r="Q74" i="145"/>
  <c r="S74" i="145"/>
  <c r="V74" i="145"/>
  <c r="X74" i="145"/>
  <c r="AA74" i="145"/>
  <c r="AC74" i="145"/>
  <c r="AF74" i="145"/>
  <c r="AH74" i="145"/>
  <c r="AM74" i="145"/>
  <c r="AO75" i="145"/>
  <c r="AP75" i="145" s="1"/>
  <c r="AQ75" i="145"/>
  <c r="AR75" i="145" s="1"/>
  <c r="BG29" i="145" s="1"/>
  <c r="AO76" i="145"/>
  <c r="AP76" i="145" s="1"/>
  <c r="AQ76" i="145"/>
  <c r="AR76" i="145" s="1"/>
  <c r="G77" i="145"/>
  <c r="I77" i="145"/>
  <c r="L77" i="145"/>
  <c r="N77" i="145"/>
  <c r="Q77" i="145"/>
  <c r="S77" i="145"/>
  <c r="V77" i="145"/>
  <c r="X77" i="145"/>
  <c r="AA77" i="145"/>
  <c r="AC77" i="145"/>
  <c r="AF77" i="145"/>
  <c r="AH77" i="145"/>
  <c r="AM77" i="145"/>
  <c r="AO78" i="145"/>
  <c r="AP78" i="145" s="1"/>
  <c r="BE30" i="145" s="1"/>
  <c r="AQ78" i="145"/>
  <c r="AR78" i="145" s="1"/>
  <c r="BG30" i="145" s="1"/>
  <c r="AO79" i="145"/>
  <c r="AP79" i="145" s="1"/>
  <c r="AQ79" i="145"/>
  <c r="AR79" i="145" s="1"/>
  <c r="G80" i="145"/>
  <c r="I80" i="145"/>
  <c r="L80" i="145"/>
  <c r="N80" i="145"/>
  <c r="Q80" i="145"/>
  <c r="S80" i="145"/>
  <c r="V80" i="145"/>
  <c r="X80" i="145"/>
  <c r="AA80" i="145"/>
  <c r="AC80" i="145"/>
  <c r="AF80" i="145"/>
  <c r="AH80" i="145"/>
  <c r="AM80" i="145"/>
  <c r="AO81" i="145"/>
  <c r="AQ81" i="145"/>
  <c r="AO82" i="145"/>
  <c r="AQ82" i="145"/>
  <c r="G83" i="145"/>
  <c r="I83" i="145"/>
  <c r="L83" i="145"/>
  <c r="N83" i="145"/>
  <c r="Q83" i="145"/>
  <c r="S83" i="145"/>
  <c r="V83" i="145"/>
  <c r="X83" i="145"/>
  <c r="AA83" i="145"/>
  <c r="AC83" i="145"/>
  <c r="AF83" i="145"/>
  <c r="AH83" i="145"/>
  <c r="AM83" i="145"/>
  <c r="AO84" i="145"/>
  <c r="AQ84" i="145"/>
  <c r="AO85" i="145"/>
  <c r="AQ85" i="145"/>
  <c r="G86" i="145"/>
  <c r="I86" i="145"/>
  <c r="L86" i="145"/>
  <c r="N86" i="145"/>
  <c r="Q86" i="145"/>
  <c r="S86" i="145"/>
  <c r="V86" i="145"/>
  <c r="X86" i="145"/>
  <c r="AA86" i="145"/>
  <c r="AC86" i="145"/>
  <c r="AF86" i="145"/>
  <c r="AH86" i="145"/>
  <c r="AM86" i="145"/>
  <c r="AO87" i="145"/>
  <c r="AP87" i="145" s="1"/>
  <c r="AQ87" i="145"/>
  <c r="AR87" i="145" s="1"/>
  <c r="BG33" i="145" s="1"/>
  <c r="AO88" i="145"/>
  <c r="AP88" i="145" s="1"/>
  <c r="AQ88" i="145"/>
  <c r="AR88" i="145" s="1"/>
  <c r="G89" i="145"/>
  <c r="I89" i="145"/>
  <c r="L89" i="145"/>
  <c r="N89" i="145"/>
  <c r="Q89" i="145"/>
  <c r="S89" i="145"/>
  <c r="V89" i="145"/>
  <c r="X89" i="145"/>
  <c r="AA89" i="145"/>
  <c r="AC89" i="145"/>
  <c r="AF89" i="145"/>
  <c r="AH89" i="145"/>
  <c r="AM89" i="145"/>
  <c r="AO90" i="145"/>
  <c r="AP90" i="145" s="1"/>
  <c r="BE34" i="145" s="1"/>
  <c r="AQ90" i="145"/>
  <c r="AR90" i="145" s="1"/>
  <c r="BG34" i="145" s="1"/>
  <c r="AO91" i="145"/>
  <c r="AP91" i="145" s="1"/>
  <c r="AQ91" i="145"/>
  <c r="AR91" i="145" s="1"/>
  <c r="G92" i="145"/>
  <c r="I92" i="145"/>
  <c r="L92" i="145"/>
  <c r="N92" i="145"/>
  <c r="Q92" i="145"/>
  <c r="S92" i="145"/>
  <c r="V92" i="145"/>
  <c r="X92" i="145"/>
  <c r="AA92" i="145"/>
  <c r="AC92" i="145"/>
  <c r="AF92" i="145"/>
  <c r="AH92" i="145"/>
  <c r="AM92" i="145"/>
  <c r="AO93" i="145"/>
  <c r="AP93" i="145" s="1"/>
  <c r="BE35" i="145" s="1"/>
  <c r="AQ93" i="145"/>
  <c r="AR93" i="145" s="1"/>
  <c r="AO94" i="145"/>
  <c r="AP94" i="145" s="1"/>
  <c r="AQ94" i="145"/>
  <c r="AR94" i="145" s="1"/>
  <c r="G95" i="145"/>
  <c r="I95" i="145"/>
  <c r="L95" i="145"/>
  <c r="N95" i="145"/>
  <c r="Q95" i="145"/>
  <c r="S95" i="145"/>
  <c r="V95" i="145"/>
  <c r="X95" i="145"/>
  <c r="AA95" i="145"/>
  <c r="AC95" i="145"/>
  <c r="AF95" i="145"/>
  <c r="AH95" i="145"/>
  <c r="AM95" i="145"/>
  <c r="AO96" i="145"/>
  <c r="AP96" i="145" s="1"/>
  <c r="AQ96" i="145"/>
  <c r="AR96" i="145" s="1"/>
  <c r="AO97" i="145"/>
  <c r="AP97" i="145" s="1"/>
  <c r="AQ97" i="145"/>
  <c r="AR97" i="145" s="1"/>
  <c r="G98" i="145"/>
  <c r="I98" i="145"/>
  <c r="L98" i="145"/>
  <c r="N98" i="145"/>
  <c r="Q98" i="145"/>
  <c r="S98" i="145"/>
  <c r="V98" i="145"/>
  <c r="X98" i="145"/>
  <c r="AA98" i="145"/>
  <c r="AC98" i="145"/>
  <c r="AF98" i="145"/>
  <c r="AH98" i="145"/>
  <c r="AM98" i="145"/>
  <c r="AO99" i="145"/>
  <c r="AP99" i="145" s="1"/>
  <c r="AQ99" i="145"/>
  <c r="AR99" i="145" s="1"/>
  <c r="BG37" i="145" s="1"/>
  <c r="AO100" i="145"/>
  <c r="AP100" i="145" s="1"/>
  <c r="AQ100" i="145"/>
  <c r="AR100" i="145" s="1"/>
  <c r="G101" i="145"/>
  <c r="I101" i="145"/>
  <c r="L101" i="145"/>
  <c r="N101" i="145"/>
  <c r="Q101" i="145"/>
  <c r="S101" i="145"/>
  <c r="V101" i="145"/>
  <c r="X101" i="145"/>
  <c r="AA101" i="145"/>
  <c r="AC101" i="145"/>
  <c r="AF101" i="145"/>
  <c r="AH101" i="145"/>
  <c r="AM101" i="145"/>
  <c r="AO102" i="145"/>
  <c r="AP102" i="145" s="1"/>
  <c r="BE38" i="145" s="1"/>
  <c r="AQ102" i="145"/>
  <c r="AR102" i="145" s="1"/>
  <c r="BG38" i="145" s="1"/>
  <c r="AO103" i="145"/>
  <c r="AP103" i="145" s="1"/>
  <c r="AQ103" i="145"/>
  <c r="AR103" i="145" s="1"/>
  <c r="G104" i="145"/>
  <c r="I104" i="145"/>
  <c r="L104" i="145"/>
  <c r="N104" i="145"/>
  <c r="Q104" i="145"/>
  <c r="S104" i="145"/>
  <c r="V104" i="145"/>
  <c r="X104" i="145"/>
  <c r="AA104" i="145"/>
  <c r="AC104" i="145"/>
  <c r="AF104" i="145"/>
  <c r="AH104" i="145"/>
  <c r="AM104" i="145"/>
  <c r="AO105" i="145"/>
  <c r="AQ105" i="145"/>
  <c r="AO106" i="145"/>
  <c r="AQ106" i="145"/>
  <c r="G107" i="145"/>
  <c r="I107" i="145"/>
  <c r="L107" i="145"/>
  <c r="N107" i="145"/>
  <c r="Q107" i="145"/>
  <c r="S107" i="145"/>
  <c r="V107" i="145"/>
  <c r="X107" i="145"/>
  <c r="AA107" i="145"/>
  <c r="AC107" i="145"/>
  <c r="AF107" i="145"/>
  <c r="AH107" i="145"/>
  <c r="AM107" i="145"/>
  <c r="AO108" i="145"/>
  <c r="AP108" i="145" s="1"/>
  <c r="AQ108" i="145"/>
  <c r="AR108" i="145" s="1"/>
  <c r="AO109" i="145"/>
  <c r="AP109" i="145" s="1"/>
  <c r="AQ109" i="145"/>
  <c r="AR109" i="145" s="1"/>
  <c r="G110" i="145"/>
  <c r="I110" i="145"/>
  <c r="L110" i="145"/>
  <c r="N110" i="145"/>
  <c r="Q110" i="145"/>
  <c r="S110" i="145"/>
  <c r="V110" i="145"/>
  <c r="X110" i="145"/>
  <c r="AA110" i="145"/>
  <c r="AC110" i="145"/>
  <c r="AF110" i="145"/>
  <c r="AH110" i="145"/>
  <c r="AM110" i="145"/>
  <c r="AO111" i="145"/>
  <c r="AP111" i="145" s="1"/>
  <c r="AQ111" i="145"/>
  <c r="AR111" i="145" s="1"/>
  <c r="BG41" i="145" s="1"/>
  <c r="BR10" i="145" s="1"/>
  <c r="AO112" i="145"/>
  <c r="AP112" i="145" s="1"/>
  <c r="AQ112" i="145"/>
  <c r="AR112" i="145" s="1"/>
  <c r="G113" i="145"/>
  <c r="I113" i="145"/>
  <c r="L113" i="145"/>
  <c r="N113" i="145"/>
  <c r="Q113" i="145"/>
  <c r="S113" i="145"/>
  <c r="V113" i="145"/>
  <c r="X113" i="145"/>
  <c r="AA113" i="145"/>
  <c r="AC113" i="145"/>
  <c r="AF113" i="145"/>
  <c r="AH113" i="145"/>
  <c r="AM113" i="145"/>
  <c r="AO114" i="145"/>
  <c r="AP114" i="145" s="1"/>
  <c r="BE42" i="145" s="1"/>
  <c r="BO11" i="145" s="1"/>
  <c r="AQ114" i="145"/>
  <c r="AR114" i="145" s="1"/>
  <c r="BG42" i="145" s="1"/>
  <c r="BR11" i="145" s="1"/>
  <c r="AO115" i="145"/>
  <c r="AP115" i="145" s="1"/>
  <c r="AQ115" i="145"/>
  <c r="AR115" i="145" s="1"/>
  <c r="G116" i="145"/>
  <c r="I116" i="145"/>
  <c r="L116" i="145"/>
  <c r="N116" i="145"/>
  <c r="Q116" i="145"/>
  <c r="S116" i="145"/>
  <c r="V116" i="145"/>
  <c r="X116" i="145"/>
  <c r="AA116" i="145"/>
  <c r="AC116" i="145"/>
  <c r="AF116" i="145"/>
  <c r="AH116" i="145"/>
  <c r="AM116" i="145"/>
  <c r="AO117" i="145"/>
  <c r="AP117" i="145" s="1"/>
  <c r="BE43" i="145" s="1"/>
  <c r="BO12" i="145" s="1"/>
  <c r="AQ117" i="145"/>
  <c r="AR117" i="145" s="1"/>
  <c r="AO118" i="145"/>
  <c r="AP118" i="145" s="1"/>
  <c r="AQ118" i="145"/>
  <c r="AR118" i="145" s="1"/>
  <c r="G119" i="145"/>
  <c r="I119" i="145"/>
  <c r="L119" i="145"/>
  <c r="N119" i="145"/>
  <c r="Q119" i="145"/>
  <c r="S119" i="145"/>
  <c r="V119" i="145"/>
  <c r="X119" i="145"/>
  <c r="AA119" i="145"/>
  <c r="AC119" i="145"/>
  <c r="AF119" i="145"/>
  <c r="AH119" i="145"/>
  <c r="AM119" i="145"/>
  <c r="AO120" i="145"/>
  <c r="AP120" i="145" s="1"/>
  <c r="AQ120" i="145"/>
  <c r="AR120" i="145" s="1"/>
  <c r="AO121" i="145"/>
  <c r="AP121" i="145" s="1"/>
  <c r="AQ121" i="145"/>
  <c r="AR121" i="145" s="1"/>
  <c r="G122" i="145"/>
  <c r="I122" i="145"/>
  <c r="L122" i="145"/>
  <c r="N122" i="145"/>
  <c r="Q122" i="145"/>
  <c r="S122" i="145"/>
  <c r="V122" i="145"/>
  <c r="X122" i="145"/>
  <c r="AA122" i="145"/>
  <c r="AC122" i="145"/>
  <c r="AF122" i="145"/>
  <c r="AH122" i="145"/>
  <c r="AM122" i="145"/>
  <c r="AO123" i="145"/>
  <c r="AP123" i="145" s="1"/>
  <c r="AQ123" i="145"/>
  <c r="AR123" i="145" s="1"/>
  <c r="BG45" i="145" s="1"/>
  <c r="BR14" i="145" s="1"/>
  <c r="AO124" i="145"/>
  <c r="AP124" i="145" s="1"/>
  <c r="AQ124" i="145"/>
  <c r="AR124" i="145" s="1"/>
  <c r="G125" i="145"/>
  <c r="I125" i="145"/>
  <c r="N125" i="145"/>
  <c r="Q125" i="145"/>
  <c r="S125" i="145"/>
  <c r="V125" i="145"/>
  <c r="X125" i="145"/>
  <c r="AA125" i="145"/>
  <c r="AC125" i="145"/>
  <c r="AF125" i="145"/>
  <c r="AH125" i="145"/>
  <c r="AM125" i="145"/>
  <c r="AO126" i="145"/>
  <c r="AP126" i="145" s="1"/>
  <c r="AQ126" i="145"/>
  <c r="AR126" i="145" s="1"/>
  <c r="BG46" i="145" s="1"/>
  <c r="BR15" i="145" s="1"/>
  <c r="AO127" i="145"/>
  <c r="AP127" i="145" s="1"/>
  <c r="AQ127" i="145"/>
  <c r="AR127" i="145" s="1"/>
  <c r="G128" i="145"/>
  <c r="L128" i="145"/>
  <c r="N128" i="145"/>
  <c r="Q128" i="145"/>
  <c r="S128" i="145"/>
  <c r="V128" i="145"/>
  <c r="X128" i="145"/>
  <c r="AA128" i="145"/>
  <c r="AC128" i="145"/>
  <c r="AF128" i="145"/>
  <c r="AH128" i="145"/>
  <c r="AM128" i="145"/>
  <c r="AO129" i="145"/>
  <c r="AP129" i="145" s="1"/>
  <c r="AQ129" i="145"/>
  <c r="AR129" i="145" s="1"/>
  <c r="BG47" i="145" s="1"/>
  <c r="BR16" i="145" s="1"/>
  <c r="AO130" i="145"/>
  <c r="AP130" i="145" s="1"/>
  <c r="AQ130" i="145"/>
  <c r="AR130" i="145" s="1"/>
  <c r="G131" i="145"/>
  <c r="I131" i="145"/>
  <c r="L131" i="145"/>
  <c r="N131" i="145"/>
  <c r="Q131" i="145"/>
  <c r="S131" i="145"/>
  <c r="V131" i="145"/>
  <c r="X131" i="145"/>
  <c r="AA131" i="145"/>
  <c r="AC131" i="145"/>
  <c r="AF131" i="145"/>
  <c r="AH131" i="145"/>
  <c r="AM131" i="145"/>
  <c r="AO132" i="145"/>
  <c r="AP132" i="145" s="1"/>
  <c r="BE48" i="145" s="1"/>
  <c r="BO17" i="145" s="1"/>
  <c r="AQ132" i="145"/>
  <c r="AR132" i="145" s="1"/>
  <c r="BG48" i="145" s="1"/>
  <c r="BR17" i="145" s="1"/>
  <c r="AO133" i="145"/>
  <c r="AP133" i="145" s="1"/>
  <c r="AQ133" i="145"/>
  <c r="AR133" i="145" s="1"/>
  <c r="G134" i="145"/>
  <c r="I134" i="145"/>
  <c r="L134" i="145"/>
  <c r="N134" i="145"/>
  <c r="Q134" i="145"/>
  <c r="S134" i="145"/>
  <c r="V134" i="145"/>
  <c r="X134" i="145"/>
  <c r="AA134" i="145"/>
  <c r="AC134" i="145"/>
  <c r="AF134" i="145"/>
  <c r="AH134" i="145"/>
  <c r="AM134" i="145"/>
  <c r="AO135" i="145"/>
  <c r="AP135" i="145" s="1"/>
  <c r="BE49" i="145" s="1"/>
  <c r="BO18" i="145" s="1"/>
  <c r="AQ135" i="145"/>
  <c r="AR135" i="145" s="1"/>
  <c r="AO136" i="145"/>
  <c r="AP136" i="145" s="1"/>
  <c r="AQ136" i="145"/>
  <c r="AR136" i="145" s="1"/>
  <c r="G137" i="145"/>
  <c r="I137" i="145"/>
  <c r="L137" i="145"/>
  <c r="N137" i="145"/>
  <c r="Q137" i="145"/>
  <c r="S137" i="145"/>
  <c r="V137" i="145"/>
  <c r="X137" i="145"/>
  <c r="AA137" i="145"/>
  <c r="AC137" i="145"/>
  <c r="AF137" i="145"/>
  <c r="AH137" i="145"/>
  <c r="AM137" i="145"/>
  <c r="AO138" i="145"/>
  <c r="AP138" i="145" s="1"/>
  <c r="AQ138" i="145"/>
  <c r="AR138" i="145" s="1"/>
  <c r="AO139" i="145"/>
  <c r="AP139" i="145" s="1"/>
  <c r="AQ139" i="145"/>
  <c r="AR139" i="145" s="1"/>
  <c r="G140" i="145"/>
  <c r="I140" i="145"/>
  <c r="L140" i="145"/>
  <c r="N140" i="145"/>
  <c r="Q140" i="145"/>
  <c r="S140" i="145"/>
  <c r="V140" i="145"/>
  <c r="X140" i="145"/>
  <c r="AA140" i="145"/>
  <c r="AC140" i="145"/>
  <c r="AF140" i="145"/>
  <c r="AH140" i="145"/>
  <c r="AM140" i="145"/>
  <c r="AO141" i="145"/>
  <c r="AP141" i="145" s="1"/>
  <c r="AQ141" i="145"/>
  <c r="AR141" i="145" s="1"/>
  <c r="BG51" i="145" s="1"/>
  <c r="BR20" i="145" s="1"/>
  <c r="AO142" i="145"/>
  <c r="AP142" i="145" s="1"/>
  <c r="AQ142" i="145"/>
  <c r="AR142" i="145" s="1"/>
  <c r="G143" i="145"/>
  <c r="L143" i="145"/>
  <c r="N143" i="145"/>
  <c r="Q143" i="145"/>
  <c r="S143" i="145"/>
  <c r="V143" i="145"/>
  <c r="X143" i="145"/>
  <c r="AA143" i="145"/>
  <c r="AC143" i="145"/>
  <c r="AF143" i="145"/>
  <c r="AH143" i="145"/>
  <c r="AM143" i="145"/>
  <c r="AO144" i="145"/>
  <c r="AP144" i="145" s="1"/>
  <c r="AQ144" i="145"/>
  <c r="AR144" i="145" s="1"/>
  <c r="BG52" i="145" s="1"/>
  <c r="BR21" i="145" s="1"/>
  <c r="AO145" i="145"/>
  <c r="AP145" i="145" s="1"/>
  <c r="AQ145" i="145"/>
  <c r="AR145" i="145" s="1"/>
  <c r="G146" i="145"/>
  <c r="I146" i="145"/>
  <c r="L146" i="145"/>
  <c r="N146" i="145"/>
  <c r="Q146" i="145"/>
  <c r="S146" i="145"/>
  <c r="V146" i="145"/>
  <c r="X146" i="145"/>
  <c r="AA146" i="145"/>
  <c r="AC146" i="145"/>
  <c r="AF146" i="145"/>
  <c r="AH146" i="145"/>
  <c r="AM146" i="145"/>
  <c r="AO147" i="145"/>
  <c r="AP147" i="145" s="1"/>
  <c r="BE53" i="145" s="1"/>
  <c r="BO22" i="145" s="1"/>
  <c r="AQ147" i="145"/>
  <c r="AR147" i="145" s="1"/>
  <c r="BG53" i="145" s="1"/>
  <c r="BR22" i="145" s="1"/>
  <c r="AO148" i="145"/>
  <c r="AP148" i="145" s="1"/>
  <c r="AQ148" i="145"/>
  <c r="AR148" i="145" s="1"/>
  <c r="G149" i="145"/>
  <c r="I149" i="145"/>
  <c r="L149" i="145"/>
  <c r="N149" i="145"/>
  <c r="Q149" i="145"/>
  <c r="S149" i="145"/>
  <c r="V149" i="145"/>
  <c r="X149" i="145"/>
  <c r="AA149" i="145"/>
  <c r="AC149" i="145"/>
  <c r="AF149" i="145"/>
  <c r="AH149" i="145"/>
  <c r="AM149" i="145"/>
  <c r="AO150" i="145"/>
  <c r="AP150" i="145" s="1"/>
  <c r="BE54" i="145" s="1"/>
  <c r="BO23" i="145" s="1"/>
  <c r="AQ150" i="145"/>
  <c r="AR150" i="145" s="1"/>
  <c r="AO151" i="145"/>
  <c r="AP151" i="145" s="1"/>
  <c r="AQ151" i="145"/>
  <c r="AR151" i="145" s="1"/>
  <c r="G152" i="145"/>
  <c r="I152" i="145"/>
  <c r="L152" i="145"/>
  <c r="N152" i="145"/>
  <c r="Q152" i="145"/>
  <c r="V152" i="145"/>
  <c r="X152" i="145"/>
  <c r="AA152" i="145"/>
  <c r="AC152" i="145"/>
  <c r="AF152" i="145"/>
  <c r="AH152" i="145"/>
  <c r="AM152" i="145"/>
  <c r="AO153" i="145"/>
  <c r="AP153" i="145" s="1"/>
  <c r="BE55" i="145" s="1"/>
  <c r="BO24" i="145" s="1"/>
  <c r="AQ153" i="145"/>
  <c r="AR153" i="145" s="1"/>
  <c r="AO154" i="145"/>
  <c r="AP154" i="145" s="1"/>
  <c r="AQ154" i="145"/>
  <c r="AR154" i="145" s="1"/>
  <c r="G155" i="145"/>
  <c r="I155" i="145"/>
  <c r="L155" i="145"/>
  <c r="N155" i="145"/>
  <c r="Q155" i="145"/>
  <c r="S155" i="145"/>
  <c r="V155" i="145"/>
  <c r="X155" i="145"/>
  <c r="AA155" i="145"/>
  <c r="AC155" i="145"/>
  <c r="AF155" i="145"/>
  <c r="AH155" i="145"/>
  <c r="AM155" i="145"/>
  <c r="AO156" i="145"/>
  <c r="AP156" i="145" s="1"/>
  <c r="AQ156" i="145"/>
  <c r="AR156" i="145" s="1"/>
  <c r="AO157" i="145"/>
  <c r="AP157" i="145" s="1"/>
  <c r="AQ157" i="145"/>
  <c r="AR157" i="145" s="1"/>
  <c r="G158" i="145"/>
  <c r="I158" i="145"/>
  <c r="L158" i="145"/>
  <c r="N158" i="145"/>
  <c r="Q158" i="145"/>
  <c r="S158" i="145"/>
  <c r="V158" i="145"/>
  <c r="X158" i="145"/>
  <c r="AA158" i="145"/>
  <c r="AC158" i="145"/>
  <c r="AF158" i="145"/>
  <c r="AH158" i="145"/>
  <c r="AM158" i="145"/>
  <c r="AO159" i="145"/>
  <c r="AP159" i="145" s="1"/>
  <c r="AQ159" i="145"/>
  <c r="AR159" i="145" s="1"/>
  <c r="BG57" i="145" s="1"/>
  <c r="BR26" i="145" s="1"/>
  <c r="AO160" i="145"/>
  <c r="AP160" i="145" s="1"/>
  <c r="AQ160" i="145"/>
  <c r="AR160" i="145" s="1"/>
  <c r="G161" i="145"/>
  <c r="I161" i="145"/>
  <c r="L161" i="145"/>
  <c r="N161" i="145"/>
  <c r="Q161" i="145"/>
  <c r="S161" i="145"/>
  <c r="V161" i="145"/>
  <c r="X161" i="145"/>
  <c r="AA161" i="145"/>
  <c r="AC161" i="145"/>
  <c r="AF161" i="145"/>
  <c r="AH161" i="145"/>
  <c r="AM161" i="145"/>
  <c r="AO162" i="145"/>
  <c r="AP162" i="145" s="1"/>
  <c r="BE58" i="145" s="1"/>
  <c r="BO27" i="145" s="1"/>
  <c r="AQ162" i="145"/>
  <c r="AR162" i="145" s="1"/>
  <c r="BG58" i="145" s="1"/>
  <c r="BR27" i="145" s="1"/>
  <c r="AO163" i="145"/>
  <c r="AP163" i="145" s="1"/>
  <c r="AQ163" i="145"/>
  <c r="AR163" i="145" s="1"/>
  <c r="G164" i="145"/>
  <c r="I164" i="145"/>
  <c r="L164" i="145"/>
  <c r="N164" i="145"/>
  <c r="Q164" i="145"/>
  <c r="S164" i="145"/>
  <c r="V164" i="145"/>
  <c r="X164" i="145"/>
  <c r="AA164" i="145"/>
  <c r="AC164" i="145"/>
  <c r="AF164" i="145"/>
  <c r="AH164" i="145"/>
  <c r="AM164" i="145"/>
  <c r="AO165" i="145"/>
  <c r="AP165" i="145" s="1"/>
  <c r="BE59" i="145" s="1"/>
  <c r="BO28" i="145" s="1"/>
  <c r="AQ165" i="145"/>
  <c r="AR165" i="145" s="1"/>
  <c r="AO166" i="145"/>
  <c r="AP166" i="145" s="1"/>
  <c r="AQ166" i="145"/>
  <c r="AR166" i="145" s="1"/>
  <c r="G167" i="145"/>
  <c r="I167" i="145"/>
  <c r="L167" i="145"/>
  <c r="N167" i="145"/>
  <c r="Q167" i="145"/>
  <c r="S167" i="145"/>
  <c r="V167" i="145"/>
  <c r="X167" i="145"/>
  <c r="AA167" i="145"/>
  <c r="AC167" i="145"/>
  <c r="AF167" i="145"/>
  <c r="AH167" i="145"/>
  <c r="AM167" i="145"/>
  <c r="AO168" i="145"/>
  <c r="AP168" i="145" s="1"/>
  <c r="AQ168" i="145"/>
  <c r="AR168" i="145" s="1"/>
  <c r="AO169" i="145"/>
  <c r="AP169" i="145" s="1"/>
  <c r="AQ169" i="145"/>
  <c r="AR169" i="145" s="1"/>
  <c r="G170" i="145"/>
  <c r="I170" i="145"/>
  <c r="L170" i="145"/>
  <c r="N170" i="145"/>
  <c r="Q170" i="145"/>
  <c r="S170" i="145"/>
  <c r="V170" i="145"/>
  <c r="X170" i="145"/>
  <c r="AA170" i="145"/>
  <c r="AC170" i="145"/>
  <c r="AF170" i="145"/>
  <c r="AH170" i="145"/>
  <c r="AM170" i="145"/>
  <c r="AO171" i="145"/>
  <c r="AP171" i="145" s="1"/>
  <c r="AQ171" i="145"/>
  <c r="AR171" i="145" s="1"/>
  <c r="BG61" i="145" s="1"/>
  <c r="BR30" i="145" s="1"/>
  <c r="AO172" i="145"/>
  <c r="AP172" i="145" s="1"/>
  <c r="AQ172" i="145"/>
  <c r="AR172" i="145" s="1"/>
  <c r="G173" i="145"/>
  <c r="I173" i="145"/>
  <c r="L173" i="145"/>
  <c r="N173" i="145"/>
  <c r="Q173" i="145"/>
  <c r="S173" i="145"/>
  <c r="V173" i="145"/>
  <c r="X173" i="145"/>
  <c r="AA173" i="145"/>
  <c r="AC173" i="145"/>
  <c r="AF173" i="145"/>
  <c r="AH173" i="145"/>
  <c r="AM173" i="145"/>
  <c r="AO174" i="145"/>
  <c r="AP174" i="145" s="1"/>
  <c r="BE62" i="145" s="1"/>
  <c r="BO31" i="145" s="1"/>
  <c r="AQ174" i="145"/>
  <c r="AR174" i="145" s="1"/>
  <c r="BG62" i="145" s="1"/>
  <c r="BR31" i="145" s="1"/>
  <c r="AO175" i="145"/>
  <c r="AP175" i="145" s="1"/>
  <c r="AQ175" i="145"/>
  <c r="AR175" i="145" s="1"/>
  <c r="G176" i="145"/>
  <c r="I176" i="145"/>
  <c r="L176" i="145"/>
  <c r="N176" i="145"/>
  <c r="Q176" i="145"/>
  <c r="S176" i="145"/>
  <c r="V176" i="145"/>
  <c r="X176" i="145"/>
  <c r="AA176" i="145"/>
  <c r="AC176" i="145"/>
  <c r="AF176" i="145"/>
  <c r="AH176" i="145"/>
  <c r="AM176" i="145"/>
  <c r="AO177" i="145"/>
  <c r="AP177" i="145" s="1"/>
  <c r="BE63" i="145" s="1"/>
  <c r="BO32" i="145" s="1"/>
  <c r="AQ177" i="145"/>
  <c r="AR177" i="145" s="1"/>
  <c r="AO178" i="145"/>
  <c r="AP178" i="145" s="1"/>
  <c r="AQ178" i="145"/>
  <c r="AR178" i="145" s="1"/>
  <c r="G179" i="145"/>
  <c r="I179" i="145"/>
  <c r="L179" i="145"/>
  <c r="N179" i="145"/>
  <c r="Q179" i="145"/>
  <c r="S179" i="145"/>
  <c r="V179" i="145"/>
  <c r="X179" i="145"/>
  <c r="AA179" i="145"/>
  <c r="AC179" i="145"/>
  <c r="AF179" i="145"/>
  <c r="AH179" i="145"/>
  <c r="AM179" i="145"/>
  <c r="AO180" i="145"/>
  <c r="AP180" i="145" s="1"/>
  <c r="AQ180" i="145"/>
  <c r="AR180" i="145" s="1"/>
  <c r="AO181" i="145"/>
  <c r="AP181" i="145" s="1"/>
  <c r="AQ181" i="145"/>
  <c r="AR181" i="145" s="1"/>
  <c r="G182" i="145"/>
  <c r="I182" i="145"/>
  <c r="L182" i="145"/>
  <c r="N182" i="145"/>
  <c r="Q182" i="145"/>
  <c r="S182" i="145"/>
  <c r="V182" i="145"/>
  <c r="X182" i="145"/>
  <c r="AA182" i="145"/>
  <c r="AC182" i="145"/>
  <c r="AF182" i="145"/>
  <c r="AH182" i="145"/>
  <c r="AM182" i="145"/>
  <c r="AO183" i="145"/>
  <c r="AP183" i="145" s="1"/>
  <c r="AQ183" i="145"/>
  <c r="AR183" i="145" s="1"/>
  <c r="BG65" i="145" s="1"/>
  <c r="BR34" i="145" s="1"/>
  <c r="AO184" i="145"/>
  <c r="AP184" i="145" s="1"/>
  <c r="AQ184" i="145"/>
  <c r="AR184" i="145" s="1"/>
  <c r="G185" i="145"/>
  <c r="I185" i="145"/>
  <c r="L185" i="145"/>
  <c r="N185" i="145"/>
  <c r="Q185" i="145"/>
  <c r="S185" i="145"/>
  <c r="V185" i="145"/>
  <c r="X185" i="145"/>
  <c r="AA185" i="145"/>
  <c r="AC185" i="145"/>
  <c r="AF185" i="145"/>
  <c r="AH185" i="145"/>
  <c r="AM185" i="145"/>
  <c r="AO186" i="145"/>
  <c r="AP186" i="145" s="1"/>
  <c r="BE66" i="145" s="1"/>
  <c r="BO35" i="145" s="1"/>
  <c r="AQ186" i="145"/>
  <c r="AR186" i="145" s="1"/>
  <c r="BG66" i="145" s="1"/>
  <c r="BR35" i="145" s="1"/>
  <c r="AO187" i="145"/>
  <c r="AP187" i="145" s="1"/>
  <c r="AQ187" i="145"/>
  <c r="AR187" i="145" s="1"/>
  <c r="G188" i="145"/>
  <c r="I188" i="145"/>
  <c r="L188" i="145"/>
  <c r="N188" i="145"/>
  <c r="Q188" i="145"/>
  <c r="S188" i="145"/>
  <c r="V188" i="145"/>
  <c r="X188" i="145"/>
  <c r="AA188" i="145"/>
  <c r="AC188" i="145"/>
  <c r="AF188" i="145"/>
  <c r="AH188" i="145"/>
  <c r="AM188" i="145"/>
  <c r="AO189" i="145"/>
  <c r="AP189" i="145" s="1"/>
  <c r="BE67" i="145" s="1"/>
  <c r="BO36" i="145" s="1"/>
  <c r="AQ189" i="145"/>
  <c r="AR189" i="145" s="1"/>
  <c r="AO190" i="145"/>
  <c r="AP190" i="145" s="1"/>
  <c r="AQ190" i="145"/>
  <c r="AR190" i="145" s="1"/>
  <c r="G191" i="145"/>
  <c r="I191" i="145"/>
  <c r="L191" i="145"/>
  <c r="N191" i="145"/>
  <c r="Q191" i="145"/>
  <c r="S191" i="145"/>
  <c r="V191" i="145"/>
  <c r="X191" i="145"/>
  <c r="AA191" i="145"/>
  <c r="AC191" i="145"/>
  <c r="AF191" i="145"/>
  <c r="AH191" i="145"/>
  <c r="AM191" i="145"/>
  <c r="AO192" i="145"/>
  <c r="AP192" i="145" s="1"/>
  <c r="AQ192" i="145"/>
  <c r="AR192" i="145" s="1"/>
  <c r="AO193" i="145"/>
  <c r="AP193" i="145" s="1"/>
  <c r="AQ193" i="145"/>
  <c r="AR193" i="145" s="1"/>
  <c r="G194" i="145"/>
  <c r="I194" i="145"/>
  <c r="L194" i="145"/>
  <c r="N194" i="145"/>
  <c r="Q194" i="145"/>
  <c r="S194" i="145"/>
  <c r="V194" i="145"/>
  <c r="X194" i="145"/>
  <c r="AA194" i="145"/>
  <c r="AC194" i="145"/>
  <c r="AF194" i="145"/>
  <c r="AH194" i="145"/>
  <c r="AM194" i="145"/>
  <c r="AO195" i="145"/>
  <c r="AP195" i="145" s="1"/>
  <c r="AQ195" i="145"/>
  <c r="AR195" i="145" s="1"/>
  <c r="BG69" i="145" s="1"/>
  <c r="BR38" i="145" s="1"/>
  <c r="AO196" i="145"/>
  <c r="AP196" i="145" s="1"/>
  <c r="AQ196" i="145"/>
  <c r="AR196" i="145" s="1"/>
  <c r="G197" i="145"/>
  <c r="I197" i="145"/>
  <c r="L197" i="145"/>
  <c r="N197" i="145"/>
  <c r="Q197" i="145"/>
  <c r="S197" i="145"/>
  <c r="V197" i="145"/>
  <c r="X197" i="145"/>
  <c r="AA197" i="145"/>
  <c r="AC197" i="145"/>
  <c r="AF197" i="145"/>
  <c r="AH197" i="145"/>
  <c r="AM197" i="145"/>
  <c r="AO198" i="145"/>
  <c r="AP198" i="145" s="1"/>
  <c r="BE70" i="145" s="1"/>
  <c r="BO39" i="145" s="1"/>
  <c r="AQ198" i="145"/>
  <c r="AR198" i="145" s="1"/>
  <c r="BG70" i="145" s="1"/>
  <c r="BR39" i="145" s="1"/>
  <c r="AO199" i="145"/>
  <c r="AP199" i="145" s="1"/>
  <c r="AQ199" i="145"/>
  <c r="AR199" i="145" s="1"/>
  <c r="G200" i="145"/>
  <c r="I200" i="145"/>
  <c r="L200" i="145"/>
  <c r="N200" i="145"/>
  <c r="Q200" i="145"/>
  <c r="S200" i="145"/>
  <c r="V200" i="145"/>
  <c r="X200" i="145"/>
  <c r="AA200" i="145"/>
  <c r="AC200" i="145"/>
  <c r="AF200" i="145"/>
  <c r="AH200" i="145"/>
  <c r="AM200" i="145"/>
  <c r="AO201" i="145"/>
  <c r="AP201" i="145" s="1"/>
  <c r="BE71" i="145" s="1"/>
  <c r="BO40" i="145" s="1"/>
  <c r="AQ201" i="145"/>
  <c r="AR201" i="145" s="1"/>
  <c r="AO202" i="145"/>
  <c r="AP202" i="145" s="1"/>
  <c r="AQ202" i="145"/>
  <c r="AR202" i="145" s="1"/>
  <c r="G203" i="145"/>
  <c r="I203" i="145"/>
  <c r="L203" i="145"/>
  <c r="N203" i="145"/>
  <c r="Q203" i="145"/>
  <c r="S203" i="145"/>
  <c r="V203" i="145"/>
  <c r="X203" i="145"/>
  <c r="AA203" i="145"/>
  <c r="AC203" i="145"/>
  <c r="AF203" i="145"/>
  <c r="AH203" i="145"/>
  <c r="AM203" i="145"/>
  <c r="AO204" i="145"/>
  <c r="AP204" i="145" s="1"/>
  <c r="AQ204" i="145"/>
  <c r="AR204" i="145" s="1"/>
  <c r="AO205" i="145"/>
  <c r="AP205" i="145" s="1"/>
  <c r="AQ205" i="145"/>
  <c r="AR205" i="145" s="1"/>
  <c r="G206" i="145"/>
  <c r="I206" i="145"/>
  <c r="L206" i="145"/>
  <c r="N206" i="145"/>
  <c r="Q206" i="145"/>
  <c r="S206" i="145"/>
  <c r="V206" i="145"/>
  <c r="X206" i="145"/>
  <c r="AA206" i="145"/>
  <c r="AC206" i="145"/>
  <c r="AF206" i="145"/>
  <c r="AH206" i="145"/>
  <c r="AM206" i="145"/>
  <c r="AO207" i="145"/>
  <c r="AP207" i="145" s="1"/>
  <c r="AQ207" i="145"/>
  <c r="AR207" i="145" s="1"/>
  <c r="BG73" i="145" s="1"/>
  <c r="BR42" i="145" s="1"/>
  <c r="AO208" i="145"/>
  <c r="AP208" i="145" s="1"/>
  <c r="AQ208" i="145"/>
  <c r="AR208" i="145" s="1"/>
  <c r="G209" i="145"/>
  <c r="I209" i="145"/>
  <c r="L209" i="145"/>
  <c r="N209" i="145"/>
  <c r="Q209" i="145"/>
  <c r="S209" i="145"/>
  <c r="V209" i="145"/>
  <c r="X209" i="145"/>
  <c r="AA209" i="145"/>
  <c r="AC209" i="145"/>
  <c r="AF209" i="145"/>
  <c r="AH209" i="145"/>
  <c r="AM209" i="145"/>
  <c r="AO210" i="145"/>
  <c r="AP210" i="145" s="1"/>
  <c r="BE74" i="145" s="1"/>
  <c r="BO43" i="145" s="1"/>
  <c r="AQ210" i="145"/>
  <c r="AR210" i="145" s="1"/>
  <c r="BG74" i="145" s="1"/>
  <c r="BR43" i="145" s="1"/>
  <c r="AO211" i="145"/>
  <c r="AP211" i="145" s="1"/>
  <c r="AQ211" i="145"/>
  <c r="AR211" i="145" s="1"/>
  <c r="G212" i="145"/>
  <c r="I212" i="145"/>
  <c r="L212" i="145"/>
  <c r="N212" i="145"/>
  <c r="Q212" i="145"/>
  <c r="S212" i="145"/>
  <c r="V212" i="145"/>
  <c r="X212" i="145"/>
  <c r="AA212" i="145"/>
  <c r="AC212" i="145"/>
  <c r="AF212" i="145"/>
  <c r="AH212" i="145"/>
  <c r="AM212" i="145"/>
  <c r="AO213" i="145"/>
  <c r="AP213" i="145" s="1"/>
  <c r="BE75" i="145" s="1"/>
  <c r="BO44" i="145" s="1"/>
  <c r="AQ213" i="145"/>
  <c r="AR213" i="145" s="1"/>
  <c r="AO214" i="145"/>
  <c r="AP214" i="145" s="1"/>
  <c r="AQ214" i="145"/>
  <c r="AR214" i="145" s="1"/>
  <c r="G215" i="145"/>
  <c r="I215" i="145"/>
  <c r="L215" i="145"/>
  <c r="N215" i="145"/>
  <c r="Q215" i="145"/>
  <c r="S215" i="145"/>
  <c r="V215" i="145"/>
  <c r="X215" i="145"/>
  <c r="AA215" i="145"/>
  <c r="AC215" i="145"/>
  <c r="AF215" i="145"/>
  <c r="AH215" i="145"/>
  <c r="AM215" i="145"/>
  <c r="AO216" i="145"/>
  <c r="AP216" i="145" s="1"/>
  <c r="AQ216" i="145"/>
  <c r="AR216" i="145" s="1"/>
  <c r="AO217" i="145"/>
  <c r="AP217" i="145" s="1"/>
  <c r="AQ217" i="145"/>
  <c r="AR217" i="145" s="1"/>
  <c r="G218" i="145"/>
  <c r="I218" i="145"/>
  <c r="L218" i="145"/>
  <c r="N218" i="145"/>
  <c r="Q218" i="145"/>
  <c r="S218" i="145"/>
  <c r="V218" i="145"/>
  <c r="X218" i="145"/>
  <c r="AA218" i="145"/>
  <c r="AC218" i="145"/>
  <c r="AF218" i="145"/>
  <c r="AH218" i="145"/>
  <c r="AM218" i="145"/>
  <c r="AO219" i="145"/>
  <c r="AP219" i="145" s="1"/>
  <c r="AQ219" i="145"/>
  <c r="AR219" i="145" s="1"/>
  <c r="BG77" i="145" s="1"/>
  <c r="BR46" i="145" s="1"/>
  <c r="AO220" i="145"/>
  <c r="AP220" i="145" s="1"/>
  <c r="AQ220" i="145"/>
  <c r="AR220" i="145" s="1"/>
  <c r="G221" i="145"/>
  <c r="I221" i="145"/>
  <c r="L221" i="145"/>
  <c r="N221" i="145"/>
  <c r="Q221" i="145"/>
  <c r="S221" i="145"/>
  <c r="V221" i="145"/>
  <c r="X221" i="145"/>
  <c r="AA221" i="145"/>
  <c r="AC221" i="145"/>
  <c r="AF221" i="145"/>
  <c r="AH221" i="145"/>
  <c r="AM221" i="145"/>
  <c r="AO222" i="145"/>
  <c r="AP222" i="145" s="1"/>
  <c r="BE78" i="145" s="1"/>
  <c r="BO47" i="145" s="1"/>
  <c r="AQ222" i="145"/>
  <c r="AR222" i="145" s="1"/>
  <c r="BG78" i="145" s="1"/>
  <c r="BR47" i="145" s="1"/>
  <c r="AO223" i="145"/>
  <c r="AP223" i="145" s="1"/>
  <c r="AQ223" i="145"/>
  <c r="AR223" i="145" s="1"/>
  <c r="G224" i="145"/>
  <c r="I224" i="145"/>
  <c r="L224" i="145"/>
  <c r="N224" i="145"/>
  <c r="Q224" i="145"/>
  <c r="S224" i="145"/>
  <c r="V224" i="145"/>
  <c r="X224" i="145"/>
  <c r="AA224" i="145"/>
  <c r="AC224" i="145"/>
  <c r="AF224" i="145"/>
  <c r="AH224" i="145"/>
  <c r="AM224" i="145"/>
  <c r="AO225" i="145"/>
  <c r="AP225" i="145" s="1"/>
  <c r="BE79" i="145" s="1"/>
  <c r="BO48" i="145" s="1"/>
  <c r="AQ225" i="145"/>
  <c r="AR225" i="145" s="1"/>
  <c r="AO226" i="145"/>
  <c r="AP226" i="145" s="1"/>
  <c r="AQ226" i="145"/>
  <c r="AR226" i="145" s="1"/>
  <c r="G227" i="145"/>
  <c r="I227" i="145"/>
  <c r="L227" i="145"/>
  <c r="N227" i="145"/>
  <c r="Q227" i="145"/>
  <c r="S227" i="145"/>
  <c r="V227" i="145"/>
  <c r="X227" i="145"/>
  <c r="AA227" i="145"/>
  <c r="AC227" i="145"/>
  <c r="AF227" i="145"/>
  <c r="AH227" i="145"/>
  <c r="AM227" i="145"/>
  <c r="AO6" i="143"/>
  <c r="AQ6" i="143"/>
  <c r="AO7" i="143"/>
  <c r="AQ7" i="143"/>
  <c r="G8" i="143"/>
  <c r="I8" i="143"/>
  <c r="L8" i="143"/>
  <c r="N8" i="143"/>
  <c r="Q8" i="143"/>
  <c r="S8" i="143"/>
  <c r="V8" i="143"/>
  <c r="X8" i="143"/>
  <c r="AA8" i="143"/>
  <c r="AH8" i="143"/>
  <c r="AK8" i="143"/>
  <c r="AO9" i="143"/>
  <c r="AP9" i="143" s="1"/>
  <c r="AU7" i="143" s="1"/>
  <c r="AQ9" i="143"/>
  <c r="AO10" i="143"/>
  <c r="AP10" i="143" s="1"/>
  <c r="AV7" i="143" s="1"/>
  <c r="AQ10" i="143"/>
  <c r="G11" i="143"/>
  <c r="I11" i="143"/>
  <c r="L11" i="143"/>
  <c r="N11" i="143"/>
  <c r="Q11" i="143"/>
  <c r="S11" i="143"/>
  <c r="V11" i="143"/>
  <c r="X11" i="143"/>
  <c r="AA11" i="143"/>
  <c r="AF11" i="143"/>
  <c r="AH11" i="143"/>
  <c r="AK11" i="143"/>
  <c r="AO12" i="143"/>
  <c r="AP12" i="143" s="1"/>
  <c r="AU8" i="143" s="1"/>
  <c r="AQ12" i="143"/>
  <c r="AO13" i="143"/>
  <c r="AP13" i="143" s="1"/>
  <c r="AV8" i="143" s="1"/>
  <c r="AQ13" i="143"/>
  <c r="G14" i="143"/>
  <c r="I14" i="143"/>
  <c r="L14" i="143"/>
  <c r="N14" i="143"/>
  <c r="Q14" i="143"/>
  <c r="S14" i="143"/>
  <c r="V14" i="143"/>
  <c r="X14" i="143"/>
  <c r="AA14" i="143"/>
  <c r="AF14" i="143"/>
  <c r="AH14" i="143"/>
  <c r="AK14" i="143"/>
  <c r="AO15" i="143"/>
  <c r="AP15" i="143" s="1"/>
  <c r="AU9" i="143" s="1"/>
  <c r="AQ15" i="143"/>
  <c r="AR15" i="143" s="1"/>
  <c r="AW9" i="143" s="1"/>
  <c r="AO16" i="143"/>
  <c r="AP16" i="143" s="1"/>
  <c r="AV9" i="143" s="1"/>
  <c r="AQ16" i="143"/>
  <c r="AR16" i="143" s="1"/>
  <c r="AX9" i="143" s="1"/>
  <c r="G17" i="143"/>
  <c r="I17" i="143"/>
  <c r="L17" i="143"/>
  <c r="N17" i="143"/>
  <c r="Q17" i="143"/>
  <c r="S17" i="143"/>
  <c r="V17" i="143"/>
  <c r="X17" i="143"/>
  <c r="AA17" i="143"/>
  <c r="AF17" i="143"/>
  <c r="AH17" i="143"/>
  <c r="AK17" i="143"/>
  <c r="AO18" i="143"/>
  <c r="AP18" i="143" s="1"/>
  <c r="AU10" i="143" s="1"/>
  <c r="AQ18" i="143"/>
  <c r="AR18" i="143" s="1"/>
  <c r="AW10" i="143" s="1"/>
  <c r="AO19" i="143"/>
  <c r="AP19" i="143" s="1"/>
  <c r="AV10" i="143" s="1"/>
  <c r="AQ19" i="143"/>
  <c r="AR19" i="143" s="1"/>
  <c r="AX10" i="143" s="1"/>
  <c r="G20" i="143"/>
  <c r="I20" i="143"/>
  <c r="L20" i="143"/>
  <c r="N20" i="143"/>
  <c r="Q20" i="143"/>
  <c r="S20" i="143"/>
  <c r="V20" i="143"/>
  <c r="X20" i="143"/>
  <c r="AA20" i="143"/>
  <c r="AF20" i="143"/>
  <c r="AH20" i="143"/>
  <c r="AK20" i="143"/>
  <c r="AO21" i="143"/>
  <c r="AQ21" i="143"/>
  <c r="AO22" i="143"/>
  <c r="AQ22" i="143"/>
  <c r="G23" i="143"/>
  <c r="I23" i="143"/>
  <c r="L23" i="143"/>
  <c r="N23" i="143"/>
  <c r="Q23" i="143"/>
  <c r="S23" i="143"/>
  <c r="V23" i="143"/>
  <c r="X23" i="143"/>
  <c r="AA23" i="143"/>
  <c r="AF23" i="143"/>
  <c r="AH23" i="143"/>
  <c r="AK23" i="143"/>
  <c r="AO24" i="143"/>
  <c r="AP24" i="143" s="1"/>
  <c r="AU12" i="143" s="1"/>
  <c r="AQ24" i="143"/>
  <c r="AR24" i="143" s="1"/>
  <c r="AW12" i="143" s="1"/>
  <c r="AO25" i="143"/>
  <c r="AP25" i="143" s="1"/>
  <c r="AV12" i="143" s="1"/>
  <c r="AQ25" i="143"/>
  <c r="AR25" i="143" s="1"/>
  <c r="AX12" i="143" s="1"/>
  <c r="G26" i="143"/>
  <c r="I26" i="143"/>
  <c r="L26" i="143"/>
  <c r="N26" i="143"/>
  <c r="Q26" i="143"/>
  <c r="S26" i="143"/>
  <c r="V26" i="143"/>
  <c r="X26" i="143"/>
  <c r="AA26" i="143"/>
  <c r="AF26" i="143"/>
  <c r="AH26" i="143"/>
  <c r="AK26" i="143"/>
  <c r="AO27" i="143"/>
  <c r="AQ27" i="143"/>
  <c r="AO28" i="143"/>
  <c r="AQ28" i="143"/>
  <c r="I29" i="143"/>
  <c r="L29" i="143"/>
  <c r="N29" i="143"/>
  <c r="Q29" i="143"/>
  <c r="S29" i="143"/>
  <c r="V29" i="143"/>
  <c r="X29" i="143"/>
  <c r="AF29" i="143"/>
  <c r="AH29" i="143"/>
  <c r="AK29" i="143"/>
  <c r="F30" i="143"/>
  <c r="H30" i="143"/>
  <c r="K30" i="143"/>
  <c r="M30" i="143"/>
  <c r="P30" i="143"/>
  <c r="R30" i="143"/>
  <c r="U30" i="143"/>
  <c r="W30" i="143"/>
  <c r="Z30" i="143"/>
  <c r="AE30" i="143"/>
  <c r="AG30" i="143"/>
  <c r="AJ30" i="143"/>
  <c r="F31" i="143"/>
  <c r="H31" i="143"/>
  <c r="K31" i="143"/>
  <c r="M31" i="143"/>
  <c r="P31" i="143"/>
  <c r="R31" i="143"/>
  <c r="U31" i="143"/>
  <c r="W31" i="143"/>
  <c r="Z31" i="143"/>
  <c r="AE31" i="143"/>
  <c r="AG31" i="143"/>
  <c r="AJ31" i="143"/>
  <c r="BJ6" i="154" l="1"/>
  <c r="BH6" i="154"/>
  <c r="BD31" i="154"/>
  <c r="BN7" i="154" s="1"/>
  <c r="BF31" i="154"/>
  <c r="BQ7" i="154" s="1"/>
  <c r="BJ31" i="154"/>
  <c r="BW7" i="154" s="1"/>
  <c r="BH31" i="154"/>
  <c r="BT7" i="154" s="1"/>
  <c r="BF6" i="154"/>
  <c r="BQ6" i="154" s="1"/>
  <c r="AR22" i="149"/>
  <c r="AR21" i="149"/>
  <c r="AR27" i="149"/>
  <c r="AP22" i="149"/>
  <c r="AP28" i="149"/>
  <c r="AR28" i="149"/>
  <c r="AP21" i="149"/>
  <c r="AP27" i="149"/>
  <c r="AR21" i="143"/>
  <c r="AP27" i="143"/>
  <c r="AR27" i="143"/>
  <c r="AR22" i="143"/>
  <c r="AP21" i="143"/>
  <c r="AR28" i="143"/>
  <c r="AP28" i="143"/>
  <c r="AP22" i="143"/>
  <c r="AP7" i="143"/>
  <c r="AV6" i="143" s="1"/>
  <c r="AP6" i="143"/>
  <c r="AU6" i="143" s="1"/>
  <c r="AR107" i="154"/>
  <c r="AP11" i="154"/>
  <c r="AR11" i="154"/>
  <c r="AP83" i="154"/>
  <c r="AR83" i="154"/>
  <c r="AR8" i="154"/>
  <c r="AP8" i="154"/>
  <c r="AR86" i="154"/>
  <c r="AP86" i="154"/>
  <c r="AP107" i="154"/>
  <c r="AP7" i="149"/>
  <c r="AV6" i="149" s="1"/>
  <c r="AR7" i="149"/>
  <c r="AX6" i="149" s="1"/>
  <c r="AR6" i="149"/>
  <c r="AW6" i="149" s="1"/>
  <c r="AP6" i="149"/>
  <c r="AU6" i="149" s="1"/>
  <c r="AP105" i="145"/>
  <c r="BE39" i="145" s="1"/>
  <c r="BO8" i="145" s="1"/>
  <c r="AR85" i="145"/>
  <c r="AP81" i="145"/>
  <c r="AP9" i="145"/>
  <c r="BE7" i="145" s="1"/>
  <c r="AR6" i="145"/>
  <c r="AR105" i="145"/>
  <c r="BG39" i="145" s="1"/>
  <c r="BR8" i="145" s="1"/>
  <c r="AP84" i="145"/>
  <c r="AP7" i="145"/>
  <c r="AR106" i="145"/>
  <c r="AP85" i="145"/>
  <c r="AR82" i="145"/>
  <c r="AR10" i="145"/>
  <c r="AP6" i="145"/>
  <c r="AR81" i="145"/>
  <c r="AR9" i="145"/>
  <c r="AP106" i="145"/>
  <c r="AR84" i="145"/>
  <c r="AP82" i="145"/>
  <c r="AP10" i="145"/>
  <c r="AR7" i="145"/>
  <c r="BK40" i="145"/>
  <c r="BX9" i="145" s="1"/>
  <c r="BI17" i="145"/>
  <c r="BI76" i="145"/>
  <c r="BU45" i="145" s="1"/>
  <c r="BI65" i="145"/>
  <c r="BU34" i="145" s="1"/>
  <c r="BI47" i="145"/>
  <c r="BU16" i="145" s="1"/>
  <c r="BI33" i="145"/>
  <c r="BI32" i="145"/>
  <c r="BI16" i="145"/>
  <c r="BG7" i="145"/>
  <c r="BI79" i="145"/>
  <c r="BU48" i="145" s="1"/>
  <c r="BE77" i="145"/>
  <c r="BO46" i="145" s="1"/>
  <c r="BG76" i="145"/>
  <c r="BR45" i="145" s="1"/>
  <c r="BI75" i="145"/>
  <c r="BU44" i="145" s="1"/>
  <c r="BE73" i="145"/>
  <c r="BO42" i="145" s="1"/>
  <c r="BG72" i="145"/>
  <c r="BR41" i="145" s="1"/>
  <c r="BI71" i="145"/>
  <c r="BU40" i="145" s="1"/>
  <c r="BE69" i="145"/>
  <c r="BO38" i="145" s="1"/>
  <c r="BG68" i="145"/>
  <c r="BR37" i="145" s="1"/>
  <c r="BI67" i="145"/>
  <c r="BU36" i="145" s="1"/>
  <c r="BE65" i="145"/>
  <c r="BO34" i="145" s="1"/>
  <c r="BG64" i="145"/>
  <c r="BR33" i="145" s="1"/>
  <c r="BI63" i="145"/>
  <c r="BU32" i="145" s="1"/>
  <c r="BE61" i="145"/>
  <c r="BO30" i="145" s="1"/>
  <c r="BG60" i="145"/>
  <c r="BR29" i="145" s="1"/>
  <c r="BI59" i="145"/>
  <c r="BU28" i="145" s="1"/>
  <c r="BE57" i="145"/>
  <c r="BO26" i="145" s="1"/>
  <c r="BG56" i="145"/>
  <c r="BR25" i="145" s="1"/>
  <c r="BI55" i="145"/>
  <c r="BU24" i="145" s="1"/>
  <c r="BE52" i="145"/>
  <c r="BO21" i="145" s="1"/>
  <c r="BE51" i="145"/>
  <c r="BO20" i="145" s="1"/>
  <c r="BG50" i="145"/>
  <c r="BR19" i="145" s="1"/>
  <c r="BE47" i="145"/>
  <c r="BO16" i="145" s="1"/>
  <c r="BE46" i="145"/>
  <c r="BO15" i="145" s="1"/>
  <c r="BE45" i="145"/>
  <c r="BO14" i="145" s="1"/>
  <c r="BG44" i="145"/>
  <c r="BR13" i="145" s="1"/>
  <c r="BI43" i="145"/>
  <c r="BU12" i="145" s="1"/>
  <c r="BE41" i="145"/>
  <c r="BO10" i="145" s="1"/>
  <c r="BG40" i="145"/>
  <c r="BR9" i="145" s="1"/>
  <c r="BE37" i="145"/>
  <c r="BG36" i="145"/>
  <c r="BI35" i="145"/>
  <c r="BE33" i="145"/>
  <c r="BG32" i="145"/>
  <c r="BE29" i="145"/>
  <c r="BG28" i="145"/>
  <c r="BI27" i="145"/>
  <c r="BE25" i="145"/>
  <c r="BG24" i="145"/>
  <c r="BI23" i="145"/>
  <c r="BE21" i="145"/>
  <c r="BG20" i="145"/>
  <c r="BI19" i="145"/>
  <c r="BE17" i="145"/>
  <c r="BG16" i="145"/>
  <c r="BI15" i="145"/>
  <c r="BE13" i="145"/>
  <c r="BG12" i="145"/>
  <c r="BI11" i="145"/>
  <c r="BE9" i="145"/>
  <c r="BG8" i="145"/>
  <c r="BI7" i="145"/>
  <c r="BK11" i="145"/>
  <c r="BG79" i="145"/>
  <c r="BR48" i="145" s="1"/>
  <c r="BE76" i="145"/>
  <c r="BO45" i="145" s="1"/>
  <c r="BG75" i="145"/>
  <c r="BR44" i="145" s="1"/>
  <c r="BE72" i="145"/>
  <c r="BO41" i="145" s="1"/>
  <c r="BG71" i="145"/>
  <c r="BR40" i="145" s="1"/>
  <c r="BE68" i="145"/>
  <c r="BO37" i="145" s="1"/>
  <c r="BG67" i="145"/>
  <c r="BR36" i="145" s="1"/>
  <c r="BE64" i="145"/>
  <c r="BO33" i="145" s="1"/>
  <c r="BG63" i="145"/>
  <c r="BR32" i="145" s="1"/>
  <c r="BE60" i="145"/>
  <c r="BO29" i="145" s="1"/>
  <c r="BG59" i="145"/>
  <c r="BR28" i="145" s="1"/>
  <c r="BE56" i="145"/>
  <c r="BO25" i="145" s="1"/>
  <c r="BG55" i="145"/>
  <c r="BR24" i="145" s="1"/>
  <c r="BG54" i="145"/>
  <c r="BR23" i="145" s="1"/>
  <c r="BE50" i="145"/>
  <c r="BO19" i="145" s="1"/>
  <c r="BG49" i="145"/>
  <c r="BR18" i="145" s="1"/>
  <c r="BI48" i="145"/>
  <c r="BU17" i="145" s="1"/>
  <c r="BK47" i="145"/>
  <c r="BX16" i="145" s="1"/>
  <c r="BE44" i="145"/>
  <c r="BO13" i="145" s="1"/>
  <c r="BG43" i="145"/>
  <c r="BR12" i="145" s="1"/>
  <c r="BE40" i="145"/>
  <c r="BO9" i="145" s="1"/>
  <c r="BE36" i="145"/>
  <c r="BG35" i="145"/>
  <c r="BE32" i="145"/>
  <c r="BE28" i="145"/>
  <c r="BG27" i="145"/>
  <c r="BE24" i="145"/>
  <c r="BG23" i="145"/>
  <c r="BE20" i="145"/>
  <c r="BG19" i="145"/>
  <c r="BE16" i="145"/>
  <c r="BG15" i="145"/>
  <c r="BE12" i="145"/>
  <c r="BG11" i="145"/>
  <c r="BE8" i="145"/>
  <c r="AR12" i="143"/>
  <c r="AW8" i="143" s="1"/>
  <c r="AR9" i="143"/>
  <c r="AW7" i="143" s="1"/>
  <c r="AR6" i="143"/>
  <c r="AW6" i="143" s="1"/>
  <c r="AR7" i="143"/>
  <c r="AX6" i="143" s="1"/>
  <c r="AR13" i="143"/>
  <c r="AX8" i="143" s="1"/>
  <c r="AR10" i="143"/>
  <c r="AX7" i="143" s="1"/>
  <c r="AJ229" i="145"/>
  <c r="AJ228" i="145"/>
  <c r="AG229" i="145"/>
  <c r="AG228" i="145"/>
  <c r="AF30" i="143"/>
  <c r="AE228" i="145"/>
  <c r="AF31" i="143"/>
  <c r="AE229" i="145"/>
  <c r="Z228" i="145"/>
  <c r="Z229" i="145"/>
  <c r="W229" i="145"/>
  <c r="W228" i="145"/>
  <c r="U228" i="145"/>
  <c r="V31" i="143"/>
  <c r="U229" i="145"/>
  <c r="R228" i="145"/>
  <c r="R229" i="145"/>
  <c r="P229" i="145"/>
  <c r="P228" i="145"/>
  <c r="M229" i="145"/>
  <c r="M228" i="145"/>
  <c r="L31" i="143"/>
  <c r="K229" i="145"/>
  <c r="L30" i="143"/>
  <c r="K228" i="145"/>
  <c r="H229" i="145"/>
  <c r="H228" i="145"/>
  <c r="F228" i="145"/>
  <c r="F229" i="145"/>
  <c r="AO113" i="145"/>
  <c r="AP113" i="145" s="1"/>
  <c r="BI41" i="145" s="1"/>
  <c r="BU10" i="145" s="1"/>
  <c r="AQ23" i="145"/>
  <c r="AR23" i="145" s="1"/>
  <c r="AQ194" i="145"/>
  <c r="AO125" i="145"/>
  <c r="AP125" i="145" s="1"/>
  <c r="BI45" i="145" s="1"/>
  <c r="BU14" i="145" s="1"/>
  <c r="L125" i="145"/>
  <c r="AQ11" i="145"/>
  <c r="AQ128" i="145"/>
  <c r="I128" i="145"/>
  <c r="AQ152" i="145"/>
  <c r="S152" i="145"/>
  <c r="AQ143" i="145"/>
  <c r="I143" i="145"/>
  <c r="AO68" i="145"/>
  <c r="AP68" i="145" s="1"/>
  <c r="BI26" i="145" s="1"/>
  <c r="AQ200" i="145"/>
  <c r="AQ113" i="145"/>
  <c r="AO92" i="145"/>
  <c r="AP92" i="145" s="1"/>
  <c r="BI34" i="145" s="1"/>
  <c r="AQ50" i="145"/>
  <c r="AO11" i="145"/>
  <c r="AO50" i="145"/>
  <c r="AP50" i="145" s="1"/>
  <c r="BI20" i="145" s="1"/>
  <c r="AQ158" i="145"/>
  <c r="AQ83" i="145"/>
  <c r="AQ35" i="145"/>
  <c r="AQ38" i="145"/>
  <c r="AO35" i="145"/>
  <c r="AP35" i="145" s="1"/>
  <c r="AQ215" i="145"/>
  <c r="AQ224" i="145"/>
  <c r="AO200" i="145"/>
  <c r="AP200" i="145" s="1"/>
  <c r="BI70" i="145" s="1"/>
  <c r="BU39" i="145" s="1"/>
  <c r="AO191" i="145"/>
  <c r="AP191" i="145" s="1"/>
  <c r="AQ125" i="145"/>
  <c r="AQ140" i="145"/>
  <c r="AR140" i="145" s="1"/>
  <c r="BK50" i="145" s="1"/>
  <c r="BX19" i="145" s="1"/>
  <c r="AO197" i="145"/>
  <c r="AP197" i="145" s="1"/>
  <c r="BI69" i="145" s="1"/>
  <c r="BU38" i="145" s="1"/>
  <c r="AO182" i="145"/>
  <c r="AP182" i="145" s="1"/>
  <c r="BI64" i="145" s="1"/>
  <c r="BU33" i="145" s="1"/>
  <c r="AO170" i="145"/>
  <c r="AP170" i="145" s="1"/>
  <c r="BI60" i="145" s="1"/>
  <c r="BU29" i="145" s="1"/>
  <c r="AO158" i="145"/>
  <c r="AP158" i="145" s="1"/>
  <c r="BI56" i="145" s="1"/>
  <c r="BU25" i="145" s="1"/>
  <c r="AO146" i="145"/>
  <c r="AP146" i="145" s="1"/>
  <c r="AO212" i="145"/>
  <c r="AP212" i="145" s="1"/>
  <c r="AQ212" i="145"/>
  <c r="AR212" i="145" s="1"/>
  <c r="BK74" i="145" s="1"/>
  <c r="BX43" i="145" s="1"/>
  <c r="AO188" i="145"/>
  <c r="AP188" i="145" s="1"/>
  <c r="BI66" i="145" s="1"/>
  <c r="BU35" i="145" s="1"/>
  <c r="AO134" i="145"/>
  <c r="AP134" i="145" s="1"/>
  <c r="AO224" i="145"/>
  <c r="AP224" i="145" s="1"/>
  <c r="BI78" i="145" s="1"/>
  <c r="BU47" i="145" s="1"/>
  <c r="AO152" i="145"/>
  <c r="AP152" i="145" s="1"/>
  <c r="BI54" i="145" s="1"/>
  <c r="BU23" i="145" s="1"/>
  <c r="AO80" i="145"/>
  <c r="AP80" i="145" s="1"/>
  <c r="BI30" i="145" s="1"/>
  <c r="AO23" i="145"/>
  <c r="AP23" i="145" s="1"/>
  <c r="AQ101" i="145"/>
  <c r="AO101" i="145"/>
  <c r="AP101" i="145" s="1"/>
  <c r="BI37" i="145" s="1"/>
  <c r="AO53" i="145"/>
  <c r="AP53" i="145" s="1"/>
  <c r="BI21" i="145" s="1"/>
  <c r="AQ116" i="145"/>
  <c r="AO86" i="145"/>
  <c r="AQ71" i="145"/>
  <c r="AQ11" i="143"/>
  <c r="U32" i="143"/>
  <c r="AO14" i="143"/>
  <c r="AP14" i="143" s="1"/>
  <c r="AJ32" i="143"/>
  <c r="AK31" i="143"/>
  <c r="Q31" i="143"/>
  <c r="AE32" i="143"/>
  <c r="AF8" i="143"/>
  <c r="AH31" i="143"/>
  <c r="N31" i="143"/>
  <c r="I30" i="143"/>
  <c r="AH30" i="143"/>
  <c r="H32" i="143"/>
  <c r="AA30" i="143"/>
  <c r="G30" i="143"/>
  <c r="I31" i="143"/>
  <c r="X30" i="143"/>
  <c r="AO11" i="143"/>
  <c r="AP11" i="143" s="1"/>
  <c r="N30" i="143"/>
  <c r="AA31" i="143"/>
  <c r="G31" i="143"/>
  <c r="AO30" i="143"/>
  <c r="V30" i="143"/>
  <c r="S31" i="143"/>
  <c r="X31" i="143"/>
  <c r="S30" i="143"/>
  <c r="AQ26" i="143"/>
  <c r="AR26" i="143" s="1"/>
  <c r="AK30" i="143"/>
  <c r="Q30" i="143"/>
  <c r="Z32" i="143"/>
  <c r="AA29" i="143"/>
  <c r="F32" i="143"/>
  <c r="G29" i="143"/>
  <c r="AO26" i="143"/>
  <c r="AP26" i="143" s="1"/>
  <c r="AQ30" i="143"/>
  <c r="AQ14" i="143"/>
  <c r="AQ31" i="143"/>
  <c r="AQ29" i="149"/>
  <c r="F32" i="149"/>
  <c r="Z32" i="149"/>
  <c r="AO17" i="149"/>
  <c r="AP17" i="149" s="1"/>
  <c r="AQ23" i="149"/>
  <c r="W32" i="149"/>
  <c r="K32" i="149"/>
  <c r="AE32" i="149"/>
  <c r="AQ20" i="149"/>
  <c r="AR20" i="149" s="1"/>
  <c r="AQ17" i="149"/>
  <c r="AR17" i="149" s="1"/>
  <c r="AO26" i="149"/>
  <c r="AP26" i="149" s="1"/>
  <c r="R32" i="149"/>
  <c r="AL32" i="149"/>
  <c r="AO11" i="149"/>
  <c r="AP11" i="149" s="1"/>
  <c r="H32" i="149"/>
  <c r="AB32" i="149"/>
  <c r="AQ11" i="149"/>
  <c r="AR11" i="149" s="1"/>
  <c r="AO14" i="149"/>
  <c r="AP14" i="149" s="1"/>
  <c r="AQ14" i="149"/>
  <c r="AR14" i="149" s="1"/>
  <c r="AO23" i="149"/>
  <c r="AO29" i="149"/>
  <c r="M32" i="149"/>
  <c r="AG32" i="149"/>
  <c r="P32" i="149"/>
  <c r="AJ32" i="149"/>
  <c r="AO20" i="149"/>
  <c r="AP20" i="149" s="1"/>
  <c r="U32" i="149"/>
  <c r="AO8" i="149"/>
  <c r="AQ30" i="149"/>
  <c r="AO30" i="149"/>
  <c r="AQ8" i="149"/>
  <c r="AQ26" i="149"/>
  <c r="AR26" i="149" s="1"/>
  <c r="AO31" i="149"/>
  <c r="AQ31" i="149"/>
  <c r="AQ221" i="145"/>
  <c r="AR221" i="145" s="1"/>
  <c r="BK77" i="145" s="1"/>
  <c r="BX46" i="145" s="1"/>
  <c r="AQ185" i="145"/>
  <c r="AQ20" i="143"/>
  <c r="AR20" i="143" s="1"/>
  <c r="AQ29" i="143"/>
  <c r="R32" i="143"/>
  <c r="AO8" i="143"/>
  <c r="AQ203" i="145"/>
  <c r="AQ161" i="145"/>
  <c r="AR161" i="145" s="1"/>
  <c r="BK57" i="145" s="1"/>
  <c r="BX26" i="145" s="1"/>
  <c r="AQ188" i="145"/>
  <c r="AQ206" i="145"/>
  <c r="AQ173" i="145"/>
  <c r="W32" i="143"/>
  <c r="AO31" i="143"/>
  <c r="AQ23" i="143"/>
  <c r="AQ131" i="145"/>
  <c r="AR131" i="145" s="1"/>
  <c r="AQ170" i="145"/>
  <c r="AR170" i="145" s="1"/>
  <c r="BK60" i="145" s="1"/>
  <c r="BX29" i="145" s="1"/>
  <c r="P32" i="143"/>
  <c r="AG32" i="143"/>
  <c r="M32" i="143"/>
  <c r="AQ17" i="143"/>
  <c r="AR17" i="143" s="1"/>
  <c r="AQ227" i="145"/>
  <c r="AO29" i="143"/>
  <c r="AQ218" i="145"/>
  <c r="K32" i="143"/>
  <c r="AQ197" i="145"/>
  <c r="AQ176" i="145"/>
  <c r="AQ155" i="145"/>
  <c r="AO17" i="143"/>
  <c r="AP17" i="143" s="1"/>
  <c r="AQ8" i="143"/>
  <c r="AO227" i="145"/>
  <c r="AP227" i="145" s="1"/>
  <c r="AO215" i="145"/>
  <c r="AP215" i="145" s="1"/>
  <c r="AO203" i="145"/>
  <c r="AP203" i="145" s="1"/>
  <c r="AQ191" i="145"/>
  <c r="AR191" i="145" s="1"/>
  <c r="BK67" i="145" s="1"/>
  <c r="BX36" i="145" s="1"/>
  <c r="AQ149" i="145"/>
  <c r="AR149" i="145" s="1"/>
  <c r="BK53" i="145" s="1"/>
  <c r="BX22" i="145" s="1"/>
  <c r="AO20" i="143"/>
  <c r="AP20" i="143" s="1"/>
  <c r="AO218" i="145"/>
  <c r="AP218" i="145" s="1"/>
  <c r="AO206" i="145"/>
  <c r="AP206" i="145" s="1"/>
  <c r="AQ179" i="145"/>
  <c r="AQ209" i="145"/>
  <c r="AR209" i="145" s="1"/>
  <c r="BK73" i="145" s="1"/>
  <c r="BX42" i="145" s="1"/>
  <c r="AO23" i="143"/>
  <c r="AO221" i="145"/>
  <c r="AP221" i="145" s="1"/>
  <c r="BI77" i="145" s="1"/>
  <c r="BU46" i="145" s="1"/>
  <c r="AO209" i="145"/>
  <c r="AP209" i="145" s="1"/>
  <c r="BI73" i="145" s="1"/>
  <c r="BU42" i="145" s="1"/>
  <c r="AQ182" i="145"/>
  <c r="AR182" i="145" s="1"/>
  <c r="BK64" i="145" s="1"/>
  <c r="BX33" i="145" s="1"/>
  <c r="AQ164" i="145"/>
  <c r="AO140" i="145"/>
  <c r="AP140" i="145" s="1"/>
  <c r="BI50" i="145" s="1"/>
  <c r="BU19" i="145" s="1"/>
  <c r="AO137" i="145"/>
  <c r="AP137" i="145" s="1"/>
  <c r="BI49" i="145" s="1"/>
  <c r="BU18" i="145" s="1"/>
  <c r="AO194" i="145"/>
  <c r="AP194" i="145" s="1"/>
  <c r="BI68" i="145" s="1"/>
  <c r="BU37" i="145" s="1"/>
  <c r="AO185" i="145"/>
  <c r="AP185" i="145" s="1"/>
  <c r="AO173" i="145"/>
  <c r="AP173" i="145" s="1"/>
  <c r="AO161" i="145"/>
  <c r="AP161" i="145" s="1"/>
  <c r="BI57" i="145" s="1"/>
  <c r="BU26" i="145" s="1"/>
  <c r="AO155" i="145"/>
  <c r="AP155" i="145" s="1"/>
  <c r="AO149" i="145"/>
  <c r="AP149" i="145" s="1"/>
  <c r="AQ134" i="145"/>
  <c r="AO176" i="145"/>
  <c r="AP176" i="145" s="1"/>
  <c r="BI62" i="145" s="1"/>
  <c r="BU31" i="145" s="1"/>
  <c r="AO164" i="145"/>
  <c r="AP164" i="145" s="1"/>
  <c r="BI58" i="145" s="1"/>
  <c r="BU27" i="145" s="1"/>
  <c r="AQ146" i="145"/>
  <c r="AQ137" i="145"/>
  <c r="AR137" i="145" s="1"/>
  <c r="BK49" i="145" s="1"/>
  <c r="BX18" i="145" s="1"/>
  <c r="AQ167" i="145"/>
  <c r="AO179" i="145"/>
  <c r="AP179" i="145" s="1"/>
  <c r="AO167" i="145"/>
  <c r="AP167" i="145" s="1"/>
  <c r="AQ104" i="145"/>
  <c r="AQ119" i="145"/>
  <c r="AQ95" i="145"/>
  <c r="AQ107" i="145"/>
  <c r="AQ86" i="145"/>
  <c r="AO143" i="145"/>
  <c r="AP143" i="145" s="1"/>
  <c r="BI51" i="145" s="1"/>
  <c r="BU20" i="145" s="1"/>
  <c r="AO131" i="145"/>
  <c r="AP131" i="145" s="1"/>
  <c r="AO128" i="145"/>
  <c r="AP128" i="145" s="1"/>
  <c r="AQ122" i="145"/>
  <c r="AO89" i="145"/>
  <c r="AP89" i="145" s="1"/>
  <c r="AQ56" i="145"/>
  <c r="AR56" i="145" s="1"/>
  <c r="BK22" i="145" s="1"/>
  <c r="AO116" i="145"/>
  <c r="AP116" i="145" s="1"/>
  <c r="BI42" i="145" s="1"/>
  <c r="BU11" i="145" s="1"/>
  <c r="AO104" i="145"/>
  <c r="AP104" i="145" s="1"/>
  <c r="BI38" i="145" s="1"/>
  <c r="AO74" i="145"/>
  <c r="AP74" i="145" s="1"/>
  <c r="BI28" i="145" s="1"/>
  <c r="AO71" i="145"/>
  <c r="AP71" i="145" s="1"/>
  <c r="AO119" i="145"/>
  <c r="AP119" i="145" s="1"/>
  <c r="AO107" i="145"/>
  <c r="AO95" i="145"/>
  <c r="AP95" i="145" s="1"/>
  <c r="AQ110" i="145"/>
  <c r="AR110" i="145" s="1"/>
  <c r="AQ98" i="145"/>
  <c r="AQ89" i="145"/>
  <c r="AO83" i="145"/>
  <c r="AO122" i="145"/>
  <c r="AP122" i="145" s="1"/>
  <c r="BI44" i="145" s="1"/>
  <c r="BU13" i="145" s="1"/>
  <c r="AO110" i="145"/>
  <c r="AP110" i="145" s="1"/>
  <c r="AO98" i="145"/>
  <c r="AP98" i="145" s="1"/>
  <c r="BI36" i="145" s="1"/>
  <c r="AO62" i="145"/>
  <c r="AP62" i="145" s="1"/>
  <c r="BI24" i="145" s="1"/>
  <c r="AO47" i="145"/>
  <c r="AP47" i="145" s="1"/>
  <c r="AQ29" i="145"/>
  <c r="AQ62" i="145"/>
  <c r="AQ74" i="145"/>
  <c r="AO38" i="145"/>
  <c r="AP38" i="145" s="1"/>
  <c r="AQ59" i="145"/>
  <c r="AQ77" i="145"/>
  <c r="AO59" i="145"/>
  <c r="AP59" i="145" s="1"/>
  <c r="AO77" i="145"/>
  <c r="AP77" i="145" s="1"/>
  <c r="BI29" i="145" s="1"/>
  <c r="AQ92" i="145"/>
  <c r="AQ80" i="145"/>
  <c r="AQ68" i="145"/>
  <c r="AO41" i="145"/>
  <c r="AP41" i="145" s="1"/>
  <c r="AQ14" i="145"/>
  <c r="AR14" i="145" s="1"/>
  <c r="BK8" i="145" s="1"/>
  <c r="AQ26" i="145"/>
  <c r="AR26" i="145" s="1"/>
  <c r="BK12" i="145" s="1"/>
  <c r="AQ20" i="145"/>
  <c r="AQ47" i="145"/>
  <c r="AQ8" i="145"/>
  <c r="AQ44" i="145"/>
  <c r="AR44" i="145" s="1"/>
  <c r="BK18" i="145" s="1"/>
  <c r="AQ65" i="145"/>
  <c r="AO56" i="145"/>
  <c r="AP56" i="145" s="1"/>
  <c r="BI22" i="145" s="1"/>
  <c r="AO44" i="145"/>
  <c r="AP44" i="145" s="1"/>
  <c r="BI18" i="145" s="1"/>
  <c r="AQ32" i="145"/>
  <c r="AO65" i="145"/>
  <c r="AP65" i="145" s="1"/>
  <c r="BI25" i="145" s="1"/>
  <c r="AQ53" i="145"/>
  <c r="AQ41" i="145"/>
  <c r="AO32" i="145"/>
  <c r="AP32" i="145" s="1"/>
  <c r="BI14" i="145" s="1"/>
  <c r="AO20" i="145"/>
  <c r="AP20" i="145" s="1"/>
  <c r="BI10" i="145" s="1"/>
  <c r="AO8" i="145"/>
  <c r="AQ17" i="145"/>
  <c r="AO29" i="145"/>
  <c r="AP29" i="145" s="1"/>
  <c r="BI13" i="145" s="1"/>
  <c r="AO17" i="145"/>
  <c r="AP17" i="145" s="1"/>
  <c r="BI9" i="145" s="1"/>
  <c r="AO26" i="145"/>
  <c r="AP26" i="145" s="1"/>
  <c r="BI12" i="145" s="1"/>
  <c r="AO14" i="145"/>
  <c r="AP14" i="145" s="1"/>
  <c r="BI8" i="145" s="1"/>
  <c r="BT6" i="154" l="1"/>
  <c r="BW6" i="154"/>
  <c r="AP29" i="149"/>
  <c r="AR23" i="149"/>
  <c r="AR29" i="149"/>
  <c r="AP23" i="149"/>
  <c r="AU13" i="149"/>
  <c r="AX13" i="149"/>
  <c r="AV11" i="149"/>
  <c r="AW11" i="149"/>
  <c r="AU11" i="149"/>
  <c r="AV13" i="149"/>
  <c r="AW13" i="149"/>
  <c r="AX11" i="149"/>
  <c r="BG31" i="145"/>
  <c r="BR7" i="145" s="1"/>
  <c r="BI31" i="145"/>
  <c r="BU7" i="145" s="1"/>
  <c r="BE6" i="145"/>
  <c r="BO6" i="145" s="1"/>
  <c r="BG6" i="145"/>
  <c r="BR6" i="145" s="1"/>
  <c r="BE31" i="145"/>
  <c r="BO7" i="145" s="1"/>
  <c r="AR29" i="143"/>
  <c r="AV11" i="143"/>
  <c r="AX13" i="143"/>
  <c r="AX11" i="143"/>
  <c r="AU13" i="143"/>
  <c r="AP29" i="143"/>
  <c r="AR23" i="143"/>
  <c r="AP23" i="143"/>
  <c r="AV13" i="143"/>
  <c r="AU11" i="143"/>
  <c r="AW13" i="143"/>
  <c r="AW11" i="143"/>
  <c r="V32" i="143"/>
  <c r="AP8" i="143"/>
  <c r="AF229" i="145"/>
  <c r="V229" i="145"/>
  <c r="L229" i="145"/>
  <c r="AR31" i="143"/>
  <c r="AP31" i="143"/>
  <c r="AV14" i="143" s="1"/>
  <c r="AF228" i="145"/>
  <c r="AP30" i="143"/>
  <c r="AP31" i="149"/>
  <c r="AR30" i="149"/>
  <c r="AR8" i="149"/>
  <c r="AP8" i="149"/>
  <c r="AR8" i="145"/>
  <c r="AP86" i="145"/>
  <c r="AP107" i="145"/>
  <c r="BI39" i="145" s="1"/>
  <c r="BU8" i="145" s="1"/>
  <c r="AP8" i="145"/>
  <c r="AP83" i="145"/>
  <c r="AP11" i="145"/>
  <c r="AR11" i="145"/>
  <c r="BK7" i="145" s="1"/>
  <c r="BI53" i="145"/>
  <c r="BU22" i="145" s="1"/>
  <c r="BI40" i="145"/>
  <c r="BU9" i="145" s="1"/>
  <c r="BI61" i="145"/>
  <c r="BU30" i="145" s="1"/>
  <c r="BI74" i="145"/>
  <c r="BU43" i="145" s="1"/>
  <c r="BI52" i="145"/>
  <c r="BU21" i="145" s="1"/>
  <c r="BI72" i="145"/>
  <c r="BU41" i="145" s="1"/>
  <c r="BI46" i="145"/>
  <c r="BU15" i="145" s="1"/>
  <c r="AR8" i="143"/>
  <c r="AR14" i="143"/>
  <c r="AR11" i="143"/>
  <c r="L228" i="145"/>
  <c r="AL230" i="154"/>
  <c r="AM32" i="149"/>
  <c r="AJ230" i="154"/>
  <c r="AK32" i="149"/>
  <c r="AH32" i="149"/>
  <c r="AF32" i="149"/>
  <c r="AB230" i="154"/>
  <c r="AC32" i="149"/>
  <c r="Z230" i="154"/>
  <c r="AA32" i="149"/>
  <c r="W230" i="154"/>
  <c r="X32" i="149"/>
  <c r="U230" i="154"/>
  <c r="V32" i="149"/>
  <c r="R230" i="154"/>
  <c r="S32" i="149"/>
  <c r="P230" i="154"/>
  <c r="Q32" i="149"/>
  <c r="M230" i="154"/>
  <c r="N32" i="149"/>
  <c r="K230" i="154"/>
  <c r="L32" i="149"/>
  <c r="H230" i="154"/>
  <c r="AQ32" i="149"/>
  <c r="I32" i="149"/>
  <c r="F230" i="154"/>
  <c r="AO32" i="149"/>
  <c r="G32" i="149"/>
  <c r="AJ230" i="145"/>
  <c r="AH32" i="143"/>
  <c r="AG230" i="145"/>
  <c r="AE230" i="145"/>
  <c r="Z230" i="145"/>
  <c r="X32" i="143"/>
  <c r="W230" i="145"/>
  <c r="U230" i="145"/>
  <c r="R230" i="145"/>
  <c r="P230" i="145"/>
  <c r="M230" i="145"/>
  <c r="K230" i="145"/>
  <c r="H230" i="145"/>
  <c r="AQ32" i="143"/>
  <c r="AO228" i="145"/>
  <c r="E5" i="142"/>
  <c r="G32" i="143"/>
  <c r="F230" i="145"/>
  <c r="AO32" i="143"/>
  <c r="E6" i="142"/>
  <c r="AO229" i="145"/>
  <c r="AQ229" i="154"/>
  <c r="G6" i="148"/>
  <c r="AR31" i="149"/>
  <c r="G5" i="148"/>
  <c r="AQ228" i="154"/>
  <c r="E6" i="148"/>
  <c r="AO229" i="154"/>
  <c r="AK229" i="145"/>
  <c r="AK228" i="145"/>
  <c r="AH229" i="145"/>
  <c r="AH228" i="145"/>
  <c r="AQ229" i="145"/>
  <c r="G6" i="142"/>
  <c r="AQ228" i="145"/>
  <c r="G5" i="142"/>
  <c r="AA228" i="145"/>
  <c r="AA229" i="145"/>
  <c r="X229" i="145"/>
  <c r="X228" i="145"/>
  <c r="V228" i="145"/>
  <c r="V230" i="145"/>
  <c r="S228" i="145"/>
  <c r="Q229" i="145"/>
  <c r="S229" i="145"/>
  <c r="Q228" i="145"/>
  <c r="N229" i="145"/>
  <c r="N228" i="145"/>
  <c r="G228" i="145"/>
  <c r="G229" i="145"/>
  <c r="I229" i="145"/>
  <c r="F5" i="142"/>
  <c r="I228" i="145"/>
  <c r="AO228" i="154"/>
  <c r="E5" i="148"/>
  <c r="AP30" i="149"/>
  <c r="AR197" i="145"/>
  <c r="AR32" i="145"/>
  <c r="BK14" i="145" s="1"/>
  <c r="AR98" i="145"/>
  <c r="BK36" i="145" s="1"/>
  <c r="AR167" i="145"/>
  <c r="BK59" i="145" s="1"/>
  <c r="BX28" i="145" s="1"/>
  <c r="AR134" i="145"/>
  <c r="AR176" i="145"/>
  <c r="BK62" i="145" s="1"/>
  <c r="BX31" i="145" s="1"/>
  <c r="AR50" i="145"/>
  <c r="BK20" i="145" s="1"/>
  <c r="AR152" i="145"/>
  <c r="BK54" i="145" s="1"/>
  <c r="BX23" i="145" s="1"/>
  <c r="AR128" i="145"/>
  <c r="BK46" i="145" s="1"/>
  <c r="BX15" i="145" s="1"/>
  <c r="AR80" i="145"/>
  <c r="BK30" i="145" s="1"/>
  <c r="AR59" i="145"/>
  <c r="BK23" i="145" s="1"/>
  <c r="AR104" i="145"/>
  <c r="BK38" i="145" s="1"/>
  <c r="AR146" i="145"/>
  <c r="BK52" i="145" s="1"/>
  <c r="BX21" i="145" s="1"/>
  <c r="AR125" i="145"/>
  <c r="BK45" i="145" s="1"/>
  <c r="BX14" i="145" s="1"/>
  <c r="AR83" i="145"/>
  <c r="AR200" i="145"/>
  <c r="BK70" i="145" s="1"/>
  <c r="BX39" i="145" s="1"/>
  <c r="AR77" i="145"/>
  <c r="BK29" i="145" s="1"/>
  <c r="AR188" i="145"/>
  <c r="BK66" i="145" s="1"/>
  <c r="BX35" i="145" s="1"/>
  <c r="AR71" i="145"/>
  <c r="BK27" i="145" s="1"/>
  <c r="AR101" i="145"/>
  <c r="BK37" i="145" s="1"/>
  <c r="AR41" i="145"/>
  <c r="BK17" i="145" s="1"/>
  <c r="AR92" i="145"/>
  <c r="BK34" i="145" s="1"/>
  <c r="AR227" i="145"/>
  <c r="AR185" i="145"/>
  <c r="BK65" i="145" s="1"/>
  <c r="BX34" i="145" s="1"/>
  <c r="AR116" i="145"/>
  <c r="BK42" i="145" s="1"/>
  <c r="BX11" i="145" s="1"/>
  <c r="AR158" i="145"/>
  <c r="BK56" i="145" s="1"/>
  <c r="BX25" i="145" s="1"/>
  <c r="AR53" i="145"/>
  <c r="BK21" i="145" s="1"/>
  <c r="AR65" i="145"/>
  <c r="BK25" i="145" s="1"/>
  <c r="AR47" i="145"/>
  <c r="BK19" i="145" s="1"/>
  <c r="AR74" i="145"/>
  <c r="BK28" i="145" s="1"/>
  <c r="AR107" i="145"/>
  <c r="BK39" i="145" s="1"/>
  <c r="BX8" i="145" s="1"/>
  <c r="AR179" i="145"/>
  <c r="BK63" i="145" s="1"/>
  <c r="BX32" i="145" s="1"/>
  <c r="AR173" i="145"/>
  <c r="AR38" i="145"/>
  <c r="BK16" i="145" s="1"/>
  <c r="AR68" i="145"/>
  <c r="BK26" i="145" s="1"/>
  <c r="AR86" i="145"/>
  <c r="BK32" i="145" s="1"/>
  <c r="AR35" i="145"/>
  <c r="BK15" i="145" s="1"/>
  <c r="AR20" i="145"/>
  <c r="BK10" i="145" s="1"/>
  <c r="AR62" i="145"/>
  <c r="BK24" i="145" s="1"/>
  <c r="AR122" i="145"/>
  <c r="BK44" i="145" s="1"/>
  <c r="BX13" i="145" s="1"/>
  <c r="AR95" i="145"/>
  <c r="BK35" i="145" s="1"/>
  <c r="AR206" i="145"/>
  <c r="BK72" i="145" s="1"/>
  <c r="BX41" i="145" s="1"/>
  <c r="AR203" i="145"/>
  <c r="BK71" i="145" s="1"/>
  <c r="BX40" i="145" s="1"/>
  <c r="AR224" i="145"/>
  <c r="BK78" i="145" s="1"/>
  <c r="BX47" i="145" s="1"/>
  <c r="AR143" i="145"/>
  <c r="BK51" i="145" s="1"/>
  <c r="BX20" i="145" s="1"/>
  <c r="AR194" i="145"/>
  <c r="BK68" i="145" s="1"/>
  <c r="BX37" i="145" s="1"/>
  <c r="AR113" i="145"/>
  <c r="BK41" i="145" s="1"/>
  <c r="BX10" i="145" s="1"/>
  <c r="AR17" i="145"/>
  <c r="BK9" i="145" s="1"/>
  <c r="AR29" i="145"/>
  <c r="BK13" i="145" s="1"/>
  <c r="AR89" i="145"/>
  <c r="BK33" i="145" s="1"/>
  <c r="AR119" i="145"/>
  <c r="BK43" i="145" s="1"/>
  <c r="BX12" i="145" s="1"/>
  <c r="AR164" i="145"/>
  <c r="AR155" i="145"/>
  <c r="BK55" i="145" s="1"/>
  <c r="BX24" i="145" s="1"/>
  <c r="AR218" i="145"/>
  <c r="BK76" i="145" s="1"/>
  <c r="BX45" i="145" s="1"/>
  <c r="AR215" i="145"/>
  <c r="AF32" i="143"/>
  <c r="N32" i="143"/>
  <c r="S32" i="143"/>
  <c r="Q32" i="143"/>
  <c r="AR30" i="143"/>
  <c r="I32" i="143"/>
  <c r="AA32" i="143"/>
  <c r="AK32" i="143"/>
  <c r="L32" i="143"/>
  <c r="BI6" i="145" l="1"/>
  <c r="BU6" i="145" s="1"/>
  <c r="BK6" i="145"/>
  <c r="BX6" i="145" s="1"/>
  <c r="BK31" i="145"/>
  <c r="BX7" i="145" s="1"/>
  <c r="AX14" i="143"/>
  <c r="AP229" i="145"/>
  <c r="AH230" i="145"/>
  <c r="AP32" i="143"/>
  <c r="G230" i="145"/>
  <c r="AU14" i="143"/>
  <c r="AP228" i="145"/>
  <c r="BE80" i="145" s="1"/>
  <c r="AW14" i="143"/>
  <c r="AV14" i="149"/>
  <c r="BK75" i="145"/>
  <c r="BX44" i="145" s="1"/>
  <c r="BK79" i="145"/>
  <c r="BX48" i="145" s="1"/>
  <c r="BK61" i="145"/>
  <c r="BX30" i="145" s="1"/>
  <c r="BK48" i="145"/>
  <c r="BX17" i="145" s="1"/>
  <c r="BK69" i="145"/>
  <c r="BX38" i="145" s="1"/>
  <c r="BK58" i="145"/>
  <c r="BX27" i="145" s="1"/>
  <c r="X230" i="145"/>
  <c r="AM230" i="154"/>
  <c r="AK230" i="154"/>
  <c r="AH230" i="154"/>
  <c r="AF230" i="154"/>
  <c r="AC230" i="154"/>
  <c r="AA230" i="154"/>
  <c r="X230" i="154"/>
  <c r="V230" i="154"/>
  <c r="S230" i="154"/>
  <c r="Q230" i="154"/>
  <c r="N230" i="154"/>
  <c r="L230" i="154"/>
  <c r="I230" i="154"/>
  <c r="AQ230" i="154"/>
  <c r="G7" i="148"/>
  <c r="AR32" i="149"/>
  <c r="G230" i="154"/>
  <c r="AO230" i="154"/>
  <c r="E7" i="148"/>
  <c r="AP32" i="149"/>
  <c r="AQ230" i="145"/>
  <c r="G7" i="142"/>
  <c r="F6" i="142"/>
  <c r="AO230" i="145"/>
  <c r="E7" i="142"/>
  <c r="H6" i="148"/>
  <c r="AR229" i="154"/>
  <c r="AX14" i="149"/>
  <c r="H5" i="148"/>
  <c r="AR228" i="154"/>
  <c r="AW14" i="149"/>
  <c r="F6" i="148"/>
  <c r="AP229" i="154"/>
  <c r="H6" i="142"/>
  <c r="AK230" i="145"/>
  <c r="AR229" i="145"/>
  <c r="AF230" i="145"/>
  <c r="AA230" i="145"/>
  <c r="Q230" i="145"/>
  <c r="S230" i="145"/>
  <c r="N230" i="145"/>
  <c r="L230" i="145"/>
  <c r="AR228" i="145"/>
  <c r="H5" i="142"/>
  <c r="I230" i="145"/>
  <c r="AP230" i="145"/>
  <c r="F7" i="142"/>
  <c r="AP228" i="154"/>
  <c r="F5" i="148"/>
  <c r="AU14" i="149"/>
  <c r="AR32" i="143"/>
  <c r="BD80" i="154" l="1"/>
  <c r="BN49" i="154" s="1"/>
  <c r="BF80" i="154"/>
  <c r="BQ49" i="154" s="1"/>
  <c r="CC6" i="145"/>
  <c r="CC10" i="145"/>
  <c r="CC14" i="145"/>
  <c r="CC18" i="145"/>
  <c r="CC22" i="145"/>
  <c r="CC26" i="145"/>
  <c r="CC30" i="145"/>
  <c r="CC34" i="145"/>
  <c r="CC38" i="145"/>
  <c r="CC43" i="145"/>
  <c r="CC8" i="145"/>
  <c r="CC41" i="145"/>
  <c r="CC13" i="145"/>
  <c r="CC15" i="145"/>
  <c r="CC17" i="145"/>
  <c r="CC19" i="145"/>
  <c r="CC21" i="145"/>
  <c r="CC23" i="145"/>
  <c r="CC25" i="145"/>
  <c r="CC27" i="145"/>
  <c r="CC29" i="145"/>
  <c r="CC31" i="145"/>
  <c r="CC33" i="145"/>
  <c r="CC35" i="145"/>
  <c r="CC37" i="145"/>
  <c r="CC39" i="145"/>
  <c r="CC9" i="145"/>
  <c r="CC7" i="145"/>
  <c r="CC11" i="145"/>
  <c r="CC42" i="145"/>
  <c r="CC46" i="145"/>
  <c r="CC12" i="145"/>
  <c r="CC16" i="145"/>
  <c r="CC24" i="145"/>
  <c r="CC32" i="145"/>
  <c r="CC48" i="145"/>
  <c r="CC44" i="145"/>
  <c r="CC47" i="145"/>
  <c r="BO49" i="145"/>
  <c r="CC20" i="145"/>
  <c r="CC28" i="145"/>
  <c r="CC36" i="145"/>
  <c r="CC40" i="145"/>
  <c r="CC45" i="145"/>
  <c r="BH80" i="154"/>
  <c r="BT49" i="154" s="1"/>
  <c r="BJ80" i="154"/>
  <c r="BW49" i="154" s="1"/>
  <c r="BI80" i="145"/>
  <c r="BG80" i="145"/>
  <c r="H7" i="148"/>
  <c r="AR230" i="154"/>
  <c r="AP230" i="154"/>
  <c r="F7" i="148"/>
  <c r="AR230" i="145"/>
  <c r="H7" i="142"/>
  <c r="CF6" i="145" l="1"/>
  <c r="CF7" i="145"/>
  <c r="CF9" i="145"/>
  <c r="CF42" i="145"/>
  <c r="CF46" i="145"/>
  <c r="CF40" i="145"/>
  <c r="CF44" i="145"/>
  <c r="BR49" i="145"/>
  <c r="CF12" i="145"/>
  <c r="CF16" i="145"/>
  <c r="CF20" i="145"/>
  <c r="CF24" i="145"/>
  <c r="CF28" i="145"/>
  <c r="CF32" i="145"/>
  <c r="CF36" i="145"/>
  <c r="CF10" i="145"/>
  <c r="CF14" i="145"/>
  <c r="CF18" i="145"/>
  <c r="CF22" i="145"/>
  <c r="CF26" i="145"/>
  <c r="CF30" i="145"/>
  <c r="CF34" i="145"/>
  <c r="CF38" i="145"/>
  <c r="CF8" i="145"/>
  <c r="CF39" i="145"/>
  <c r="CF41" i="145"/>
  <c r="CF43" i="145"/>
  <c r="CF45" i="145"/>
  <c r="CF47" i="145"/>
  <c r="CF13" i="145"/>
  <c r="CF17" i="145"/>
  <c r="CF25" i="145"/>
  <c r="CF33" i="145"/>
  <c r="CF29" i="145"/>
  <c r="CF37" i="145"/>
  <c r="CF35" i="145"/>
  <c r="CF15" i="145"/>
  <c r="CF23" i="145"/>
  <c r="CF31" i="145"/>
  <c r="CF48" i="145"/>
  <c r="CF21" i="145"/>
  <c r="CF11" i="145"/>
  <c r="CF19" i="145"/>
  <c r="CF27" i="145"/>
  <c r="CI6" i="145"/>
  <c r="CI39" i="145"/>
  <c r="CI41" i="145"/>
  <c r="CI43" i="145"/>
  <c r="CI45" i="145"/>
  <c r="CI47" i="145"/>
  <c r="CI15" i="145"/>
  <c r="CI23" i="145"/>
  <c r="CI25" i="145"/>
  <c r="CI27" i="145"/>
  <c r="CI29" i="145"/>
  <c r="CI31" i="145"/>
  <c r="CI33" i="145"/>
  <c r="CI35" i="145"/>
  <c r="CI37" i="145"/>
  <c r="CI11" i="145"/>
  <c r="CI13" i="145"/>
  <c r="CI17" i="145"/>
  <c r="CI19" i="145"/>
  <c r="CI21" i="145"/>
  <c r="CI7" i="145"/>
  <c r="CI9" i="145"/>
  <c r="CI42" i="145"/>
  <c r="CI46" i="145"/>
  <c r="BU49" i="145"/>
  <c r="CI12" i="145"/>
  <c r="CI44" i="145"/>
  <c r="CI16" i="145"/>
  <c r="CI20" i="145"/>
  <c r="CI24" i="145"/>
  <c r="CI28" i="145"/>
  <c r="CI32" i="145"/>
  <c r="CI36" i="145"/>
  <c r="CI40" i="145"/>
  <c r="CI48" i="145"/>
  <c r="CI10" i="145"/>
  <c r="CI14" i="145"/>
  <c r="CI18" i="145"/>
  <c r="CI22" i="145"/>
  <c r="CI26" i="145"/>
  <c r="CI30" i="145"/>
  <c r="CI34" i="145"/>
  <c r="CI38" i="145"/>
  <c r="CI8" i="145"/>
  <c r="CE9" i="154"/>
  <c r="CE13" i="154"/>
  <c r="CE16" i="154"/>
  <c r="CE18" i="154"/>
  <c r="CE20" i="154"/>
  <c r="CE22" i="154"/>
  <c r="CE24" i="154"/>
  <c r="CE26" i="154"/>
  <c r="CE28" i="154"/>
  <c r="CE30" i="154"/>
  <c r="CE32" i="154"/>
  <c r="CE34" i="154"/>
  <c r="CE36" i="154"/>
  <c r="CE38" i="154"/>
  <c r="CE40" i="154"/>
  <c r="CE42" i="154"/>
  <c r="CE44" i="154"/>
  <c r="CE46" i="154"/>
  <c r="CE48" i="154"/>
  <c r="CE10" i="154"/>
  <c r="CE14" i="154"/>
  <c r="CE7" i="154"/>
  <c r="CE11" i="154"/>
  <c r="CE15" i="154"/>
  <c r="CE17" i="154"/>
  <c r="CE19" i="154"/>
  <c r="CE21" i="154"/>
  <c r="CE23" i="154"/>
  <c r="CE25" i="154"/>
  <c r="CE27" i="154"/>
  <c r="CE29" i="154"/>
  <c r="CE31" i="154"/>
  <c r="CE33" i="154"/>
  <c r="CE35" i="154"/>
  <c r="CE37" i="154"/>
  <c r="CE39" i="154"/>
  <c r="CE41" i="154"/>
  <c r="CE43" i="154"/>
  <c r="CE45" i="154"/>
  <c r="CE47" i="154"/>
  <c r="CE8" i="154"/>
  <c r="CE12" i="154"/>
  <c r="CK6" i="154"/>
  <c r="CK9" i="154"/>
  <c r="CK13" i="154"/>
  <c r="CK16" i="154"/>
  <c r="CK18" i="154"/>
  <c r="CK20" i="154"/>
  <c r="CK22" i="154"/>
  <c r="CK24" i="154"/>
  <c r="CK26" i="154"/>
  <c r="CK28" i="154"/>
  <c r="CK30" i="154"/>
  <c r="CK32" i="154"/>
  <c r="CK34" i="154"/>
  <c r="CK36" i="154"/>
  <c r="CK38" i="154"/>
  <c r="CK40" i="154"/>
  <c r="CK42" i="154"/>
  <c r="CK44" i="154"/>
  <c r="CK46" i="154"/>
  <c r="CK48" i="154"/>
  <c r="CK10" i="154"/>
  <c r="CK14" i="154"/>
  <c r="CK7" i="154"/>
  <c r="CK11" i="154"/>
  <c r="CK15" i="154"/>
  <c r="CK17" i="154"/>
  <c r="CK19" i="154"/>
  <c r="CK21" i="154"/>
  <c r="CK23" i="154"/>
  <c r="CK25" i="154"/>
  <c r="CK27" i="154"/>
  <c r="CK29" i="154"/>
  <c r="CK31" i="154"/>
  <c r="CK33" i="154"/>
  <c r="CK35" i="154"/>
  <c r="CK37" i="154"/>
  <c r="CK39" i="154"/>
  <c r="CK41" i="154"/>
  <c r="CK43" i="154"/>
  <c r="CK45" i="154"/>
  <c r="CK47" i="154"/>
  <c r="CK8" i="154"/>
  <c r="CK12" i="154"/>
  <c r="CH6" i="154"/>
  <c r="CH7" i="154"/>
  <c r="CH11" i="154"/>
  <c r="CH15" i="154"/>
  <c r="CH17" i="154"/>
  <c r="CH19" i="154"/>
  <c r="CH21" i="154"/>
  <c r="CH23" i="154"/>
  <c r="CH25" i="154"/>
  <c r="CH27" i="154"/>
  <c r="CH29" i="154"/>
  <c r="CH31" i="154"/>
  <c r="CH33" i="154"/>
  <c r="CH35" i="154"/>
  <c r="CH37" i="154"/>
  <c r="CH39" i="154"/>
  <c r="CH41" i="154"/>
  <c r="CH43" i="154"/>
  <c r="CH45" i="154"/>
  <c r="CH47" i="154"/>
  <c r="CH8" i="154"/>
  <c r="CH12" i="154"/>
  <c r="CH9" i="154"/>
  <c r="CH13" i="154"/>
  <c r="CH16" i="154"/>
  <c r="CH18" i="154"/>
  <c r="CH20" i="154"/>
  <c r="CH22" i="154"/>
  <c r="CH24" i="154"/>
  <c r="CH26" i="154"/>
  <c r="CH28" i="154"/>
  <c r="CH30" i="154"/>
  <c r="CH32" i="154"/>
  <c r="CH34" i="154"/>
  <c r="CH36" i="154"/>
  <c r="CH38" i="154"/>
  <c r="CH40" i="154"/>
  <c r="CH42" i="154"/>
  <c r="CH44" i="154"/>
  <c r="CH46" i="154"/>
  <c r="CH48" i="154"/>
  <c r="CH10" i="154"/>
  <c r="CH14" i="154"/>
  <c r="CB6" i="154"/>
  <c r="CB7" i="154"/>
  <c r="CB11" i="154"/>
  <c r="CB15" i="154"/>
  <c r="CB8" i="154"/>
  <c r="CB12" i="154"/>
  <c r="CB16" i="154"/>
  <c r="CB18" i="154"/>
  <c r="CB20" i="154"/>
  <c r="CB22" i="154"/>
  <c r="CB24" i="154"/>
  <c r="CB26" i="154"/>
  <c r="CB28" i="154"/>
  <c r="CB30" i="154"/>
  <c r="CB32" i="154"/>
  <c r="CB34" i="154"/>
  <c r="CB36" i="154"/>
  <c r="CB38" i="154"/>
  <c r="CB40" i="154"/>
  <c r="CB42" i="154"/>
  <c r="CB44" i="154"/>
  <c r="CB46" i="154"/>
  <c r="CB48" i="154"/>
  <c r="CB9" i="154"/>
  <c r="CB13" i="154"/>
  <c r="CB14" i="154"/>
  <c r="CB17" i="154"/>
  <c r="CB21" i="154"/>
  <c r="CB25" i="154"/>
  <c r="CB29" i="154"/>
  <c r="CB33" i="154"/>
  <c r="CB37" i="154"/>
  <c r="CB41" i="154"/>
  <c r="CB45" i="154"/>
  <c r="CB19" i="154"/>
  <c r="CB23" i="154"/>
  <c r="CB27" i="154"/>
  <c r="CB31" i="154"/>
  <c r="CB35" i="154"/>
  <c r="CB39" i="154"/>
  <c r="CB43" i="154"/>
  <c r="CB47" i="154"/>
  <c r="CB10" i="154"/>
  <c r="CE6" i="154"/>
  <c r="BK80" i="145"/>
  <c r="CL6" i="145" l="1"/>
  <c r="CL10" i="145"/>
  <c r="CL14" i="145"/>
  <c r="CL18" i="145"/>
  <c r="CL22" i="145"/>
  <c r="CL26" i="145"/>
  <c r="CL30" i="145"/>
  <c r="CL34" i="145"/>
  <c r="CL38" i="145"/>
  <c r="CL8" i="145"/>
  <c r="CL39" i="145"/>
  <c r="CL41" i="145"/>
  <c r="CL43" i="145"/>
  <c r="CL45" i="145"/>
  <c r="CL47" i="145"/>
  <c r="CL11" i="145"/>
  <c r="CL15" i="145"/>
  <c r="CL17" i="145"/>
  <c r="CL19" i="145"/>
  <c r="CL21" i="145"/>
  <c r="CL23" i="145"/>
  <c r="CL25" i="145"/>
  <c r="CL27" i="145"/>
  <c r="CL29" i="145"/>
  <c r="CL31" i="145"/>
  <c r="CL33" i="145"/>
  <c r="CL35" i="145"/>
  <c r="CL37" i="145"/>
  <c r="CL13" i="145"/>
  <c r="CL7" i="145"/>
  <c r="CL9" i="145"/>
  <c r="CL42" i="145"/>
  <c r="CL46" i="145"/>
  <c r="CL24" i="145"/>
  <c r="CL16" i="145"/>
  <c r="CL48" i="145"/>
  <c r="CL12" i="145"/>
  <c r="CL20" i="145"/>
  <c r="CL28" i="145"/>
  <c r="CL36" i="145"/>
  <c r="BX49" i="145"/>
  <c r="CL40" i="145"/>
  <c r="CL44" i="145"/>
  <c r="CL32" i="145"/>
  <c r="F9" i="161"/>
  <c r="X6" i="161" s="1"/>
  <c r="AG8" i="161"/>
  <c r="H9" i="161"/>
  <c r="Y6" i="161" l="1"/>
  <c r="AO8" i="161"/>
  <c r="AO26" i="161"/>
  <c r="AK8" i="161"/>
  <c r="AI8" i="161"/>
  <c r="AG26" i="161" l="1"/>
  <c r="AI26" i="161"/>
  <c r="AK26" i="161"/>
</calcChain>
</file>

<file path=xl/sharedStrings.xml><?xml version="1.0" encoding="utf-8"?>
<sst xmlns="http://schemas.openxmlformats.org/spreadsheetml/2006/main" count="5659" uniqueCount="346">
  <si>
    <t>広域連合全体</t>
  </si>
  <si>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</si>
  <si>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</si>
  <si>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</si>
  <si>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</si>
  <si>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</si>
  <si>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</si>
  <si>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</si>
  <si>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</si>
  <si>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</si>
  <si>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</si>
  <si>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</si>
  <si>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</si>
  <si>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</si>
  <si>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</si>
  <si>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</si>
  <si>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</si>
  <si>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</si>
  <si>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</si>
  <si>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</si>
  <si>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</si>
  <si>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</si>
  <si>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</si>
  <si>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</si>
  <si>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</si>
  <si>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</si>
  <si>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</si>
  <si>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</si>
  <si>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</si>
  <si>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</si>
  <si>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</si>
  <si>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</si>
  <si>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</si>
  <si>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</si>
  <si>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</si>
  <si>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</si>
  <si>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</si>
  <si>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</si>
  <si>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</si>
  <si>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</si>
  <si>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</si>
  <si>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</si>
  <si>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</si>
  <si>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</si>
  <si>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</si>
  <si>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</si>
  <si>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</si>
  <si>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</si>
  <si>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</si>
  <si>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</si>
  <si>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</si>
  <si>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</si>
  <si>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</si>
  <si>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</si>
  <si>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</si>
  <si>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</si>
  <si>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</si>
  <si>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</si>
  <si>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</si>
  <si>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</si>
  <si>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</si>
  <si>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</si>
  <si>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</si>
  <si>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</si>
  <si>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</si>
  <si>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</si>
  <si>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</si>
  <si>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</si>
  <si>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</si>
  <si>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</si>
  <si>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</si>
  <si>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</si>
  <si>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</si>
  <si>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対象者数(人)</t>
    <rPh sb="0" eb="3">
      <t>タイショウシャ</t>
    </rPh>
    <rPh sb="3" eb="4">
      <t>スウ</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</si>
  <si>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</si>
  <si>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</si>
  <si>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</si>
  <si>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</si>
  <si>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</si>
  <si>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</si>
  <si>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</si>
  <si>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</si>
  <si>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</si>
  <si>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</si>
  <si>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</si>
  <si>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</si>
  <si>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</si>
  <si>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</si>
  <si>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</si>
  <si>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</si>
  <si>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</si>
  <si>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</si>
  <si>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</si>
  <si>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</si>
  <si>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</si>
  <si>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</si>
  <si>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</si>
  <si>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</si>
  <si>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</si>
  <si>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</si>
  <si>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</si>
  <si>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</si>
  <si>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</si>
  <si>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</si>
  <si>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</si>
  <si>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地区</t>
    <rPh sb="0" eb="2">
      <t>チク</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</si>
  <si>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</si>
  <si>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</si>
  <si>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</si>
  <si>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</si>
  <si>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</si>
  <si>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</si>
  <si>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</si>
  <si>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</si>
  <si>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</si>
  <si>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</si>
  <si>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</si>
  <si>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</si>
  <si>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</si>
  <si>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</si>
  <si>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</si>
  <si>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</si>
  <si>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</si>
  <si>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</si>
  <si>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豊能医療圏</t>
    <rPh sb="0" eb="1">
      <t>ユタカ</t>
    </rPh>
    <rPh sb="1" eb="2">
      <t>ノウ</t>
    </rPh>
    <rPh sb="2" eb="4">
      <t>イリョウ</t>
    </rPh>
    <rPh sb="3" eb="4">
      <t>ケン</t>
    </rPh>
    <phoneticPr fontId="30"/>
  </si>
  <si>
    <t>65歳～74歳</t>
    <rPh sb="2" eb="3">
      <t>サイ</t>
    </rPh>
    <rPh sb="6" eb="7">
      <t>サイ</t>
    </rPh>
    <phoneticPr fontId="3"/>
  </si>
  <si>
    <t>【グラフ用】</t>
  </si>
  <si>
    <t>受診率(%)</t>
    <rPh sb="0" eb="2">
      <t>ジュシン</t>
    </rPh>
    <rPh sb="2" eb="3">
      <t>リツ</t>
    </rPh>
    <phoneticPr fontId="3"/>
  </si>
  <si>
    <t>以上</t>
    <rPh sb="0" eb="2">
      <t>イジョウ</t>
    </rPh>
    <phoneticPr fontId="5"/>
  </si>
  <si>
    <t>以下</t>
    <rPh sb="0" eb="2">
      <t>イカ</t>
    </rPh>
    <phoneticPr fontId="5"/>
  </si>
  <si>
    <t>未満</t>
    <rPh sb="0" eb="2">
      <t>ミマン</t>
    </rPh>
    <phoneticPr fontId="5"/>
  </si>
  <si>
    <t>医科のみ</t>
    <rPh sb="0" eb="2">
      <t>イカ</t>
    </rPh>
    <phoneticPr fontId="3"/>
  </si>
  <si>
    <t>歯科のみ</t>
    <rPh sb="0" eb="2">
      <t>シカ</t>
    </rPh>
    <phoneticPr fontId="3"/>
  </si>
  <si>
    <t>医科･歯科</t>
    <rPh sb="0" eb="2">
      <t>イカ</t>
    </rPh>
    <rPh sb="3" eb="5">
      <t>シカ</t>
    </rPh>
    <phoneticPr fontId="3"/>
  </si>
  <si>
    <t>未受診</t>
    <rPh sb="0" eb="3">
      <t>ミジュシン</t>
    </rPh>
    <phoneticPr fontId="3"/>
  </si>
  <si>
    <t>生活習慣病レセプトなし</t>
    <rPh sb="0" eb="2">
      <t>セイカツ</t>
    </rPh>
    <rPh sb="2" eb="4">
      <t>シュウカン</t>
    </rPh>
    <rPh sb="4" eb="5">
      <t>ビョウ</t>
    </rPh>
    <phoneticPr fontId="3"/>
  </si>
  <si>
    <t>生活習慣病レセプトあり</t>
    <rPh sb="0" eb="5">
      <t>セイカツシュウカンビョウ</t>
    </rPh>
    <phoneticPr fontId="3"/>
  </si>
  <si>
    <t>【グラフ用】</t>
    <rPh sb="4" eb="5">
      <t>ヨウ</t>
    </rPh>
    <phoneticPr fontId="3"/>
  </si>
  <si>
    <t>医科健診未受診者</t>
    <rPh sb="0" eb="4">
      <t>イカケンシン</t>
    </rPh>
    <rPh sb="4" eb="8">
      <t>ミジュシンシャ</t>
    </rPh>
    <phoneticPr fontId="3"/>
  </si>
  <si>
    <t>医科健診受診者</t>
    <rPh sb="0" eb="4">
      <t>イカケンシン</t>
    </rPh>
    <rPh sb="4" eb="7">
      <t>ジュシンシャ</t>
    </rPh>
    <phoneticPr fontId="3"/>
  </si>
  <si>
    <t>医療機関受診状況</t>
    <rPh sb="0" eb="8">
      <t>イリョウキカンジュシンジョウキョウ</t>
    </rPh>
    <phoneticPr fontId="3"/>
  </si>
  <si>
    <t>合計</t>
    <rPh sb="0" eb="2">
      <t>ゴウケイ</t>
    </rPh>
    <phoneticPr fontId="3"/>
  </si>
  <si>
    <t>生活習慣病レセプトなし</t>
    <rPh sb="0" eb="5">
      <t>セイカツシュウカンビョウ</t>
    </rPh>
    <phoneticPr fontId="3"/>
  </si>
  <si>
    <t>生活習慣病レセプトあり</t>
    <rPh sb="0" eb="5">
      <t>セイカツシュウカンビョウ</t>
    </rPh>
    <phoneticPr fontId="3"/>
  </si>
  <si>
    <t>広域連合全体</t>
    <phoneticPr fontId="3"/>
  </si>
  <si>
    <t>三島医療圏</t>
    <rPh sb="0" eb="2">
      <t>ミシマ</t>
    </rPh>
    <rPh sb="2" eb="5">
      <t>イリョウケン</t>
    </rPh>
    <phoneticPr fontId="30"/>
  </si>
  <si>
    <t>豊能医療圏</t>
    <rPh sb="0" eb="1">
      <t>ユタカ</t>
    </rPh>
    <rPh sb="1" eb="2">
      <t>ノウ</t>
    </rPh>
    <rPh sb="2" eb="5">
      <t>イリョウケン</t>
    </rPh>
    <phoneticPr fontId="3"/>
  </si>
  <si>
    <t>全体</t>
    <rPh sb="0" eb="2">
      <t>ゼンタイ</t>
    </rPh>
    <phoneticPr fontId="3"/>
  </si>
  <si>
    <t>95歳～</t>
    <rPh sb="2" eb="3">
      <t>サイ</t>
    </rPh>
    <phoneticPr fontId="3"/>
  </si>
  <si>
    <t>90歳～94歳</t>
    <rPh sb="2" eb="3">
      <t>サイ</t>
    </rPh>
    <rPh sb="6" eb="7">
      <t>サイ</t>
    </rPh>
    <phoneticPr fontId="3"/>
  </si>
  <si>
    <t>85歳～89歳</t>
    <rPh sb="2" eb="3">
      <t>サイ</t>
    </rPh>
    <rPh sb="6" eb="7">
      <t>サイ</t>
    </rPh>
    <phoneticPr fontId="3"/>
  </si>
  <si>
    <t>80歳～84歳</t>
    <rPh sb="2" eb="3">
      <t>サイ</t>
    </rPh>
    <rPh sb="6" eb="7">
      <t>サイ</t>
    </rPh>
    <phoneticPr fontId="3"/>
  </si>
  <si>
    <t>75歳～79歳</t>
    <rPh sb="2" eb="3">
      <t>サイ</t>
    </rPh>
    <rPh sb="6" eb="7">
      <t>サイ</t>
    </rPh>
    <phoneticPr fontId="3"/>
  </si>
  <si>
    <t>70歳～74歳</t>
    <rPh sb="2" eb="3">
      <t>サイ</t>
    </rPh>
    <rPh sb="6" eb="7">
      <t>サイ</t>
    </rPh>
    <phoneticPr fontId="3"/>
  </si>
  <si>
    <t>65歳～69歳</t>
    <rPh sb="2" eb="3">
      <t>サイ</t>
    </rPh>
    <rPh sb="6" eb="7">
      <t>サイ</t>
    </rPh>
    <phoneticPr fontId="3"/>
  </si>
  <si>
    <t>医療機関受診状況</t>
    <rPh sb="0" eb="4">
      <t>イリョウキカン</t>
    </rPh>
    <rPh sb="4" eb="8">
      <t>ジュシンジョウキョウ</t>
    </rPh>
    <phoneticPr fontId="3"/>
  </si>
  <si>
    <t>市区町村</t>
    <rPh sb="0" eb="4">
      <t>シクチョウソン</t>
    </rPh>
    <phoneticPr fontId="3"/>
  </si>
  <si>
    <t>歯科レセプトあり</t>
    <rPh sb="0" eb="2">
      <t>シカ</t>
    </rPh>
    <phoneticPr fontId="3"/>
  </si>
  <si>
    <t>歯科レセプトなし</t>
    <rPh sb="0" eb="2">
      <t>シカ</t>
    </rPh>
    <phoneticPr fontId="3"/>
  </si>
  <si>
    <t>北河内医療圏</t>
    <rPh sb="0" eb="1">
      <t>キタ</t>
    </rPh>
    <rPh sb="1" eb="3">
      <t>カワウチ</t>
    </rPh>
    <rPh sb="2" eb="4">
      <t>イリョウ</t>
    </rPh>
    <rPh sb="4" eb="5">
      <t>ケン</t>
    </rPh>
    <phoneticPr fontId="30"/>
  </si>
  <si>
    <t>泉洲医療圏</t>
    <rPh sb="0" eb="1">
      <t>イズミ</t>
    </rPh>
    <rPh sb="1" eb="2">
      <t>シュウ</t>
    </rPh>
    <rPh sb="2" eb="4">
      <t>イリョウ</t>
    </rPh>
    <rPh sb="4" eb="5">
      <t>ケン</t>
    </rPh>
    <phoneticPr fontId="30"/>
  </si>
  <si>
    <t>歯科健診受診者</t>
    <rPh sb="4" eb="7">
      <t>ジュシンシャ</t>
    </rPh>
    <phoneticPr fontId="3"/>
  </si>
  <si>
    <t>歯科健診未受診者</t>
    <rPh sb="4" eb="8">
      <t>ミジュシンシャ</t>
    </rPh>
    <phoneticPr fontId="3"/>
  </si>
  <si>
    <t>自己負担割合1割</t>
  </si>
  <si>
    <t>自己負担割合3割</t>
    <phoneticPr fontId="3"/>
  </si>
  <si>
    <t>【自己負担割合3割】</t>
    <phoneticPr fontId="3"/>
  </si>
  <si>
    <t>広域連合全体</t>
    <rPh sb="0" eb="6">
      <t>コウイキレンゴウゼンタイ</t>
    </rPh>
    <phoneticPr fontId="30"/>
  </si>
  <si>
    <t>全年齢</t>
    <rPh sb="0" eb="3">
      <t>ゼンネンレイ</t>
    </rPh>
    <phoneticPr fontId="3"/>
  </si>
  <si>
    <t>受診者数(人)</t>
    <rPh sb="0" eb="4">
      <t>ジュシンシャスウ</t>
    </rPh>
    <phoneticPr fontId="3"/>
  </si>
  <si>
    <t>受診率(%)</t>
    <rPh sb="0" eb="3">
      <t>ジュシンリツ</t>
    </rPh>
    <phoneticPr fontId="3"/>
  </si>
  <si>
    <t>未受診者数(人)</t>
    <rPh sb="0" eb="5">
      <t>ミジュシンシャスウ</t>
    </rPh>
    <phoneticPr fontId="3"/>
  </si>
  <si>
    <t>未受診率(%)</t>
    <rPh sb="0" eb="4">
      <t>ミジュシンリツ</t>
    </rPh>
    <phoneticPr fontId="3"/>
  </si>
  <si>
    <t>対象者数(人)</t>
  </si>
  <si>
    <t>対象者数(人)</t>
    <rPh sb="0" eb="4">
      <t>タイショウシャスウ</t>
    </rPh>
    <phoneticPr fontId="3"/>
  </si>
  <si>
    <t>対象者数(人)</t>
    <rPh sb="0" eb="4">
      <t>タイショウシャスウ</t>
    </rPh>
    <rPh sb="5" eb="6">
      <t>ニン</t>
    </rPh>
    <phoneticPr fontId="3"/>
  </si>
  <si>
    <t>生活習慣病レセプトなし</t>
    <phoneticPr fontId="3"/>
  </si>
  <si>
    <t>対象者数(人)</t>
    <rPh sb="0" eb="4">
      <t>タイショウシャスウ</t>
    </rPh>
    <rPh sb="5" eb="6">
      <t>ニン</t>
    </rPh>
    <phoneticPr fontId="3"/>
  </si>
  <si>
    <t>自己負担割合1割</t>
    <phoneticPr fontId="3"/>
  </si>
  <si>
    <t>対象者数(人)</t>
    <rPh sb="0" eb="3">
      <t>タイショウシャ</t>
    </rPh>
    <rPh sb="3" eb="4">
      <t>スウ</t>
    </rPh>
    <rPh sb="5" eb="6">
      <t>ニン</t>
    </rPh>
    <phoneticPr fontId="3"/>
  </si>
  <si>
    <t>対象者数
(人)</t>
    <rPh sb="0" eb="3">
      <t>タイショウシャ</t>
    </rPh>
    <rPh sb="3" eb="4">
      <t>スウ</t>
    </rPh>
    <rPh sb="6" eb="7">
      <t>ニン</t>
    </rPh>
    <phoneticPr fontId="3"/>
  </si>
  <si>
    <t>未受診者数(人)</t>
    <rPh sb="0" eb="4">
      <t>ミジュシンシャ</t>
    </rPh>
    <rPh sb="4" eb="5">
      <t>スウ</t>
    </rPh>
    <phoneticPr fontId="3"/>
  </si>
  <si>
    <t>未受診率(%)</t>
    <rPh sb="0" eb="3">
      <t>ミジュシン</t>
    </rPh>
    <rPh sb="3" eb="4">
      <t>リツ</t>
    </rPh>
    <phoneticPr fontId="3"/>
  </si>
  <si>
    <t>【生活習慣病レセプトなし】</t>
    <phoneticPr fontId="3"/>
  </si>
  <si>
    <t>【歯科レセプトなし】</t>
    <phoneticPr fontId="3"/>
  </si>
  <si>
    <t>合計</t>
  </si>
  <si>
    <t>自己負担1割</t>
  </si>
  <si>
    <t>【グラフ用】</t>
    <rPh sb="4" eb="5">
      <t>ヨウ</t>
    </rPh>
    <phoneticPr fontId="3"/>
  </si>
  <si>
    <t>医科のみ</t>
  </si>
  <si>
    <t>自己負担3割</t>
  </si>
  <si>
    <t>医科のみ</t>
    <phoneticPr fontId="3"/>
  </si>
  <si>
    <t>自己負担3割</t>
    <phoneticPr fontId="3"/>
  </si>
  <si>
    <t>自己負担割合3割</t>
  </si>
  <si>
    <t>広域連合全体</t>
    <rPh sb="0" eb="2">
      <t>コウイキ</t>
    </rPh>
    <rPh sb="2" eb="4">
      <t>レンゴウ</t>
    </rPh>
    <rPh sb="4" eb="6">
      <t>ゼンタイ</t>
    </rPh>
    <phoneticPr fontId="3"/>
  </si>
  <si>
    <t>　　　　　　中分類の｢0402 糖尿病｣｢0403 脂質異常症｣｢0901 高血圧性疾患｣｢0902 虚血性心疾患｣｢0904 くも膜下出血｣｢0905 脳内出血｣</t>
    <phoneticPr fontId="3"/>
  </si>
  <si>
    <t>　　　　　  ｢0906 脳梗塞｣｢0907 脳動脈硬化(症)｣｢0909 動脈硬化(症)｣｢1402 腎不全｣としている。</t>
    <phoneticPr fontId="3"/>
  </si>
  <si>
    <t>自己負担割合区分</t>
    <phoneticPr fontId="3"/>
  </si>
  <si>
    <t>65歳～74歳</t>
  </si>
  <si>
    <t>医科･歯科</t>
  </si>
  <si>
    <t>歯科のみ</t>
  </si>
  <si>
    <t>【グラフラベル用】</t>
    <rPh sb="7" eb="8">
      <t>ヨウ</t>
    </rPh>
    <phoneticPr fontId="3"/>
  </si>
  <si>
    <t>80歳～84歳</t>
  </si>
  <si>
    <t>85歳～89歳</t>
  </si>
  <si>
    <t>90歳～94歳</t>
  </si>
  <si>
    <t>95歳～</t>
  </si>
  <si>
    <t>全年齢</t>
  </si>
  <si>
    <t>自己負担割合区分</t>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</si>
  <si>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</si>
  <si>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</si>
  <si>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</si>
  <si>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</si>
  <si>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</si>
  <si>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</si>
  <si>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</si>
  <si>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</si>
  <si>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</si>
  <si>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</si>
  <si>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</si>
  <si>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</si>
  <si>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</si>
  <si>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</si>
  <si>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</si>
  <si>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</si>
  <si>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</si>
  <si>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</si>
  <si>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</si>
  <si>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【表作成用】</t>
    <rPh sb="1" eb="2">
      <t>ヒョウ</t>
    </rPh>
    <rPh sb="2" eb="4">
      <t>サクセイ</t>
    </rPh>
    <rPh sb="4" eb="5">
      <t>ヨウ</t>
    </rPh>
    <phoneticPr fontId="3"/>
  </si>
  <si>
    <t>114歳</t>
    <rPh sb="3" eb="4">
      <t>サイ</t>
    </rPh>
    <phoneticPr fontId="3"/>
  </si>
  <si>
    <t>広域連合全体</t>
    <rPh sb="0" eb="6">
      <t>コウイキレンゴウゼンタイ</t>
    </rPh>
    <phoneticPr fontId="3"/>
  </si>
  <si>
    <t>府内医療機関受診</t>
    <rPh sb="0" eb="2">
      <t>フナイ</t>
    </rPh>
    <rPh sb="2" eb="4">
      <t>イリョウ</t>
    </rPh>
    <rPh sb="4" eb="6">
      <t>キカン</t>
    </rPh>
    <rPh sb="6" eb="8">
      <t>ジュシン</t>
    </rPh>
    <phoneticPr fontId="3"/>
  </si>
  <si>
    <t>府内医療機関受診</t>
    <rPh sb="0" eb="2">
      <t>フナイ</t>
    </rPh>
    <rPh sb="2" eb="6">
      <t>イリョウキカン</t>
    </rPh>
    <rPh sb="6" eb="8">
      <t>ジュシン</t>
    </rPh>
    <phoneticPr fontId="3"/>
  </si>
  <si>
    <t>府内医療機関受診</t>
    <phoneticPr fontId="3"/>
  </si>
  <si>
    <t>医科健診受診率</t>
    <rPh sb="0" eb="4">
      <t>イカケンシン</t>
    </rPh>
    <rPh sb="4" eb="7">
      <t>ジュシンリツ</t>
    </rPh>
    <phoneticPr fontId="3"/>
  </si>
  <si>
    <t>医科健診受診率</t>
    <phoneticPr fontId="3"/>
  </si>
  <si>
    <t>【グラフ用】</t>
    <rPh sb="4" eb="5">
      <t>ヨウ</t>
    </rPh>
    <phoneticPr fontId="3"/>
  </si>
  <si>
    <t>【グラフ用】</t>
    <rPh sb="4" eb="6">
      <t>ヨウ)</t>
    </rPh>
    <phoneticPr fontId="3"/>
  </si>
  <si>
    <t>【グラフラベル用】</t>
    <rPh sb="7" eb="8">
      <t>ヨウ</t>
    </rPh>
    <phoneticPr fontId="3"/>
  </si>
  <si>
    <t>医療機関受診状況…生活習慣病での医療機関受診。</t>
    <rPh sb="0" eb="6">
      <t>イリョウキカンジュシン</t>
    </rPh>
    <rPh sb="6" eb="8">
      <t>ジョウキョウ</t>
    </rPh>
    <rPh sb="9" eb="14">
      <t>セイカツシュウカンビョウ</t>
    </rPh>
    <rPh sb="16" eb="22">
      <t>イリョウキカンジュシン</t>
    </rPh>
    <phoneticPr fontId="3"/>
  </si>
  <si>
    <t>　　　　　　　　　生活習慣病は、中分類の｢0402 糖尿病｣｢0403 脂質異常症｣｢0901 高血圧性疾患｣｢0902 虚血性心疾患｣｢0904 くも膜下出血｣</t>
    <rPh sb="9" eb="14">
      <t>セイカツシュウカンビョウ</t>
    </rPh>
    <phoneticPr fontId="3"/>
  </si>
  <si>
    <t>　　　　　　　　　 ｢0905 脳内出血｣｢0906 脳梗塞｣｢0907 脳動脈硬化(症)｣｢0909 動脈硬化(症)｣｢1402 腎不全｣の医療費がある者とする。</t>
    <rPh sb="71" eb="74">
      <t>イリョウヒ</t>
    </rPh>
    <rPh sb="77" eb="78">
      <t>モノ</t>
    </rPh>
    <phoneticPr fontId="3"/>
  </si>
  <si>
    <t>歯科レセプトなし</t>
    <rPh sb="0" eb="2">
      <t>シカ</t>
    </rPh>
    <phoneticPr fontId="3"/>
  </si>
  <si>
    <t>生活習慣病レセプトあり</t>
    <rPh sb="0" eb="2">
      <t>セイカツ</t>
    </rPh>
    <rPh sb="2" eb="4">
      <t>シュウカン</t>
    </rPh>
    <rPh sb="4" eb="5">
      <t>ビョウ</t>
    </rPh>
    <phoneticPr fontId="3"/>
  </si>
  <si>
    <t>府外医療機関のみ受診</t>
    <rPh sb="0" eb="2">
      <t>フガイ</t>
    </rPh>
    <rPh sb="2" eb="6">
      <t>イリョウキカン</t>
    </rPh>
    <rPh sb="8" eb="10">
      <t>ジュシン</t>
    </rPh>
    <phoneticPr fontId="3"/>
  </si>
  <si>
    <t>府外医療機関のみ受診</t>
    <phoneticPr fontId="3"/>
  </si>
  <si>
    <t>府外医療機関のみ受診</t>
    <rPh sb="8" eb="10">
      <t>ジュシン</t>
    </rPh>
    <phoneticPr fontId="3"/>
  </si>
  <si>
    <t>府外医療機関のみ受診</t>
    <rPh sb="0" eb="1">
      <t>フ</t>
    </rPh>
    <rPh sb="1" eb="2">
      <t>ガイ</t>
    </rPh>
    <rPh sb="2" eb="6">
      <t>イリョウキカン</t>
    </rPh>
    <rPh sb="8" eb="10">
      <t>ジュシン</t>
    </rPh>
    <phoneticPr fontId="3"/>
  </si>
  <si>
    <t>不明</t>
    <rPh sb="0" eb="2">
      <t>フメイ</t>
    </rPh>
    <phoneticPr fontId="3"/>
  </si>
  <si>
    <t>不明</t>
    <rPh sb="0" eb="2">
      <t>フメイ</t>
    </rPh>
    <phoneticPr fontId="3"/>
  </si>
  <si>
    <t>自己負担割合1割</t>
    <phoneticPr fontId="3"/>
  </si>
  <si>
    <t>115歳</t>
    <rPh sb="3" eb="4">
      <t>サイ</t>
    </rPh>
    <phoneticPr fontId="3"/>
  </si>
  <si>
    <t>116歳</t>
    <rPh sb="3" eb="4">
      <t>サイ</t>
    </rPh>
    <phoneticPr fontId="3"/>
  </si>
  <si>
    <t>生活習慣病…厚生労働省｢特定健康診査等実施計画作成の手引き(第2版)｣に記載された疾病中分類を生活習慣病の疾病項目としている。</t>
    <rPh sb="0" eb="5">
      <t>セイカツシュウカンビョウ</t>
    </rPh>
    <rPh sb="6" eb="8">
      <t>コウセイ</t>
    </rPh>
    <rPh sb="8" eb="11">
      <t>ロウドウショウ</t>
    </rPh>
    <rPh sb="12" eb="14">
      <t>トクテイ</t>
    </rPh>
    <rPh sb="14" eb="16">
      <t>ケンコウ</t>
    </rPh>
    <rPh sb="16" eb="18">
      <t>シンサ</t>
    </rPh>
    <rPh sb="18" eb="19">
      <t>トウ</t>
    </rPh>
    <rPh sb="19" eb="21">
      <t>ジッシ</t>
    </rPh>
    <rPh sb="21" eb="23">
      <t>ケイカク</t>
    </rPh>
    <rPh sb="23" eb="25">
      <t>サクセイ</t>
    </rPh>
    <rPh sb="26" eb="28">
      <t>テビ</t>
    </rPh>
    <rPh sb="30" eb="31">
      <t>ダイ</t>
    </rPh>
    <rPh sb="32" eb="33">
      <t>バン</t>
    </rPh>
    <rPh sb="36" eb="38">
      <t>キサイ</t>
    </rPh>
    <rPh sb="41" eb="43">
      <t>シッペイ</t>
    </rPh>
    <rPh sb="43" eb="46">
      <t>チュウブンルイ</t>
    </rPh>
    <rPh sb="47" eb="49">
      <t>セイカツ</t>
    </rPh>
    <rPh sb="49" eb="51">
      <t>シュウカン</t>
    </rPh>
    <rPh sb="51" eb="52">
      <t>ビョウ</t>
    </rPh>
    <rPh sb="53" eb="55">
      <t>シッペイ</t>
    </rPh>
    <rPh sb="55" eb="57">
      <t>コウモク</t>
    </rPh>
    <phoneticPr fontId="3"/>
  </si>
  <si>
    <t>広域連合全体</t>
    <rPh sb="2" eb="4">
      <t>レンゴウ</t>
    </rPh>
    <phoneticPr fontId="3"/>
  </si>
  <si>
    <t>広域連合全体</t>
    <rPh sb="2" eb="4">
      <t>レンゴウ</t>
    </rPh>
    <phoneticPr fontId="3"/>
  </si>
  <si>
    <t>【グラフラベル用】</t>
    <phoneticPr fontId="3"/>
  </si>
  <si>
    <t>医科健診受診率</t>
    <phoneticPr fontId="3"/>
  </si>
  <si>
    <t>受診率</t>
  </si>
  <si>
    <t>受診率</t>
    <rPh sb="0" eb="3">
      <t>ジュシンリツ</t>
    </rPh>
    <phoneticPr fontId="3"/>
  </si>
  <si>
    <t>未受診率</t>
  </si>
  <si>
    <t>未受診率</t>
    <rPh sb="0" eb="4">
      <t>ミジュシンリツ</t>
    </rPh>
    <phoneticPr fontId="3"/>
  </si>
  <si>
    <t>未受診率</t>
    <phoneticPr fontId="3"/>
  </si>
  <si>
    <t>受診率</t>
    <phoneticPr fontId="3"/>
  </si>
  <si>
    <t>未受診率</t>
    <rPh sb="0" eb="1">
      <t>ミ</t>
    </rPh>
    <rPh sb="1" eb="3">
      <t>ジュシン</t>
    </rPh>
    <rPh sb="3" eb="4">
      <t>リツ</t>
    </rPh>
    <phoneticPr fontId="3"/>
  </si>
  <si>
    <t>受診率</t>
    <rPh sb="0" eb="2">
      <t>ジュシン</t>
    </rPh>
    <rPh sb="2" eb="3">
      <t>リツ</t>
    </rPh>
    <phoneticPr fontId="3"/>
  </si>
  <si>
    <t>【グラフラベル用】</t>
    <rPh sb="7" eb="8">
      <t>ヨウ</t>
    </rPh>
    <phoneticPr fontId="3"/>
  </si>
  <si>
    <t>広域連合全体</t>
    <rPh sb="0" eb="6">
      <t>コウイキレンゴウゼンタイ</t>
    </rPh>
    <phoneticPr fontId="3"/>
  </si>
  <si>
    <t>【府外医療機関のみ受診】</t>
    <rPh sb="1" eb="2">
      <t>フ</t>
    </rPh>
    <rPh sb="2" eb="3">
      <t>ガイ</t>
    </rPh>
    <rPh sb="3" eb="5">
      <t>イリョウ</t>
    </rPh>
    <rPh sb="5" eb="7">
      <t>キカン</t>
    </rPh>
    <rPh sb="9" eb="11">
      <t>ジュシン</t>
    </rPh>
    <phoneticPr fontId="3"/>
  </si>
  <si>
    <t>R2年度市区町村別数値</t>
  </si>
  <si>
    <t>R3年度</t>
    <rPh sb="2" eb="4">
      <t>ネンド</t>
    </rPh>
    <phoneticPr fontId="3"/>
  </si>
  <si>
    <t>R2年度</t>
    <rPh sb="2" eb="4">
      <t>ネンド</t>
    </rPh>
    <phoneticPr fontId="3"/>
  </si>
  <si>
    <t>前年度との差分</t>
    <rPh sb="0" eb="3">
      <t>ゼンネンド</t>
    </rPh>
    <rPh sb="5" eb="7">
      <t>サブン</t>
    </rPh>
    <phoneticPr fontId="3"/>
  </si>
  <si>
    <t>医科･歯科</t>
    <phoneticPr fontId="3"/>
  </si>
  <si>
    <t>前年度との差分(医科･歯科)</t>
    <rPh sb="0" eb="3">
      <t>ゼンネンド</t>
    </rPh>
    <rPh sb="5" eb="7">
      <t>サブン</t>
    </rPh>
    <phoneticPr fontId="3"/>
  </si>
  <si>
    <t>医科のみ</t>
    <phoneticPr fontId="3"/>
  </si>
  <si>
    <t>前年度との差分(医科のみ)</t>
    <rPh sb="0" eb="3">
      <t>ゼンネンド</t>
    </rPh>
    <rPh sb="5" eb="7">
      <t>サブン</t>
    </rPh>
    <phoneticPr fontId="3"/>
  </si>
  <si>
    <t>前年度との差分(歯科のみ)</t>
    <rPh sb="0" eb="3">
      <t>ゼンネンド</t>
    </rPh>
    <rPh sb="5" eb="7">
      <t>サブン</t>
    </rPh>
    <phoneticPr fontId="3"/>
  </si>
  <si>
    <t>前年度との差分(未受診)</t>
    <rPh sb="0" eb="3">
      <t>ゼンネンド</t>
    </rPh>
    <rPh sb="5" eb="7">
      <t>サブン</t>
    </rPh>
    <phoneticPr fontId="3"/>
  </si>
  <si>
    <t>前年度との差分(受診率)</t>
    <rPh sb="0" eb="3">
      <t>ゼンネンド</t>
    </rPh>
    <rPh sb="5" eb="7">
      <t>サブン</t>
    </rPh>
    <phoneticPr fontId="3"/>
  </si>
  <si>
    <t>前年度との差分(未受診率)</t>
    <rPh sb="0" eb="3">
      <t>ゼンネンド</t>
    </rPh>
    <rPh sb="5" eb="7">
      <t>サブン</t>
    </rPh>
    <phoneticPr fontId="3"/>
  </si>
  <si>
    <t>【生活習慣病レセプトなし】</t>
  </si>
  <si>
    <t>受診率</t>
    <phoneticPr fontId="3"/>
  </si>
  <si>
    <t>未受診率</t>
    <phoneticPr fontId="3"/>
  </si>
  <si>
    <t>前年度との差分(医科健診受診率)</t>
    <rPh sb="0" eb="3">
      <t>ゼンネンド</t>
    </rPh>
    <rPh sb="5" eb="7">
      <t>サブン</t>
    </rPh>
    <phoneticPr fontId="3"/>
  </si>
  <si>
    <t>データ化範囲(分析対象)…健康診査データは令和3年4月～令和4年3月健診分(12カ月分)。</t>
    <rPh sb="21" eb="23">
      <t>レイワ</t>
    </rPh>
    <phoneticPr fontId="3"/>
  </si>
  <si>
    <t>データ化範囲(分析対象)…歯科健診データは令和3年4月～令和4年3月健診分(12カ月分)。</t>
    <rPh sb="13" eb="15">
      <t>シカ</t>
    </rPh>
    <rPh sb="15" eb="17">
      <t>ケンシン</t>
    </rPh>
    <rPh sb="21" eb="23">
      <t>レイワ</t>
    </rPh>
    <phoneticPr fontId="3"/>
  </si>
  <si>
    <t>資格確認条件…令和4年3月31日時点。ただし、除外対象者は含まれない。</t>
    <rPh sb="4" eb="6">
      <t>ジョウケン</t>
    </rPh>
    <phoneticPr fontId="3"/>
  </si>
  <si>
    <t>年齢基準日…令和4年3月31日時点。</t>
    <rPh sb="0" eb="2">
      <t>ネンレイ</t>
    </rPh>
    <rPh sb="2" eb="4">
      <t>キジュン</t>
    </rPh>
    <rPh sb="4" eb="5">
      <t>ビ</t>
    </rPh>
    <phoneticPr fontId="3"/>
  </si>
  <si>
    <t>分析対象者…令和4年3月31日時点で資格がある者を対象とする。</t>
    <rPh sb="0" eb="6">
      <t>ブ</t>
    </rPh>
    <phoneticPr fontId="3"/>
  </si>
  <si>
    <t>年齢</t>
    <rPh sb="0" eb="2">
      <t>ネンレイ</t>
    </rPh>
    <phoneticPr fontId="3"/>
  </si>
  <si>
    <t>性別</t>
    <rPh sb="0" eb="2">
      <t>セ</t>
    </rPh>
    <phoneticPr fontId="3"/>
  </si>
  <si>
    <t>男性</t>
    <rPh sb="0" eb="2">
      <t>ダ</t>
    </rPh>
    <phoneticPr fontId="3"/>
  </si>
  <si>
    <t>女性</t>
    <rPh sb="0" eb="2">
      <t>ジ</t>
    </rPh>
    <phoneticPr fontId="3"/>
  </si>
  <si>
    <t>※令和4年3月31日時点で資格がある者を対象とする。</t>
    <rPh sb="1" eb="3">
      <t>レイワ</t>
    </rPh>
    <rPh sb="4" eb="5">
      <t>ネン</t>
    </rPh>
    <rPh sb="6" eb="7">
      <t>ツキ</t>
    </rPh>
    <rPh sb="9" eb="10">
      <t>ニチ</t>
    </rPh>
    <rPh sb="10" eb="12">
      <t>ジテン</t>
    </rPh>
    <rPh sb="13" eb="15">
      <t>シカク</t>
    </rPh>
    <rPh sb="18" eb="19">
      <t>モノ</t>
    </rPh>
    <rPh sb="20" eb="22">
      <t>タイショウ</t>
    </rPh>
    <phoneticPr fontId="3"/>
  </si>
  <si>
    <t>データ化範囲(分析対象)…入院(DPCを含む)、入院外、調剤の電子レセプト。対象診療年月は令和3年4月～令和4年3月診療分(12カ月分)。</t>
    <rPh sb="24" eb="26">
      <t>ニュウイン</t>
    </rPh>
    <rPh sb="26" eb="27">
      <t>ガイ</t>
    </rPh>
    <rPh sb="28" eb="30">
      <t>チョウザイ</t>
    </rPh>
    <rPh sb="31" eb="33">
      <t>デンシ</t>
    </rPh>
    <rPh sb="45" eb="47">
      <t>レイワ</t>
    </rPh>
    <rPh sb="52" eb="54">
      <t>レイワ</t>
    </rPh>
    <rPh sb="55" eb="56">
      <t>ネン</t>
    </rPh>
    <phoneticPr fontId="3"/>
  </si>
  <si>
    <t>データ化範囲(分析対象)…歯科の電子レセプト。対象診療年月は令和3年4月～令和4年3月診療分(12カ月分)。</t>
    <rPh sb="16" eb="18">
      <t>デンシ</t>
    </rPh>
    <rPh sb="30" eb="32">
      <t>レイワ</t>
    </rPh>
    <rPh sb="37" eb="39">
      <t>レイワ</t>
    </rPh>
    <rPh sb="40" eb="41">
      <t>ネン</t>
    </rPh>
    <phoneticPr fontId="3"/>
  </si>
  <si>
    <t>データ化範囲(分析対象)…入院(DPCを含む)、入院外の電子レセプト。対象診療年月は令和3年4月～令和4年3月診療分(12カ月分)。</t>
    <rPh sb="24" eb="26">
      <t>ニュウイン</t>
    </rPh>
    <rPh sb="26" eb="27">
      <t>ガイ</t>
    </rPh>
    <rPh sb="28" eb="30">
      <t>デンシ</t>
    </rPh>
    <rPh sb="42" eb="44">
      <t>レイワ</t>
    </rPh>
    <rPh sb="49" eb="51">
      <t>レイワ</t>
    </rPh>
    <rPh sb="52" eb="53">
      <t>ネン</t>
    </rPh>
    <phoneticPr fontId="3"/>
  </si>
  <si>
    <t>男女計</t>
    <rPh sb="0" eb="3">
      <t>ダ</t>
    </rPh>
    <phoneticPr fontId="3"/>
  </si>
  <si>
    <t>医科･歯科健診受診率</t>
    <rPh sb="0" eb="2">
      <t>イカ</t>
    </rPh>
    <rPh sb="3" eb="5">
      <t>シカ</t>
    </rPh>
    <rPh sb="5" eb="7">
      <t>ケンシン</t>
    </rPh>
    <rPh sb="7" eb="9">
      <t>ジュシン</t>
    </rPh>
    <rPh sb="9" eb="10">
      <t>リツ</t>
    </rPh>
    <phoneticPr fontId="3"/>
  </si>
  <si>
    <t>広域連合全体(年齢別)</t>
    <rPh sb="0" eb="2">
      <t>コウイキ</t>
    </rPh>
    <rPh sb="2" eb="4">
      <t>レンゴウ</t>
    </rPh>
    <rPh sb="4" eb="6">
      <t>ゼンタイ</t>
    </rPh>
    <rPh sb="7" eb="10">
      <t>ネンレイベツ</t>
    </rPh>
    <phoneticPr fontId="3"/>
  </si>
  <si>
    <t>自己負担割合別医科･歯科健診受診率</t>
    <phoneticPr fontId="3"/>
  </si>
  <si>
    <t>広域連合全体(年齢階層別)</t>
    <rPh sb="0" eb="2">
      <t>コウイキ</t>
    </rPh>
    <rPh sb="2" eb="4">
      <t>レンゴウ</t>
    </rPh>
    <rPh sb="4" eb="6">
      <t>ゼンタイ</t>
    </rPh>
    <rPh sb="9" eb="11">
      <t>カイソウ</t>
    </rPh>
    <phoneticPr fontId="3"/>
  </si>
  <si>
    <t>市区町村</t>
    <rPh sb="0" eb="4">
      <t>シクチョウソン</t>
    </rPh>
    <phoneticPr fontId="3"/>
  </si>
  <si>
    <t>地区</t>
    <rPh sb="0" eb="2">
      <t>チク</t>
    </rPh>
    <phoneticPr fontId="3"/>
  </si>
  <si>
    <t>市町村</t>
    <rPh sb="0" eb="3">
      <t>シチョウソン</t>
    </rPh>
    <phoneticPr fontId="3"/>
  </si>
  <si>
    <t>市町村</t>
    <rPh sb="0" eb="2">
      <t>シチョウ</t>
    </rPh>
    <rPh sb="2" eb="3">
      <t>ソン</t>
    </rPh>
    <phoneticPr fontId="3"/>
  </si>
  <si>
    <t>年齢階層</t>
    <rPh sb="0" eb="4">
      <t>ネンレイカイソウ</t>
    </rPh>
    <phoneticPr fontId="3"/>
  </si>
  <si>
    <t>年齢</t>
    <rPh sb="0" eb="2">
      <t>ネンレイ</t>
    </rPh>
    <phoneticPr fontId="3"/>
  </si>
  <si>
    <t>広域連合全体(年齢別)</t>
    <rPh sb="0" eb="2">
      <t>コウイキ</t>
    </rPh>
    <rPh sb="2" eb="4">
      <t>レンゴウ</t>
    </rPh>
    <rPh sb="4" eb="6">
      <t>ゼンタイ</t>
    </rPh>
    <rPh sb="6" eb="11">
      <t>ネ</t>
    </rPh>
    <phoneticPr fontId="3"/>
  </si>
  <si>
    <t>広域連合全体(男女別)</t>
    <rPh sb="0" eb="2">
      <t>コウイキ</t>
    </rPh>
    <rPh sb="2" eb="4">
      <t>レンゴウ</t>
    </rPh>
    <rPh sb="4" eb="6">
      <t>ゼンタイ</t>
    </rPh>
    <rPh sb="6" eb="11">
      <t>ダ</t>
    </rPh>
    <phoneticPr fontId="3"/>
  </si>
  <si>
    <t>地区別</t>
    <rPh sb="0" eb="2">
      <t>チク</t>
    </rPh>
    <rPh sb="2" eb="3">
      <t>ベツ</t>
    </rPh>
    <phoneticPr fontId="3"/>
  </si>
  <si>
    <t>自己負担割合別医科･歯科健診受診率</t>
    <rPh sb="7" eb="9">
      <t>イカ</t>
    </rPh>
    <rPh sb="10" eb="12">
      <t>シカ</t>
    </rPh>
    <rPh sb="12" eb="14">
      <t>ケンシン</t>
    </rPh>
    <rPh sb="14" eb="16">
      <t>ジュシン</t>
    </rPh>
    <rPh sb="16" eb="17">
      <t>リツ</t>
    </rPh>
    <phoneticPr fontId="3"/>
  </si>
  <si>
    <t>医科健診･歯科健診ともに受診した者の割合</t>
    <rPh sb="0" eb="2">
      <t>イカ</t>
    </rPh>
    <rPh sb="2" eb="4">
      <t>ケンシン</t>
    </rPh>
    <rPh sb="3" eb="4">
      <t>リツ</t>
    </rPh>
    <rPh sb="5" eb="7">
      <t>シカ</t>
    </rPh>
    <rPh sb="7" eb="9">
      <t>ケンシン</t>
    </rPh>
    <rPh sb="16" eb="17">
      <t>モノ</t>
    </rPh>
    <rPh sb="18" eb="20">
      <t>ワリアイ</t>
    </rPh>
    <phoneticPr fontId="3"/>
  </si>
  <si>
    <t>地区別</t>
    <phoneticPr fontId="3"/>
  </si>
  <si>
    <t>医科健診のみ受診した者の割合</t>
    <rPh sb="0" eb="2">
      <t>イカ</t>
    </rPh>
    <rPh sb="2" eb="4">
      <t>ケンシン</t>
    </rPh>
    <rPh sb="3" eb="4">
      <t>リツ</t>
    </rPh>
    <rPh sb="10" eb="11">
      <t>モノ</t>
    </rPh>
    <rPh sb="12" eb="14">
      <t>ワリアイ</t>
    </rPh>
    <phoneticPr fontId="3"/>
  </si>
  <si>
    <t>歯科健診のみ受診した者の割合</t>
    <rPh sb="0" eb="2">
      <t>シカ</t>
    </rPh>
    <rPh sb="2" eb="4">
      <t>ケンシン</t>
    </rPh>
    <rPh sb="3" eb="4">
      <t>リツ</t>
    </rPh>
    <rPh sb="10" eb="11">
      <t>モノ</t>
    </rPh>
    <rPh sb="12" eb="14">
      <t>ワリアイ</t>
    </rPh>
    <phoneticPr fontId="3"/>
  </si>
  <si>
    <t>市区町村別</t>
    <rPh sb="0" eb="5">
      <t>シクチョウソンベツ</t>
    </rPh>
    <phoneticPr fontId="3"/>
  </si>
  <si>
    <t>市町村別</t>
    <rPh sb="0" eb="3">
      <t>シチョウソン</t>
    </rPh>
    <rPh sb="3" eb="4">
      <t>ベツ</t>
    </rPh>
    <phoneticPr fontId="3"/>
  </si>
  <si>
    <t>前年度との差分(医科･歯科健診受診率)</t>
    <phoneticPr fontId="3"/>
  </si>
  <si>
    <t>前年度との差分(医科のみ健診受診率)</t>
    <rPh sb="8" eb="10">
      <t>イカ</t>
    </rPh>
    <phoneticPr fontId="3"/>
  </si>
  <si>
    <t>前年度との差分(歯科のみ健診受診率)</t>
    <rPh sb="8" eb="10">
      <t>シカ</t>
    </rPh>
    <phoneticPr fontId="3"/>
  </si>
  <si>
    <t>前年度との差分(未受診率)</t>
    <rPh sb="8" eb="11">
      <t>ミジュシン</t>
    </rPh>
    <rPh sb="11" eb="12">
      <t>リツ</t>
    </rPh>
    <phoneticPr fontId="3"/>
  </si>
  <si>
    <t>市町村別</t>
    <rPh sb="0" eb="3">
      <t>シチョウソン</t>
    </rPh>
    <rPh sb="1" eb="3">
      <t>チョウソン</t>
    </rPh>
    <rPh sb="3" eb="4">
      <t>ベツ</t>
    </rPh>
    <phoneticPr fontId="3"/>
  </si>
  <si>
    <t>【自己負担割合1割】</t>
    <rPh sb="1" eb="7">
      <t>ジコフタンワリアイ</t>
    </rPh>
    <rPh sb="8" eb="9">
      <t>ワリ</t>
    </rPh>
    <phoneticPr fontId="3"/>
  </si>
  <si>
    <t>前年度との差分(自己負担割合別医科･歯科健診受診率)</t>
    <phoneticPr fontId="3"/>
  </si>
  <si>
    <t>前年度との差分(自己負担割合別医科のみ健診受診率)</t>
    <rPh sb="0" eb="3">
      <t>ゼンネンド</t>
    </rPh>
    <rPh sb="5" eb="7">
      <t>サブン</t>
    </rPh>
    <phoneticPr fontId="3"/>
  </si>
  <si>
    <t>前年度との差分(自己負担割合別歯科のみ健診受診率)</t>
    <phoneticPr fontId="3"/>
  </si>
  <si>
    <t>前年度との差分(自己負担割合別未受診率)</t>
    <rPh sb="0" eb="3">
      <t>ゼンネンド</t>
    </rPh>
    <rPh sb="5" eb="7">
      <t>サブン</t>
    </rPh>
    <rPh sb="15" eb="18">
      <t>ミジュシン</t>
    </rPh>
    <rPh sb="18" eb="19">
      <t>リツ</t>
    </rPh>
    <phoneticPr fontId="3"/>
  </si>
  <si>
    <t>医科健診･歯科健診ともに受診した者の割合</t>
    <rPh sb="0" eb="4">
      <t>イカケンシン</t>
    </rPh>
    <rPh sb="5" eb="7">
      <t>シカ</t>
    </rPh>
    <rPh sb="7" eb="9">
      <t>ケンシン</t>
    </rPh>
    <rPh sb="16" eb="17">
      <t>モノ</t>
    </rPh>
    <rPh sb="18" eb="20">
      <t>ワリアイ</t>
    </rPh>
    <phoneticPr fontId="3"/>
  </si>
  <si>
    <t>市区町村別</t>
    <phoneticPr fontId="3"/>
  </si>
  <si>
    <t>医科健診のみ受診した者の割合</t>
    <rPh sb="0" eb="2">
      <t>イカ</t>
    </rPh>
    <rPh sb="2" eb="4">
      <t>ケンシン</t>
    </rPh>
    <rPh sb="10" eb="11">
      <t>モノ</t>
    </rPh>
    <rPh sb="12" eb="14">
      <t>ワリアイ</t>
    </rPh>
    <phoneticPr fontId="3"/>
  </si>
  <si>
    <t>歯科健診のみ受診した者の割合</t>
    <rPh sb="0" eb="2">
      <t>シカ</t>
    </rPh>
    <rPh sb="2" eb="4">
      <t>ケンシン</t>
    </rPh>
    <rPh sb="10" eb="11">
      <t>モノ</t>
    </rPh>
    <rPh sb="12" eb="14">
      <t>ワリアイ</t>
    </rPh>
    <phoneticPr fontId="3"/>
  </si>
  <si>
    <t>医療機関受診状況別医科健診受診率</t>
    <rPh sb="0" eb="2">
      <t>イリョウ</t>
    </rPh>
    <rPh sb="2" eb="4">
      <t>キカン</t>
    </rPh>
    <rPh sb="4" eb="6">
      <t>ジュシン</t>
    </rPh>
    <rPh sb="6" eb="8">
      <t>ジョウキョウ</t>
    </rPh>
    <rPh sb="8" eb="9">
      <t>ベツ</t>
    </rPh>
    <rPh sb="9" eb="11">
      <t>イカ</t>
    </rPh>
    <rPh sb="11" eb="13">
      <t>ケンシン</t>
    </rPh>
    <rPh sb="13" eb="15">
      <t>ジュシン</t>
    </rPh>
    <rPh sb="15" eb="16">
      <t>リツ</t>
    </rPh>
    <phoneticPr fontId="3"/>
  </si>
  <si>
    <t>市区町村別</t>
    <rPh sb="0" eb="2">
      <t>シク</t>
    </rPh>
    <rPh sb="2" eb="4">
      <t>マチムラ</t>
    </rPh>
    <rPh sb="4" eb="5">
      <t>ベツ</t>
    </rPh>
    <phoneticPr fontId="3"/>
  </si>
  <si>
    <t>【生活習慣病レセプトあり】</t>
    <rPh sb="1" eb="3">
      <t>セイカツ</t>
    </rPh>
    <rPh sb="3" eb="5">
      <t>シュウカン</t>
    </rPh>
    <rPh sb="5" eb="6">
      <t>ビョウ</t>
    </rPh>
    <phoneticPr fontId="3"/>
  </si>
  <si>
    <t>前年度との差分(医療機関受診状況別医科健診受診率)</t>
    <rPh sb="0" eb="3">
      <t>ゼンネンド</t>
    </rPh>
    <rPh sb="5" eb="7">
      <t>サブン</t>
    </rPh>
    <rPh sb="8" eb="10">
      <t>イリョウ</t>
    </rPh>
    <rPh sb="10" eb="12">
      <t>キカン</t>
    </rPh>
    <rPh sb="12" eb="14">
      <t>ジュシン</t>
    </rPh>
    <rPh sb="14" eb="16">
      <t>ジョウキョウ</t>
    </rPh>
    <rPh sb="16" eb="17">
      <t>ベツ</t>
    </rPh>
    <rPh sb="17" eb="19">
      <t>イカ</t>
    </rPh>
    <rPh sb="19" eb="21">
      <t>ケンシン</t>
    </rPh>
    <rPh sb="21" eb="23">
      <t>ジュシン</t>
    </rPh>
    <rPh sb="23" eb="24">
      <t>リツ</t>
    </rPh>
    <phoneticPr fontId="3"/>
  </si>
  <si>
    <t>前年度との差分(医療機関受診状況別医科健診未受診率)</t>
    <rPh sb="0" eb="3">
      <t>ゼンネンド</t>
    </rPh>
    <rPh sb="5" eb="7">
      <t>サブン</t>
    </rPh>
    <rPh sb="21" eb="25">
      <t>ミジュシンリツ</t>
    </rPh>
    <phoneticPr fontId="3"/>
  </si>
  <si>
    <t>医療機関受診状況別歯科健診受診率</t>
    <rPh sb="0" eb="2">
      <t>イリョウ</t>
    </rPh>
    <rPh sb="2" eb="4">
      <t>キカン</t>
    </rPh>
    <rPh sb="4" eb="6">
      <t>ジュシン</t>
    </rPh>
    <rPh sb="6" eb="8">
      <t>ジョウキョウ</t>
    </rPh>
    <rPh sb="8" eb="9">
      <t>ベツ</t>
    </rPh>
    <rPh sb="9" eb="11">
      <t>シカ</t>
    </rPh>
    <rPh sb="11" eb="13">
      <t>ケンシン</t>
    </rPh>
    <rPh sb="13" eb="15">
      <t>ジュシン</t>
    </rPh>
    <rPh sb="15" eb="16">
      <t>リツ</t>
    </rPh>
    <phoneticPr fontId="3"/>
  </si>
  <si>
    <t>市区町村別</t>
    <rPh sb="0" eb="4">
      <t>シクチョウソン</t>
    </rPh>
    <rPh sb="4" eb="5">
      <t>ベツ</t>
    </rPh>
    <phoneticPr fontId="3"/>
  </si>
  <si>
    <t>市町村別</t>
    <rPh sb="0" eb="3">
      <t>シチョウソン</t>
    </rPh>
    <rPh sb="1" eb="3">
      <t>マチムラ</t>
    </rPh>
    <rPh sb="3" eb="4">
      <t>ベツ</t>
    </rPh>
    <phoneticPr fontId="3"/>
  </si>
  <si>
    <t>【歯科レセプトあり】</t>
    <rPh sb="1" eb="3">
      <t>シカ</t>
    </rPh>
    <phoneticPr fontId="3"/>
  </si>
  <si>
    <t>前年度との差分(医療機関受診状況別歯科健診受診率)</t>
    <rPh sb="0" eb="3">
      <t>ゼンネンド</t>
    </rPh>
    <rPh sb="5" eb="7">
      <t>サブン</t>
    </rPh>
    <rPh sb="8" eb="10">
      <t>イリョウ</t>
    </rPh>
    <rPh sb="10" eb="12">
      <t>キカン</t>
    </rPh>
    <rPh sb="12" eb="14">
      <t>ジュシン</t>
    </rPh>
    <rPh sb="14" eb="16">
      <t>ジョウキョウ</t>
    </rPh>
    <rPh sb="16" eb="17">
      <t>ベツ</t>
    </rPh>
    <rPh sb="17" eb="19">
      <t>シカ</t>
    </rPh>
    <rPh sb="19" eb="21">
      <t>ケンシン</t>
    </rPh>
    <rPh sb="21" eb="23">
      <t>ジュシン</t>
    </rPh>
    <rPh sb="23" eb="24">
      <t>リツ</t>
    </rPh>
    <phoneticPr fontId="3"/>
  </si>
  <si>
    <t>前年度との差分(医療機関受診状況別歯科健診未受診率)</t>
    <rPh sb="0" eb="3">
      <t>ゼンネンド</t>
    </rPh>
    <rPh sb="5" eb="7">
      <t>サブン</t>
    </rPh>
    <rPh sb="21" eb="22">
      <t>ミ</t>
    </rPh>
    <rPh sb="22" eb="24">
      <t>ジュシン</t>
    </rPh>
    <rPh sb="24" eb="25">
      <t>リツ</t>
    </rPh>
    <phoneticPr fontId="3"/>
  </si>
  <si>
    <t>府内府外医療機関受診別医科健診受診率</t>
    <rPh sb="0" eb="2">
      <t>フナイ</t>
    </rPh>
    <rPh sb="2" eb="3">
      <t>フ</t>
    </rPh>
    <rPh sb="3" eb="4">
      <t>ガイ</t>
    </rPh>
    <rPh sb="4" eb="6">
      <t>イリョウ</t>
    </rPh>
    <rPh sb="6" eb="8">
      <t>キカン</t>
    </rPh>
    <rPh sb="8" eb="10">
      <t>ジュシン</t>
    </rPh>
    <rPh sb="10" eb="11">
      <t>ベツ</t>
    </rPh>
    <rPh sb="11" eb="13">
      <t>イカ</t>
    </rPh>
    <rPh sb="13" eb="15">
      <t>ケンシン</t>
    </rPh>
    <rPh sb="15" eb="17">
      <t>ジュシン</t>
    </rPh>
    <rPh sb="17" eb="18">
      <t>リツ</t>
    </rPh>
    <phoneticPr fontId="3"/>
  </si>
  <si>
    <t>【府内医療機関受診】</t>
    <rPh sb="1" eb="3">
      <t>フナイ</t>
    </rPh>
    <rPh sb="3" eb="5">
      <t>イリョウ</t>
    </rPh>
    <rPh sb="5" eb="7">
      <t>キカン</t>
    </rPh>
    <rPh sb="7" eb="9">
      <t>ジュシン</t>
    </rPh>
    <phoneticPr fontId="3"/>
  </si>
  <si>
    <t>市町村別</t>
    <phoneticPr fontId="3"/>
  </si>
  <si>
    <t>117歳</t>
    <rPh sb="3" eb="4">
      <t>サイ</t>
    </rPh>
    <phoneticPr fontId="3"/>
  </si>
  <si>
    <t>前年度との差分(府内府外医療機関受診別医科健診受診率)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</si>
</sst>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quot;#,##0_);[Red]\(&quot;¥&quot;#,##0\)"/>
    <numFmt numFmtId="177" formatCode="0.0%"/>
    <numFmt numFmtId="178" formatCode="#,##0_ ;[Red]\-#,##0\ "/>
    <numFmt numFmtId="179" formatCode="#,##0_ "/>
    <numFmt numFmtId="180" formatCode="0.0_ ;[Red]\-0.0\ "/>
    <numFmt numFmtId="181" formatCode="0_ ;[Red]\-0\ "/>
  </numFmts>
  <fonts count="53">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sz val="9"/>
      <color theme="1"/>
      <name val="ＭＳ 明朝"/>
      <family val="1"/>
      <charset val="128"/>
    </font>
    <font>
      <b/>
      <sz val="8"/>
      <color theme="1"/>
      <name val="ＭＳ 明朝"/>
      <family val="1"/>
      <charset val="128"/>
    </font>
    <font>
      <sz val="8"/>
      <name val="ＭＳ 明朝"/>
      <family val="1"/>
      <charset val="128"/>
    </font>
    <font>
      <b/>
      <sz val="8"/>
      <name val="ＭＳ 明朝"/>
      <family val="1"/>
      <charset val="128"/>
    </font>
    <font>
      <b/>
      <sz val="10"/>
      <color theme="1"/>
      <name val="ＭＳ 明朝"/>
      <family val="1"/>
      <charset val="128"/>
    </font>
    <font>
      <sz val="11"/>
      <color rgb="FFFF0000"/>
      <name val="ＭＳ 明朝"/>
      <family val="1"/>
      <charset val="128"/>
    </font>
    <font>
      <b/>
      <sz val="11"/>
      <color theme="1"/>
      <name val="ＭＳ 明朝"/>
      <family val="1"/>
      <charset val="128"/>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s>
  <borders count="97">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hair">
        <color indexed="64"/>
      </right>
      <top style="double">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style="thin">
        <color indexed="64"/>
      </right>
      <top/>
      <bottom style="double">
        <color indexed="64"/>
      </bottom>
      <diagonal/>
    </border>
    <border>
      <left style="hair">
        <color indexed="64"/>
      </left>
      <right style="thin">
        <color indexed="64"/>
      </right>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style="double">
        <color indexed="64"/>
      </top>
      <bottom style="hair">
        <color auto="1"/>
      </bottom>
      <diagonal/>
    </border>
    <border>
      <left/>
      <right style="hair">
        <color indexed="64"/>
      </right>
      <top/>
      <bottom/>
      <diagonal/>
    </border>
    <border>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4" borderId="2"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1" fillId="0" borderId="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40" fillId="42" borderId="0" applyBorder="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10" fillId="4" borderId="2" applyNumberFormat="0" applyFont="0" applyAlignment="0" applyProtection="0">
      <alignment vertical="center"/>
    </xf>
    <xf numFmtId="0" fontId="5" fillId="25" borderId="7" applyNumberFormat="0" applyFont="0" applyAlignment="0" applyProtection="0">
      <alignment vertical="center"/>
    </xf>
    <xf numFmtId="0" fontId="4"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4" fillId="0" borderId="0" applyFont="0" applyFill="0" applyBorder="0" applyAlignment="0" applyProtection="0"/>
    <xf numFmtId="38" fontId="38"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42" fillId="0" borderId="0"/>
    <xf numFmtId="0" fontId="31" fillId="0" borderId="0">
      <alignment vertical="center"/>
    </xf>
    <xf numFmtId="0" fontId="43"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360">
    <xf numFmtId="0" fontId="0" fillId="0" borderId="0" xfId="0">
      <alignment vertical="center"/>
    </xf>
    <xf numFmtId="0" fontId="36" fillId="0" borderId="0" xfId="0" applyFont="1">
      <alignment vertical="center"/>
    </xf>
    <xf numFmtId="0" fontId="37" fillId="0" borderId="0" xfId="0" applyFont="1" applyFill="1" applyBorder="1" applyAlignment="1">
      <alignment vertical="center"/>
    </xf>
    <xf numFmtId="0" fontId="36" fillId="0" borderId="0" xfId="0" applyFont="1" applyAlignment="1">
      <alignment vertical="center"/>
    </xf>
    <xf numFmtId="0" fontId="37" fillId="0" borderId="0" xfId="0" applyFont="1" applyFill="1" applyBorder="1" applyAlignment="1">
      <alignment vertical="center" wrapText="1"/>
    </xf>
    <xf numFmtId="0" fontId="37" fillId="0" borderId="3" xfId="1386" applyFont="1" applyFill="1" applyBorder="1" applyAlignment="1">
      <alignment vertical="center" shrinkToFit="1"/>
    </xf>
    <xf numFmtId="0" fontId="37" fillId="0" borderId="0" xfId="0" applyFont="1" applyAlignment="1">
      <alignment vertical="center"/>
    </xf>
    <xf numFmtId="0" fontId="44" fillId="0" borderId="0" xfId="0" applyFont="1" applyFill="1" applyBorder="1" applyAlignment="1">
      <alignment vertical="center"/>
    </xf>
    <xf numFmtId="0" fontId="45" fillId="0" borderId="0" xfId="0" applyFont="1" applyFill="1" applyBorder="1" applyAlignment="1">
      <alignment vertical="center"/>
    </xf>
    <xf numFmtId="0" fontId="36" fillId="27" borderId="0" xfId="0" applyFont="1" applyFill="1" applyAlignment="1">
      <alignment vertical="center"/>
    </xf>
    <xf numFmtId="0" fontId="36" fillId="0" borderId="0" xfId="0" applyFont="1" applyBorder="1" applyAlignment="1">
      <alignment vertical="center"/>
    </xf>
    <xf numFmtId="0" fontId="37" fillId="0" borderId="3" xfId="1386" applyFont="1" applyFill="1" applyBorder="1" applyAlignment="1">
      <alignment vertical="center"/>
    </xf>
    <xf numFmtId="0" fontId="36" fillId="0" borderId="0" xfId="0" applyFont="1" applyFill="1" applyAlignment="1">
      <alignment vertical="center"/>
    </xf>
    <xf numFmtId="177" fontId="37" fillId="0" borderId="26" xfId="0" applyNumberFormat="1" applyFont="1" applyFill="1" applyBorder="1" applyAlignment="1">
      <alignment horizontal="right" vertical="center" shrinkToFit="1"/>
    </xf>
    <xf numFmtId="0" fontId="36" fillId="0" borderId="0" xfId="0" applyFont="1" applyBorder="1">
      <alignment vertical="center"/>
    </xf>
    <xf numFmtId="0" fontId="36" fillId="0" borderId="31" xfId="0" applyFont="1" applyBorder="1">
      <alignment vertical="center"/>
    </xf>
    <xf numFmtId="0" fontId="36" fillId="0" borderId="32" xfId="0" applyFont="1" applyBorder="1">
      <alignment vertical="center"/>
    </xf>
    <xf numFmtId="0" fontId="36" fillId="0" borderId="33" xfId="0" applyFont="1" applyBorder="1">
      <alignment vertical="center"/>
    </xf>
    <xf numFmtId="0" fontId="36" fillId="0" borderId="34" xfId="0" applyFont="1" applyBorder="1">
      <alignment vertical="center"/>
    </xf>
    <xf numFmtId="0" fontId="36" fillId="43" borderId="3" xfId="0" applyFont="1" applyFill="1" applyBorder="1">
      <alignment vertical="center"/>
    </xf>
    <xf numFmtId="177" fontId="36" fillId="0" borderId="0" xfId="1917" applyNumberFormat="1" applyFont="1" applyBorder="1">
      <alignment vertical="center"/>
    </xf>
    <xf numFmtId="177" fontId="36" fillId="0" borderId="0" xfId="1917" applyNumberFormat="1" applyFont="1" applyBorder="1" applyAlignment="1">
      <alignment vertical="center"/>
    </xf>
    <xf numFmtId="0" fontId="36" fillId="0" borderId="35" xfId="0" applyFont="1" applyBorder="1" applyAlignment="1">
      <alignment vertical="center"/>
    </xf>
    <xf numFmtId="0" fontId="36" fillId="44" borderId="3" xfId="0" applyFont="1" applyFill="1" applyBorder="1">
      <alignment vertical="center"/>
    </xf>
    <xf numFmtId="0" fontId="36" fillId="45" borderId="3" xfId="0" applyFont="1" applyFill="1" applyBorder="1">
      <alignment vertical="center"/>
    </xf>
    <xf numFmtId="0" fontId="36" fillId="46" borderId="3" xfId="0" applyFont="1" applyFill="1" applyBorder="1">
      <alignment vertical="center"/>
    </xf>
    <xf numFmtId="0" fontId="36" fillId="47" borderId="3" xfId="0" applyFont="1" applyFill="1" applyBorder="1">
      <alignment vertical="center"/>
    </xf>
    <xf numFmtId="0" fontId="36" fillId="0" borderId="36" xfId="0" applyFont="1" applyBorder="1">
      <alignment vertical="center"/>
    </xf>
    <xf numFmtId="0" fontId="36" fillId="0" borderId="37" xfId="0" applyFont="1" applyBorder="1">
      <alignment vertical="center"/>
    </xf>
    <xf numFmtId="0" fontId="36" fillId="0" borderId="38" xfId="0" applyFont="1" applyBorder="1" applyAlignment="1">
      <alignment vertical="center"/>
    </xf>
    <xf numFmtId="0" fontId="36" fillId="0" borderId="35" xfId="0" applyFont="1" applyBorder="1">
      <alignment vertical="center"/>
    </xf>
    <xf numFmtId="0" fontId="36" fillId="0" borderId="38" xfId="0" applyFont="1" applyBorder="1">
      <alignment vertical="center"/>
    </xf>
    <xf numFmtId="0" fontId="38" fillId="0" borderId="3" xfId="1147" applyFont="1" applyFill="1" applyBorder="1" applyAlignment="1" applyProtection="1">
      <alignment vertical="center"/>
      <protection locked="0"/>
    </xf>
    <xf numFmtId="177" fontId="37" fillId="0" borderId="24" xfId="0" applyNumberFormat="1" applyFont="1" applyFill="1" applyBorder="1" applyAlignment="1">
      <alignment horizontal="right" vertical="center"/>
    </xf>
    <xf numFmtId="178" fontId="37" fillId="0" borderId="25" xfId="0" applyNumberFormat="1" applyFont="1" applyFill="1" applyBorder="1" applyAlignment="1">
      <alignment horizontal="right" vertical="center" shrinkToFit="1"/>
    </xf>
    <xf numFmtId="178" fontId="37" fillId="0" borderId="27" xfId="0" applyNumberFormat="1" applyFont="1" applyFill="1" applyBorder="1" applyAlignment="1">
      <alignment horizontal="right" vertical="center" shrinkToFit="1"/>
    </xf>
    <xf numFmtId="177" fontId="37" fillId="0" borderId="16" xfId="0" applyNumberFormat="1" applyFont="1" applyFill="1" applyBorder="1" applyAlignment="1">
      <alignment horizontal="right" vertical="center"/>
    </xf>
    <xf numFmtId="178" fontId="37" fillId="0" borderId="27" xfId="1577" applyNumberFormat="1" applyFont="1" applyFill="1" applyBorder="1" applyAlignment="1">
      <alignment horizontal="right" vertical="center" shrinkToFit="1"/>
    </xf>
    <xf numFmtId="177" fontId="37" fillId="0" borderId="3" xfId="0" applyNumberFormat="1" applyFont="1" applyFill="1" applyBorder="1" applyAlignment="1">
      <alignment horizontal="right" vertical="center"/>
    </xf>
    <xf numFmtId="178" fontId="37" fillId="0" borderId="4"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shrinkToFit="1"/>
    </xf>
    <xf numFmtId="178" fontId="37" fillId="0" borderId="3" xfId="1577" applyNumberFormat="1" applyFont="1" applyFill="1" applyBorder="1" applyAlignment="1">
      <alignment horizontal="right" vertical="center" shrinkToFit="1"/>
    </xf>
    <xf numFmtId="0" fontId="36" fillId="0" borderId="0" xfId="1550" applyFont="1">
      <alignment vertical="center"/>
    </xf>
    <xf numFmtId="177" fontId="37" fillId="0" borderId="0" xfId="1550" applyNumberFormat="1" applyFont="1" applyFill="1" applyBorder="1" applyAlignment="1">
      <alignment vertical="center" shrinkToFit="1"/>
    </xf>
    <xf numFmtId="179" fontId="37" fillId="0" borderId="0" xfId="1550" applyNumberFormat="1" applyFont="1" applyFill="1" applyBorder="1" applyAlignment="1">
      <alignment vertical="center" shrinkToFit="1"/>
    </xf>
    <xf numFmtId="49" fontId="37" fillId="0" borderId="0" xfId="1550" applyNumberFormat="1" applyFont="1" applyBorder="1" applyAlignment="1">
      <alignment vertical="center" shrinkToFit="1"/>
    </xf>
    <xf numFmtId="0" fontId="44" fillId="0" borderId="0" xfId="0" applyFont="1" applyFill="1" applyBorder="1">
      <alignment vertical="center"/>
    </xf>
    <xf numFmtId="0" fontId="42" fillId="0" borderId="0" xfId="0" applyFont="1">
      <alignment vertical="center"/>
    </xf>
    <xf numFmtId="0" fontId="46" fillId="0" borderId="0" xfId="0" applyFont="1" applyFill="1" applyBorder="1">
      <alignment vertical="center"/>
    </xf>
    <xf numFmtId="0" fontId="47" fillId="0" borderId="0" xfId="1550" applyFont="1" applyAlignment="1">
      <alignment vertical="center"/>
    </xf>
    <xf numFmtId="177" fontId="37" fillId="0" borderId="18" xfId="1550" applyNumberFormat="1" applyFont="1" applyFill="1" applyBorder="1" applyAlignment="1">
      <alignment horizontal="right" vertical="center" shrinkToFit="1"/>
    </xf>
    <xf numFmtId="178" fontId="37" fillId="0" borderId="39" xfId="1550" applyNumberFormat="1" applyFont="1" applyFill="1" applyBorder="1" applyAlignment="1">
      <alignment horizontal="right" vertical="center" shrinkToFit="1"/>
    </xf>
    <xf numFmtId="177" fontId="37" fillId="0" borderId="26" xfId="1550" applyNumberFormat="1" applyFont="1" applyFill="1" applyBorder="1" applyAlignment="1">
      <alignment horizontal="right" vertical="center" shrinkToFit="1"/>
    </xf>
    <xf numFmtId="178" fontId="37" fillId="0" borderId="30" xfId="1550" applyNumberFormat="1" applyFont="1" applyFill="1" applyBorder="1" applyAlignment="1">
      <alignment horizontal="right" vertical="center" shrinkToFit="1"/>
    </xf>
    <xf numFmtId="0" fontId="38" fillId="28" borderId="15" xfId="1550" applyFont="1" applyFill="1" applyBorder="1" applyAlignment="1">
      <alignment horizontal="center" vertical="center"/>
    </xf>
    <xf numFmtId="0" fontId="39" fillId="0" borderId="0" xfId="0" applyFont="1" applyAlignment="1">
      <alignment vertical="center"/>
    </xf>
    <xf numFmtId="0" fontId="48" fillId="0" borderId="0" xfId="1" applyNumberFormat="1" applyFont="1" applyFill="1" applyBorder="1" applyAlignment="1">
      <alignment vertical="center"/>
    </xf>
    <xf numFmtId="179" fontId="37" fillId="0" borderId="0" xfId="0" applyNumberFormat="1" applyFont="1" applyAlignment="1">
      <alignment vertical="center"/>
    </xf>
    <xf numFmtId="0" fontId="37" fillId="0" borderId="0" xfId="0" applyFont="1" applyFill="1" applyAlignment="1">
      <alignment vertical="center"/>
    </xf>
    <xf numFmtId="0" fontId="49" fillId="0" borderId="0" xfId="1" applyNumberFormat="1" applyFont="1" applyFill="1" applyBorder="1" applyAlignment="1">
      <alignment vertical="center"/>
    </xf>
    <xf numFmtId="177" fontId="37" fillId="0" borderId="24" xfId="0" applyNumberFormat="1" applyFont="1" applyFill="1" applyBorder="1" applyAlignment="1">
      <alignment horizontal="right" vertical="center" shrinkToFit="1"/>
    </xf>
    <xf numFmtId="178" fontId="37" fillId="0" borderId="23" xfId="0" applyNumberFormat="1" applyFont="1" applyFill="1" applyBorder="1" applyAlignment="1">
      <alignment horizontal="right" vertical="center" shrinkToFit="1"/>
    </xf>
    <xf numFmtId="178" fontId="37" fillId="0" borderId="22" xfId="0" applyNumberFormat="1" applyFont="1" applyFill="1" applyBorder="1" applyAlignment="1">
      <alignment horizontal="right" vertical="center" shrinkToFit="1"/>
    </xf>
    <xf numFmtId="0" fontId="37" fillId="0" borderId="17" xfId="1386" applyFont="1" applyFill="1" applyBorder="1" applyAlignment="1">
      <alignment horizontal="center" vertical="center"/>
    </xf>
    <xf numFmtId="177" fontId="37" fillId="0" borderId="42" xfId="0" applyNumberFormat="1" applyFont="1" applyFill="1" applyBorder="1" applyAlignment="1">
      <alignment horizontal="right" vertical="center" shrinkToFit="1"/>
    </xf>
    <xf numFmtId="178" fontId="37" fillId="0" borderId="43" xfId="0" applyNumberFormat="1" applyFont="1" applyFill="1" applyBorder="1" applyAlignment="1">
      <alignment horizontal="right" vertical="center" shrinkToFit="1"/>
    </xf>
    <xf numFmtId="0" fontId="37" fillId="0" borderId="44" xfId="1386" applyFont="1" applyFill="1" applyBorder="1" applyAlignment="1">
      <alignment vertical="center"/>
    </xf>
    <xf numFmtId="177" fontId="37" fillId="0" borderId="46" xfId="0" applyNumberFormat="1" applyFont="1" applyFill="1" applyBorder="1" applyAlignment="1">
      <alignment horizontal="right" vertical="center" shrinkToFit="1"/>
    </xf>
    <xf numFmtId="178" fontId="37" fillId="0" borderId="47" xfId="0" applyNumberFormat="1" applyFont="1" applyFill="1" applyBorder="1" applyAlignment="1">
      <alignment horizontal="right" vertical="center" shrinkToFit="1"/>
    </xf>
    <xf numFmtId="178" fontId="37" fillId="0" borderId="48" xfId="0" applyNumberFormat="1" applyFont="1" applyFill="1" applyBorder="1" applyAlignment="1">
      <alignment horizontal="right" vertical="center" shrinkToFit="1"/>
    </xf>
    <xf numFmtId="0" fontId="37" fillId="0" borderId="49" xfId="1386" applyFont="1" applyFill="1" applyBorder="1" applyAlignment="1">
      <alignment vertical="center"/>
    </xf>
    <xf numFmtId="177" fontId="37" fillId="0" borderId="50" xfId="0" applyNumberFormat="1" applyFont="1" applyFill="1" applyBorder="1" applyAlignment="1">
      <alignment horizontal="right" vertical="center" shrinkToFit="1"/>
    </xf>
    <xf numFmtId="178" fontId="37" fillId="0" borderId="51" xfId="0" applyNumberFormat="1" applyFont="1" applyFill="1" applyBorder="1" applyAlignment="1">
      <alignment horizontal="right" vertical="center" shrinkToFit="1"/>
    </xf>
    <xf numFmtId="178" fontId="37" fillId="0" borderId="52" xfId="0" applyNumberFormat="1" applyFont="1" applyFill="1" applyBorder="1" applyAlignment="1">
      <alignment horizontal="right" vertical="center" shrinkToFit="1"/>
    </xf>
    <xf numFmtId="0" fontId="37" fillId="0" borderId="53" xfId="1386" applyFont="1" applyFill="1" applyBorder="1" applyAlignment="1">
      <alignment vertical="center"/>
    </xf>
    <xf numFmtId="178" fontId="37" fillId="0" borderId="56" xfId="0" applyNumberFormat="1" applyFont="1" applyFill="1" applyBorder="1" applyAlignment="1">
      <alignment horizontal="right" vertical="center" shrinkToFit="1"/>
    </xf>
    <xf numFmtId="0" fontId="37" fillId="0" borderId="19" xfId="1386" applyFont="1" applyFill="1" applyBorder="1" applyAlignment="1">
      <alignment horizontal="center" vertical="center"/>
    </xf>
    <xf numFmtId="177" fontId="37" fillId="0" borderId="58" xfId="0" applyNumberFormat="1" applyFont="1" applyFill="1" applyBorder="1" applyAlignment="1">
      <alignment horizontal="right" vertical="center" shrinkToFit="1"/>
    </xf>
    <xf numFmtId="178" fontId="37" fillId="0" borderId="59" xfId="0" applyNumberFormat="1" applyFont="1" applyFill="1" applyBorder="1" applyAlignment="1">
      <alignment horizontal="right" vertical="center" shrinkToFit="1"/>
    </xf>
    <xf numFmtId="178" fontId="37" fillId="0" borderId="60" xfId="0" applyNumberFormat="1" applyFont="1" applyFill="1" applyBorder="1" applyAlignment="1">
      <alignment horizontal="right" vertical="center" shrinkToFit="1"/>
    </xf>
    <xf numFmtId="0" fontId="37" fillId="0" borderId="61" xfId="1386" applyFont="1" applyFill="1" applyBorder="1" applyAlignment="1">
      <alignment vertical="center"/>
    </xf>
    <xf numFmtId="0" fontId="37" fillId="0" borderId="45" xfId="1386" applyFont="1" applyFill="1" applyBorder="1" applyAlignment="1">
      <alignment vertical="center"/>
    </xf>
    <xf numFmtId="0" fontId="37" fillId="0" borderId="3" xfId="0" applyFont="1" applyFill="1" applyBorder="1" applyAlignment="1">
      <alignment vertical="center"/>
    </xf>
    <xf numFmtId="0" fontId="37" fillId="28" borderId="23" xfId="0" applyFont="1" applyFill="1" applyBorder="1" applyAlignment="1">
      <alignment horizontal="center" vertical="center" wrapText="1"/>
    </xf>
    <xf numFmtId="0" fontId="37" fillId="28" borderId="22" xfId="0" applyFont="1" applyFill="1" applyBorder="1" applyAlignment="1">
      <alignment horizontal="center" vertical="center" wrapText="1"/>
    </xf>
    <xf numFmtId="0" fontId="36" fillId="0" borderId="0" xfId="0" applyFont="1" applyFill="1" applyBorder="1" applyAlignment="1">
      <alignment vertical="center"/>
    </xf>
    <xf numFmtId="177" fontId="37" fillId="0" borderId="0" xfId="0" applyNumberFormat="1" applyFont="1" applyFill="1" applyBorder="1" applyAlignment="1">
      <alignment horizontal="right" vertical="center"/>
    </xf>
    <xf numFmtId="0" fontId="37" fillId="0" borderId="0" xfId="1386" applyFont="1" applyFill="1" applyBorder="1" applyAlignment="1">
      <alignment vertical="center"/>
    </xf>
    <xf numFmtId="177" fontId="37" fillId="0" borderId="64" xfId="0" applyNumberFormat="1" applyFont="1" applyFill="1" applyBorder="1" applyAlignment="1">
      <alignment horizontal="right" vertical="center" shrinkToFit="1"/>
    </xf>
    <xf numFmtId="178" fontId="37" fillId="0" borderId="67" xfId="0" applyNumberFormat="1" applyFont="1" applyFill="1" applyBorder="1" applyAlignment="1">
      <alignment horizontal="right" vertical="center" shrinkToFit="1"/>
    </xf>
    <xf numFmtId="177" fontId="37" fillId="0" borderId="68" xfId="0" applyNumberFormat="1" applyFont="1" applyFill="1" applyBorder="1" applyAlignment="1">
      <alignment horizontal="right" vertical="center" shrinkToFit="1"/>
    </xf>
    <xf numFmtId="177" fontId="37" fillId="0" borderId="3" xfId="0" applyNumberFormat="1" applyFont="1" applyFill="1" applyBorder="1" applyAlignment="1">
      <alignment horizontal="right" vertical="center" shrinkToFit="1"/>
    </xf>
    <xf numFmtId="177" fontId="37" fillId="0" borderId="16" xfId="0" applyNumberFormat="1" applyFont="1" applyFill="1" applyBorder="1" applyAlignment="1">
      <alignment horizontal="right" vertical="center" shrinkToFit="1"/>
    </xf>
    <xf numFmtId="0" fontId="37" fillId="28" borderId="24" xfId="0" applyFont="1" applyFill="1" applyBorder="1" applyAlignment="1">
      <alignment horizontal="center" vertical="center"/>
    </xf>
    <xf numFmtId="0" fontId="38" fillId="28" borderId="15" xfId="1550" applyFont="1" applyFill="1" applyBorder="1" applyAlignment="1">
      <alignment horizontal="center" vertical="center" wrapText="1"/>
    </xf>
    <xf numFmtId="0" fontId="37" fillId="0" borderId="0" xfId="0" applyFont="1" applyFill="1" applyBorder="1" applyAlignment="1">
      <alignment horizontal="center" vertical="center"/>
    </xf>
    <xf numFmtId="178" fontId="37" fillId="0" borderId="28" xfId="1550" applyNumberFormat="1" applyFont="1" applyFill="1" applyBorder="1" applyAlignment="1">
      <alignment horizontal="right" vertical="center" shrinkToFit="1"/>
    </xf>
    <xf numFmtId="0" fontId="37" fillId="0" borderId="3" xfId="0" applyFont="1" applyFill="1" applyBorder="1" applyAlignment="1">
      <alignment horizontal="center" vertical="center" wrapText="1"/>
    </xf>
    <xf numFmtId="177" fontId="37" fillId="0" borderId="0" xfId="0" applyNumberFormat="1" applyFont="1" applyFill="1" applyBorder="1" applyAlignment="1">
      <alignment horizontal="right" vertical="center" shrinkToFit="1"/>
    </xf>
    <xf numFmtId="0" fontId="37" fillId="0" borderId="0" xfId="0" applyFont="1" applyFill="1" applyBorder="1" applyAlignment="1">
      <alignment horizontal="center" vertical="center" shrinkToFit="1"/>
    </xf>
    <xf numFmtId="0" fontId="42" fillId="0" borderId="0" xfId="1550" applyFont="1" applyFill="1" applyBorder="1" applyAlignment="1">
      <alignment horizontal="center" vertical="center" wrapText="1"/>
    </xf>
    <xf numFmtId="178" fontId="37" fillId="0" borderId="61" xfId="1386" applyNumberFormat="1" applyFont="1" applyFill="1" applyBorder="1" applyAlignment="1">
      <alignment horizontal="right" vertical="center" shrinkToFit="1"/>
    </xf>
    <xf numFmtId="178" fontId="37" fillId="0" borderId="49" xfId="1386" applyNumberFormat="1" applyFont="1" applyFill="1" applyBorder="1" applyAlignment="1">
      <alignment horizontal="right" vertical="center" shrinkToFit="1"/>
    </xf>
    <xf numFmtId="178" fontId="37" fillId="0" borderId="19" xfId="1386" applyNumberFormat="1" applyFont="1" applyFill="1" applyBorder="1" applyAlignment="1">
      <alignment horizontal="right" vertical="center" shrinkToFit="1"/>
    </xf>
    <xf numFmtId="178" fontId="37" fillId="0" borderId="53" xfId="1386" applyNumberFormat="1" applyFont="1" applyFill="1" applyBorder="1" applyAlignment="1">
      <alignment horizontal="right" vertical="center" shrinkToFit="1"/>
    </xf>
    <xf numFmtId="178" fontId="37" fillId="0" borderId="17" xfId="1386" applyNumberFormat="1" applyFont="1" applyFill="1" applyBorder="1" applyAlignment="1">
      <alignment horizontal="right" vertical="center" shrinkToFit="1"/>
    </xf>
    <xf numFmtId="0" fontId="36" fillId="0" borderId="0" xfId="0" applyFont="1" applyAlignment="1">
      <alignment vertical="center" wrapText="1"/>
    </xf>
    <xf numFmtId="178" fontId="37" fillId="0" borderId="4" xfId="1550" applyNumberFormat="1" applyFont="1" applyBorder="1" applyAlignment="1">
      <alignment horizontal="right" vertical="center" shrinkToFit="1"/>
    </xf>
    <xf numFmtId="178" fontId="37" fillId="0" borderId="5" xfId="1550" applyNumberFormat="1" applyFont="1" applyBorder="1" applyAlignment="1">
      <alignment horizontal="right" vertical="center" shrinkToFit="1"/>
    </xf>
    <xf numFmtId="0" fontId="37" fillId="0" borderId="3" xfId="0" applyFont="1" applyBorder="1" applyAlignment="1">
      <alignment horizontal="center" vertical="center" wrapText="1"/>
    </xf>
    <xf numFmtId="177" fontId="37" fillId="0" borderId="0" xfId="0" applyNumberFormat="1" applyFont="1" applyFill="1" applyBorder="1" applyAlignment="1">
      <alignment vertical="center" shrinkToFit="1"/>
    </xf>
    <xf numFmtId="0" fontId="36" fillId="0" borderId="0" xfId="0" applyFont="1" applyFill="1" applyBorder="1" applyAlignment="1">
      <alignment horizontal="center" vertical="center"/>
    </xf>
    <xf numFmtId="0" fontId="37" fillId="0" borderId="3" xfId="0" applyFont="1" applyFill="1" applyBorder="1" applyAlignment="1">
      <alignment vertical="center" shrinkToFit="1"/>
    </xf>
    <xf numFmtId="0" fontId="37" fillId="0" borderId="0" xfId="1550" applyFont="1">
      <alignment vertical="center"/>
    </xf>
    <xf numFmtId="0" fontId="38" fillId="28" borderId="24" xfId="1550" applyFont="1" applyFill="1" applyBorder="1" applyAlignment="1">
      <alignment horizontal="center" vertical="center" wrapText="1"/>
    </xf>
    <xf numFmtId="178" fontId="37" fillId="0" borderId="3" xfId="1550" applyNumberFormat="1" applyFont="1" applyBorder="1" applyAlignment="1">
      <alignment horizontal="right" vertical="center" shrinkToFit="1"/>
    </xf>
    <xf numFmtId="178" fontId="37" fillId="0" borderId="44" xfId="1386" applyNumberFormat="1" applyFont="1" applyFill="1" applyBorder="1" applyAlignment="1">
      <alignment horizontal="right" vertical="center" shrinkToFit="1"/>
    </xf>
    <xf numFmtId="0" fontId="37" fillId="0" borderId="3" xfId="0" applyFont="1" applyFill="1" applyBorder="1" applyAlignment="1">
      <alignment horizontal="center" vertical="center"/>
    </xf>
    <xf numFmtId="0" fontId="37" fillId="28" borderId="16" xfId="0" applyFont="1" applyFill="1" applyBorder="1" applyAlignment="1">
      <alignment horizontal="center" vertical="center"/>
    </xf>
    <xf numFmtId="0" fontId="37" fillId="0" borderId="3" xfId="0" applyFont="1" applyFill="1" applyBorder="1" applyAlignment="1">
      <alignment horizontal="center" vertical="center" shrinkToFit="1"/>
    </xf>
    <xf numFmtId="0" fontId="37" fillId="0" borderId="3" xfId="0" applyFont="1" applyFill="1" applyBorder="1" applyAlignment="1">
      <alignment horizontal="center" vertical="center" wrapText="1"/>
    </xf>
    <xf numFmtId="0" fontId="37" fillId="0" borderId="0" xfId="0" applyFont="1" applyFill="1" applyBorder="1" applyAlignment="1">
      <alignment horizontal="center" vertical="center"/>
    </xf>
    <xf numFmtId="0" fontId="37" fillId="0" borderId="3" xfId="0" applyFont="1" applyBorder="1" applyAlignment="1">
      <alignment horizontal="center" vertical="center" shrinkToFit="1"/>
    </xf>
    <xf numFmtId="0" fontId="37" fillId="0" borderId="3" xfId="0" applyFont="1" applyFill="1" applyBorder="1" applyAlignment="1">
      <alignment horizontal="center" vertical="center"/>
    </xf>
    <xf numFmtId="0" fontId="37" fillId="28" borderId="16" xfId="0" applyFont="1" applyFill="1" applyBorder="1" applyAlignment="1">
      <alignment horizontal="center" vertical="center"/>
    </xf>
    <xf numFmtId="0" fontId="37" fillId="0" borderId="3" xfId="1386" applyFont="1" applyFill="1" applyBorder="1" applyAlignment="1">
      <alignment horizontal="center" vertical="center" shrinkToFit="1"/>
    </xf>
    <xf numFmtId="0" fontId="37" fillId="0" borderId="0" xfId="0" applyFont="1" applyFill="1" applyBorder="1" applyAlignment="1">
      <alignment horizontal="center" vertical="center"/>
    </xf>
    <xf numFmtId="0" fontId="46" fillId="0" borderId="0" xfId="1550" applyFont="1" applyAlignment="1">
      <alignment vertical="center"/>
    </xf>
    <xf numFmtId="178" fontId="37" fillId="0" borderId="69" xfId="0" applyNumberFormat="1" applyFont="1" applyFill="1" applyBorder="1" applyAlignment="1">
      <alignment horizontal="right" vertical="center" shrinkToFit="1"/>
    </xf>
    <xf numFmtId="177" fontId="37" fillId="0" borderId="70" xfId="0" applyNumberFormat="1" applyFont="1" applyFill="1" applyBorder="1" applyAlignment="1">
      <alignment horizontal="right" vertical="center" shrinkToFit="1"/>
    </xf>
    <xf numFmtId="177" fontId="37" fillId="0" borderId="72" xfId="0" applyNumberFormat="1" applyFont="1" applyFill="1" applyBorder="1" applyAlignment="1">
      <alignment horizontal="right" vertical="center" shrinkToFit="1"/>
    </xf>
    <xf numFmtId="177" fontId="37" fillId="0" borderId="75" xfId="0" applyNumberFormat="1" applyFont="1" applyFill="1" applyBorder="1" applyAlignment="1">
      <alignment horizontal="right" vertical="center" shrinkToFit="1"/>
    </xf>
    <xf numFmtId="0" fontId="37" fillId="0" borderId="69" xfId="0" applyFont="1" applyFill="1" applyBorder="1" applyAlignment="1">
      <alignment vertical="center"/>
    </xf>
    <xf numFmtId="0" fontId="37" fillId="0" borderId="73" xfId="0" applyFont="1" applyFill="1" applyBorder="1" applyAlignment="1">
      <alignment vertical="center"/>
    </xf>
    <xf numFmtId="178" fontId="37" fillId="0" borderId="69" xfId="1577" applyNumberFormat="1" applyFont="1" applyFill="1" applyBorder="1" applyAlignment="1">
      <alignment horizontal="right" vertical="center" shrinkToFit="1"/>
    </xf>
    <xf numFmtId="178" fontId="37" fillId="0" borderId="67" xfId="1577" applyNumberFormat="1" applyFont="1" applyFill="1" applyBorder="1" applyAlignment="1">
      <alignment horizontal="right" vertical="center" shrinkToFit="1"/>
    </xf>
    <xf numFmtId="0" fontId="37" fillId="0" borderId="71" xfId="0" applyFont="1" applyFill="1" applyBorder="1" applyAlignment="1">
      <alignment vertical="center"/>
    </xf>
    <xf numFmtId="178" fontId="37" fillId="0" borderId="71" xfId="1577" applyNumberFormat="1" applyFont="1" applyFill="1" applyBorder="1" applyAlignment="1">
      <alignment horizontal="right" vertical="center" shrinkToFit="1"/>
    </xf>
    <xf numFmtId="178" fontId="37" fillId="0" borderId="65" xfId="1577" applyNumberFormat="1" applyFont="1" applyFill="1" applyBorder="1" applyAlignment="1">
      <alignment horizontal="right" vertical="center" shrinkToFit="1"/>
    </xf>
    <xf numFmtId="178" fontId="37" fillId="0" borderId="76" xfId="0" applyNumberFormat="1" applyFont="1" applyFill="1" applyBorder="1" applyAlignment="1">
      <alignment horizontal="right" vertical="center" shrinkToFit="1"/>
    </xf>
    <xf numFmtId="178" fontId="37" fillId="0" borderId="57" xfId="1577" applyNumberFormat="1" applyFont="1" applyFill="1" applyBorder="1" applyAlignment="1">
      <alignment horizontal="right" vertical="center" shrinkToFit="1"/>
    </xf>
    <xf numFmtId="178" fontId="37" fillId="0" borderId="77" xfId="1577" applyNumberFormat="1" applyFont="1" applyFill="1" applyBorder="1" applyAlignment="1">
      <alignment horizontal="right" vertical="center" shrinkToFit="1"/>
    </xf>
    <xf numFmtId="177" fontId="37" fillId="0" borderId="45" xfId="0" applyNumberFormat="1" applyFont="1" applyFill="1" applyBorder="1" applyAlignment="1">
      <alignment horizontal="right" vertical="center" shrinkToFit="1"/>
    </xf>
    <xf numFmtId="0" fontId="37" fillId="0" borderId="69" xfId="1386" applyFont="1" applyFill="1" applyBorder="1" applyAlignment="1">
      <alignment vertical="center" shrinkToFit="1"/>
    </xf>
    <xf numFmtId="0" fontId="37" fillId="0" borderId="71" xfId="1386" applyFont="1" applyFill="1" applyBorder="1" applyAlignment="1">
      <alignment vertical="center" shrinkToFit="1"/>
    </xf>
    <xf numFmtId="0" fontId="37" fillId="0" borderId="4" xfId="1386" applyFont="1" applyFill="1" applyBorder="1" applyAlignment="1">
      <alignment horizontal="center" vertical="center" shrinkToFit="1"/>
    </xf>
    <xf numFmtId="0" fontId="37" fillId="0" borderId="4" xfId="0" applyFont="1" applyFill="1" applyBorder="1" applyAlignment="1">
      <alignment vertical="center"/>
    </xf>
    <xf numFmtId="0" fontId="37" fillId="0" borderId="0" xfId="0" applyNumberFormat="1" applyFont="1" applyFill="1" applyBorder="1" applyAlignment="1">
      <alignment horizontal="right" vertical="center"/>
    </xf>
    <xf numFmtId="177" fontId="37" fillId="0" borderId="0" xfId="0" applyNumberFormat="1" applyFont="1" applyFill="1" applyBorder="1" applyAlignment="1">
      <alignment vertical="center"/>
    </xf>
    <xf numFmtId="0" fontId="50" fillId="0" borderId="0" xfId="0" applyFont="1" applyFill="1" applyBorder="1" applyAlignment="1">
      <alignment vertical="center"/>
    </xf>
    <xf numFmtId="178" fontId="37" fillId="0" borderId="3" xfId="0" applyNumberFormat="1" applyFont="1" applyFill="1" applyBorder="1" applyAlignment="1">
      <alignment horizontal="right" vertical="center"/>
    </xf>
    <xf numFmtId="0" fontId="37" fillId="0" borderId="3" xfId="0" applyNumberFormat="1" applyFont="1" applyFill="1" applyBorder="1" applyAlignment="1">
      <alignment vertical="center"/>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xf>
    <xf numFmtId="0" fontId="46" fillId="0" borderId="0" xfId="0" applyFont="1" applyFill="1" applyBorder="1" applyAlignment="1">
      <alignment vertical="center"/>
    </xf>
    <xf numFmtId="0" fontId="36" fillId="0" borderId="0" xfId="1550" applyFont="1" applyAlignment="1">
      <alignment vertical="center"/>
    </xf>
    <xf numFmtId="0" fontId="51" fillId="0" borderId="0" xfId="1550" applyFont="1">
      <alignment vertical="center"/>
    </xf>
    <xf numFmtId="0" fontId="37" fillId="0" borderId="0" xfId="0" applyFont="1" applyBorder="1" applyAlignment="1">
      <alignment vertical="center"/>
    </xf>
    <xf numFmtId="0" fontId="37" fillId="0" borderId="16" xfId="0" applyFont="1" applyBorder="1" applyAlignment="1">
      <alignment horizontal="center" vertical="center" wrapText="1"/>
    </xf>
    <xf numFmtId="178" fontId="37" fillId="0" borderId="0" xfId="0" applyNumberFormat="1" applyFont="1" applyFill="1" applyBorder="1" applyAlignment="1">
      <alignment vertical="center"/>
    </xf>
    <xf numFmtId="0" fontId="37" fillId="0" borderId="3" xfId="1386" applyFont="1" applyFill="1" applyBorder="1" applyAlignment="1">
      <alignment horizontal="center" vertical="center"/>
    </xf>
    <xf numFmtId="0" fontId="44" fillId="0" borderId="0" xfId="1" applyNumberFormat="1" applyFont="1" applyFill="1" applyBorder="1" applyAlignment="1">
      <alignment vertical="center"/>
    </xf>
    <xf numFmtId="0" fontId="37" fillId="0" borderId="3" xfId="0" applyFont="1" applyFill="1" applyBorder="1" applyAlignment="1">
      <alignment horizontal="center" vertical="center" wrapText="1"/>
    </xf>
    <xf numFmtId="0" fontId="37" fillId="0" borderId="3" xfId="0" applyFont="1" applyFill="1" applyBorder="1" applyAlignment="1">
      <alignment horizontal="center" vertical="center"/>
    </xf>
    <xf numFmtId="0" fontId="37" fillId="0" borderId="4" xfId="1386" applyFont="1" applyFill="1" applyBorder="1" applyAlignment="1">
      <alignment horizontal="center" vertical="center" shrinkToFit="1"/>
    </xf>
    <xf numFmtId="177" fontId="37" fillId="0" borderId="41" xfId="0" applyNumberFormat="1" applyFont="1" applyFill="1" applyBorder="1" applyAlignment="1">
      <alignment horizontal="right" vertical="center" shrinkToFit="1"/>
    </xf>
    <xf numFmtId="178" fontId="37" fillId="0" borderId="29" xfId="0" applyNumberFormat="1" applyFont="1" applyFill="1" applyBorder="1" applyAlignment="1">
      <alignment horizontal="right" vertical="center" shrinkToFit="1"/>
    </xf>
    <xf numFmtId="178" fontId="37" fillId="0" borderId="82" xfId="0" applyNumberFormat="1" applyFont="1" applyFill="1" applyBorder="1" applyAlignment="1">
      <alignment horizontal="right" vertical="center" shrinkToFit="1"/>
    </xf>
    <xf numFmtId="177" fontId="37" fillId="0" borderId="83" xfId="0" applyNumberFormat="1" applyFont="1" applyFill="1" applyBorder="1" applyAlignment="1">
      <alignment horizontal="right" vertical="center" shrinkToFit="1"/>
    </xf>
    <xf numFmtId="178" fontId="37" fillId="0" borderId="73" xfId="1577" applyNumberFormat="1" applyFont="1" applyFill="1" applyBorder="1" applyAlignment="1">
      <alignment horizontal="right" vertical="center" shrinkToFit="1"/>
    </xf>
    <xf numFmtId="178" fontId="37" fillId="0" borderId="74" xfId="1577" applyNumberFormat="1" applyFont="1" applyFill="1" applyBorder="1" applyAlignment="1">
      <alignment horizontal="right" vertical="center" shrinkToFit="1"/>
    </xf>
    <xf numFmtId="178" fontId="37" fillId="0" borderId="80" xfId="1577" applyNumberFormat="1" applyFont="1" applyFill="1" applyBorder="1" applyAlignment="1">
      <alignment horizontal="right" vertical="center" shrinkToFit="1"/>
    </xf>
    <xf numFmtId="178" fontId="37" fillId="0" borderId="66" xfId="1577" applyNumberFormat="1" applyFont="1" applyFill="1" applyBorder="1" applyAlignment="1">
      <alignment horizontal="right" vertical="center" shrinkToFit="1"/>
    </xf>
    <xf numFmtId="177" fontId="37" fillId="0" borderId="84" xfId="0" applyNumberFormat="1" applyFont="1" applyFill="1" applyBorder="1" applyAlignment="1">
      <alignment horizontal="right" vertical="center" shrinkToFit="1"/>
    </xf>
    <xf numFmtId="178" fontId="37" fillId="0" borderId="80" xfId="0" applyNumberFormat="1" applyFont="1" applyFill="1" applyBorder="1" applyAlignment="1">
      <alignment horizontal="right" vertical="center" shrinkToFit="1"/>
    </xf>
    <xf numFmtId="178" fontId="37" fillId="0" borderId="66" xfId="0" applyNumberFormat="1" applyFont="1" applyFill="1" applyBorder="1" applyAlignment="1">
      <alignment horizontal="right" vertical="center" shrinkToFit="1"/>
    </xf>
    <xf numFmtId="0" fontId="36" fillId="0" borderId="3" xfId="0" applyFont="1" applyFill="1" applyBorder="1" applyAlignment="1">
      <alignment vertical="center"/>
    </xf>
    <xf numFmtId="0" fontId="37" fillId="0" borderId="86" xfId="0" applyFont="1" applyFill="1" applyBorder="1" applyAlignment="1">
      <alignment vertical="center"/>
    </xf>
    <xf numFmtId="0" fontId="37" fillId="0" borderId="85" xfId="0" applyFont="1" applyFill="1" applyBorder="1" applyAlignment="1">
      <alignment horizontal="center" vertical="center"/>
    </xf>
    <xf numFmtId="0" fontId="37" fillId="0" borderId="57" xfId="1386" applyFont="1" applyFill="1" applyBorder="1" applyAlignment="1">
      <alignment vertical="center" shrinkToFit="1"/>
    </xf>
    <xf numFmtId="0" fontId="37" fillId="0" borderId="80" xfId="0" applyFont="1" applyFill="1" applyBorder="1" applyAlignment="1">
      <alignment vertical="center" shrinkToFit="1"/>
    </xf>
    <xf numFmtId="0" fontId="37" fillId="0" borderId="73" xfId="1386" applyFont="1" applyFill="1" applyBorder="1" applyAlignment="1">
      <alignment vertical="center" shrinkToFit="1"/>
    </xf>
    <xf numFmtId="178" fontId="37" fillId="0" borderId="86" xfId="0" applyNumberFormat="1" applyFont="1" applyFill="1" applyBorder="1" applyAlignment="1">
      <alignment horizontal="right" vertical="center" shrinkToFit="1"/>
    </xf>
    <xf numFmtId="178" fontId="37" fillId="0" borderId="91" xfId="0" applyNumberFormat="1" applyFont="1" applyFill="1" applyBorder="1" applyAlignment="1">
      <alignment horizontal="right" vertical="center" shrinkToFit="1"/>
    </xf>
    <xf numFmtId="0" fontId="37" fillId="0" borderId="80" xfId="1386" applyFont="1" applyFill="1" applyBorder="1" applyAlignment="1">
      <alignment vertical="center" shrinkToFit="1"/>
    </xf>
    <xf numFmtId="0" fontId="37" fillId="0" borderId="3" xfId="0" applyFont="1" applyFill="1" applyBorder="1" applyAlignment="1">
      <alignment horizontal="center" vertical="center"/>
    </xf>
    <xf numFmtId="0" fontId="52" fillId="0" borderId="0" xfId="0" applyFont="1" applyBorder="1">
      <alignment vertical="center"/>
    </xf>
    <xf numFmtId="0" fontId="37" fillId="0" borderId="80" xfId="0" applyFont="1" applyFill="1" applyBorder="1" applyAlignment="1">
      <alignment vertical="center"/>
    </xf>
    <xf numFmtId="0" fontId="37" fillId="0" borderId="3" xfId="1386" applyFont="1" applyFill="1" applyBorder="1" applyAlignment="1">
      <alignment horizontal="center" vertical="center" shrinkToFit="1"/>
    </xf>
    <xf numFmtId="178" fontId="37" fillId="0" borderId="73" xfId="0" applyNumberFormat="1" applyFont="1" applyFill="1" applyBorder="1" applyAlignment="1">
      <alignment horizontal="right" vertical="center" shrinkToFit="1"/>
    </xf>
    <xf numFmtId="177" fontId="37" fillId="0" borderId="92" xfId="0" applyNumberFormat="1" applyFont="1" applyFill="1" applyBorder="1" applyAlignment="1">
      <alignment horizontal="right" vertical="center" shrinkToFit="1"/>
    </xf>
    <xf numFmtId="178" fontId="37" fillId="0" borderId="93" xfId="0" applyNumberFormat="1" applyFont="1" applyFill="1" applyBorder="1" applyAlignment="1">
      <alignment horizontal="right" vertical="center" shrinkToFit="1"/>
    </xf>
    <xf numFmtId="178" fontId="37" fillId="0" borderId="94" xfId="0" applyNumberFormat="1" applyFont="1" applyFill="1" applyBorder="1" applyAlignment="1">
      <alignment horizontal="right" vertical="center" shrinkToFit="1"/>
    </xf>
    <xf numFmtId="0" fontId="37" fillId="0" borderId="3" xfId="1386" applyFont="1" applyFill="1" applyBorder="1" applyAlignment="1">
      <alignment horizontal="center" vertical="center" shrinkToFit="1"/>
    </xf>
    <xf numFmtId="0" fontId="37" fillId="0" borderId="71" xfId="1386" applyFont="1" applyFill="1" applyBorder="1" applyAlignment="1">
      <alignment vertical="center"/>
    </xf>
    <xf numFmtId="178" fontId="37" fillId="0" borderId="95" xfId="0" applyNumberFormat="1" applyFont="1" applyFill="1" applyBorder="1" applyAlignment="1">
      <alignment horizontal="right" vertical="center" shrinkToFit="1"/>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shrinkToFit="1"/>
    </xf>
    <xf numFmtId="0" fontId="37" fillId="0" borderId="4" xfId="1386" applyFont="1" applyFill="1" applyBorder="1" applyAlignment="1">
      <alignment horizontal="center" vertical="center" shrinkToFit="1"/>
    </xf>
    <xf numFmtId="0" fontId="37" fillId="0" borderId="3" xfId="1386" applyFont="1" applyFill="1" applyBorder="1" applyAlignment="1">
      <alignment horizontal="center" vertical="center" shrinkToFit="1"/>
    </xf>
    <xf numFmtId="0" fontId="37" fillId="0" borderId="57" xfId="1386" applyFont="1" applyFill="1" applyBorder="1" applyAlignment="1">
      <alignment vertical="center" shrinkToFit="1"/>
    </xf>
    <xf numFmtId="0" fontId="37" fillId="0" borderId="76" xfId="0" applyFont="1" applyFill="1" applyBorder="1" applyAlignment="1">
      <alignment vertical="center" shrinkToFit="1"/>
    </xf>
    <xf numFmtId="0" fontId="37" fillId="0" borderId="76" xfId="1386" applyFont="1" applyFill="1" applyBorder="1" applyAlignment="1">
      <alignment vertical="center" shrinkToFit="1"/>
    </xf>
    <xf numFmtId="178" fontId="37" fillId="0" borderId="96" xfId="1386" applyNumberFormat="1" applyFont="1" applyFill="1" applyBorder="1" applyAlignment="1">
      <alignment horizontal="right" vertical="center" shrinkToFit="1"/>
    </xf>
    <xf numFmtId="0" fontId="37" fillId="0" borderId="29" xfId="0" applyFont="1" applyFill="1" applyBorder="1" applyAlignment="1">
      <alignment horizontal="center" vertical="center"/>
    </xf>
    <xf numFmtId="0" fontId="37" fillId="0" borderId="29" xfId="0" applyFont="1" applyFill="1" applyBorder="1" applyAlignment="1">
      <alignment horizontal="center" vertical="center" wrapText="1"/>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4" xfId="1386" applyFont="1" applyFill="1" applyBorder="1" applyAlignment="1">
      <alignment vertical="center" shrinkToFit="1"/>
    </xf>
    <xf numFmtId="0" fontId="37" fillId="0" borderId="57" xfId="1386" applyFont="1" applyFill="1" applyBorder="1" applyAlignment="1">
      <alignment vertical="center" shrinkToFit="1"/>
    </xf>
    <xf numFmtId="0" fontId="37" fillId="0" borderId="29" xfId="1386" applyFont="1" applyFill="1" applyBorder="1" applyAlignment="1">
      <alignment vertical="center" shrinkToFit="1"/>
    </xf>
    <xf numFmtId="0" fontId="37" fillId="0" borderId="0" xfId="0" applyFont="1" applyFill="1" applyBorder="1" applyAlignment="1">
      <alignment horizontal="center" vertical="center"/>
    </xf>
    <xf numFmtId="0" fontId="37" fillId="0" borderId="3" xfId="1386" applyFont="1" applyFill="1" applyBorder="1" applyAlignment="1">
      <alignment horizontal="center" vertical="center" shrinkToFit="1"/>
    </xf>
    <xf numFmtId="0" fontId="37" fillId="0" borderId="3" xfId="1386" applyFont="1" applyFill="1" applyBorder="1" applyAlignment="1">
      <alignment vertical="center" shrinkToFit="1"/>
    </xf>
    <xf numFmtId="0" fontId="37" fillId="0" borderId="4" xfId="0" applyFont="1" applyFill="1" applyBorder="1" applyAlignment="1">
      <alignment vertical="center"/>
    </xf>
    <xf numFmtId="0" fontId="37" fillId="0" borderId="57" xfId="0" applyFont="1" applyFill="1" applyBorder="1" applyAlignment="1">
      <alignment vertical="center"/>
    </xf>
    <xf numFmtId="0" fontId="37" fillId="0" borderId="29" xfId="0" applyFont="1" applyFill="1" applyBorder="1" applyAlignment="1">
      <alignment vertical="center"/>
    </xf>
    <xf numFmtId="180" fontId="37" fillId="0" borderId="3" xfId="0" applyNumberFormat="1" applyFont="1" applyFill="1" applyBorder="1" applyAlignment="1">
      <alignment horizontal="right" vertical="center"/>
    </xf>
    <xf numFmtId="181" fontId="37" fillId="0" borderId="3" xfId="0" applyNumberFormat="1" applyFont="1" applyFill="1" applyBorder="1" applyAlignment="1">
      <alignment horizontal="right" vertical="center"/>
    </xf>
    <xf numFmtId="0" fontId="38" fillId="0" borderId="0" xfId="1550" applyFont="1" applyFill="1" applyBorder="1" applyAlignment="1">
      <alignment horizontal="center" vertical="center" wrapText="1"/>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3" xfId="1386" applyFont="1" applyFill="1" applyBorder="1" applyAlignment="1">
      <alignment horizontal="center" vertical="center" shrinkToFit="1"/>
    </xf>
    <xf numFmtId="0" fontId="37" fillId="0" borderId="3" xfId="1386" applyFont="1" applyFill="1" applyBorder="1" applyAlignment="1">
      <alignment vertical="center" shrinkToFit="1"/>
    </xf>
    <xf numFmtId="0" fontId="38" fillId="0" borderId="3" xfId="1550" applyFont="1" applyFill="1" applyBorder="1" applyAlignment="1">
      <alignment horizontal="center" vertical="center" wrapText="1"/>
    </xf>
    <xf numFmtId="178" fontId="37" fillId="0" borderId="3" xfId="1386" applyNumberFormat="1" applyFont="1" applyFill="1" applyBorder="1" applyAlignment="1">
      <alignment horizontal="right" vertical="center" shrinkToFit="1"/>
    </xf>
    <xf numFmtId="0" fontId="37" fillId="0" borderId="3" xfId="0" applyFont="1" applyFill="1" applyBorder="1" applyAlignment="1">
      <alignment horizontal="center" vertical="center"/>
    </xf>
    <xf numFmtId="0" fontId="37" fillId="28" borderId="16" xfId="0" applyFont="1" applyFill="1" applyBorder="1" applyAlignment="1">
      <alignment horizontal="center" vertical="center"/>
    </xf>
    <xf numFmtId="0" fontId="37" fillId="0" borderId="0" xfId="0" applyFont="1" applyFill="1" applyBorder="1" applyAlignment="1">
      <alignment horizontal="center" vertical="center"/>
    </xf>
    <xf numFmtId="0" fontId="46" fillId="0" borderId="0" xfId="0" applyFont="1" applyFill="1" applyAlignment="1">
      <alignment vertical="center"/>
    </xf>
    <xf numFmtId="0" fontId="37" fillId="0" borderId="3" xfId="0" applyFont="1" applyFill="1" applyBorder="1" applyAlignment="1">
      <alignment horizontal="center" vertical="center" wrapText="1"/>
    </xf>
    <xf numFmtId="0" fontId="37" fillId="0" borderId="0" xfId="1550" applyNumberFormat="1" applyFont="1" applyBorder="1" applyAlignment="1">
      <alignment vertical="center" shrinkToFit="1"/>
    </xf>
    <xf numFmtId="0" fontId="37" fillId="0" borderId="3" xfId="0" applyFont="1" applyBorder="1" applyAlignment="1">
      <alignment horizontal="center" vertical="center" wrapText="1"/>
    </xf>
    <xf numFmtId="0" fontId="37" fillId="0" borderId="0" xfId="1550" applyFont="1" applyBorder="1">
      <alignment vertical="center"/>
    </xf>
    <xf numFmtId="0" fontId="37" fillId="0" borderId="3" xfId="0" applyFont="1" applyFill="1" applyBorder="1" applyAlignment="1">
      <alignment horizontal="center" vertical="center"/>
    </xf>
    <xf numFmtId="178" fontId="37" fillId="0" borderId="81" xfId="0" applyNumberFormat="1" applyFont="1" applyFill="1" applyBorder="1" applyAlignment="1">
      <alignment horizontal="right" vertical="center" shrinkToFit="1"/>
    </xf>
    <xf numFmtId="178" fontId="37" fillId="0" borderId="88" xfId="0" applyNumberFormat="1" applyFont="1" applyFill="1" applyBorder="1" applyAlignment="1">
      <alignment horizontal="right" vertical="center" shrinkToFit="1"/>
    </xf>
    <xf numFmtId="178" fontId="37" fillId="0" borderId="30" xfId="0" applyNumberFormat="1" applyFont="1" applyFill="1" applyBorder="1" applyAlignment="1">
      <alignment horizontal="right" vertical="center" shrinkToFit="1"/>
    </xf>
    <xf numFmtId="178" fontId="37" fillId="0" borderId="74" xfId="0" applyNumberFormat="1" applyFont="1" applyFill="1" applyBorder="1" applyAlignment="1">
      <alignment horizontal="right" vertical="center" shrinkToFit="1"/>
    </xf>
    <xf numFmtId="178" fontId="37" fillId="0" borderId="57" xfId="0" applyNumberFormat="1" applyFont="1" applyFill="1" applyBorder="1" applyAlignment="1">
      <alignment horizontal="right" vertical="center" shrinkToFit="1"/>
    </xf>
    <xf numFmtId="178" fontId="37" fillId="0" borderId="77" xfId="0" applyNumberFormat="1" applyFont="1" applyFill="1" applyBorder="1" applyAlignment="1">
      <alignment horizontal="right" vertical="center" shrinkToFit="1"/>
    </xf>
    <xf numFmtId="178" fontId="37" fillId="0" borderId="87" xfId="0" applyNumberFormat="1" applyFont="1" applyFill="1" applyBorder="1" applyAlignment="1">
      <alignment horizontal="right" vertical="center" shrinkToFit="1"/>
    </xf>
    <xf numFmtId="178" fontId="37" fillId="0" borderId="89" xfId="0" applyNumberFormat="1" applyFont="1" applyFill="1" applyBorder="1" applyAlignment="1">
      <alignment horizontal="right" vertical="center" shrinkToFit="1"/>
    </xf>
    <xf numFmtId="178" fontId="37" fillId="0" borderId="90" xfId="0" applyNumberFormat="1" applyFont="1" applyFill="1" applyBorder="1" applyAlignment="1">
      <alignment horizontal="right" vertical="center" shrinkToFit="1"/>
    </xf>
    <xf numFmtId="178" fontId="37" fillId="0" borderId="61" xfId="0" applyNumberFormat="1" applyFont="1" applyFill="1" applyBorder="1" applyAlignment="1">
      <alignment horizontal="right" vertical="center" shrinkToFit="1"/>
    </xf>
    <xf numFmtId="178" fontId="37" fillId="0" borderId="96" xfId="0" applyNumberFormat="1" applyFont="1" applyFill="1" applyBorder="1" applyAlignment="1">
      <alignment horizontal="right" vertical="center" shrinkToFit="1"/>
    </xf>
    <xf numFmtId="0" fontId="37" fillId="0" borderId="17" xfId="0" applyFont="1" applyFill="1" applyBorder="1" applyAlignment="1">
      <alignment horizontal="center" vertical="center"/>
    </xf>
    <xf numFmtId="0" fontId="37" fillId="0" borderId="16" xfId="0" applyFont="1" applyFill="1" applyBorder="1" applyAlignment="1">
      <alignment horizontal="center" vertical="center"/>
    </xf>
    <xf numFmtId="0" fontId="37" fillId="0" borderId="17" xfId="0" applyFont="1" applyBorder="1" applyAlignment="1">
      <alignment horizontal="center" vertical="center" shrinkToFit="1"/>
    </xf>
    <xf numFmtId="0" fontId="37" fillId="0" borderId="16" xfId="0" applyFont="1" applyBorder="1" applyAlignment="1">
      <alignment horizontal="center" vertical="center" shrinkToFit="1"/>
    </xf>
    <xf numFmtId="0" fontId="37" fillId="0" borderId="19" xfId="0" applyFont="1" applyFill="1" applyBorder="1" applyAlignment="1">
      <alignment horizontal="center" vertical="center"/>
    </xf>
    <xf numFmtId="0" fontId="37" fillId="0" borderId="40" xfId="0" applyFont="1" applyFill="1" applyBorder="1" applyAlignment="1">
      <alignment horizontal="center" vertical="center"/>
    </xf>
    <xf numFmtId="0" fontId="37" fillId="0" borderId="21" xfId="0" applyFont="1" applyFill="1" applyBorder="1" applyAlignment="1">
      <alignment horizontal="center" vertical="center"/>
    </xf>
    <xf numFmtId="0" fontId="37" fillId="0" borderId="45" xfId="0" applyFont="1" applyFill="1" applyBorder="1" applyAlignment="1">
      <alignment horizontal="center" vertical="center"/>
    </xf>
    <xf numFmtId="0" fontId="37" fillId="0" borderId="20" xfId="0" applyFont="1" applyFill="1" applyBorder="1" applyAlignment="1">
      <alignment horizontal="center" vertical="center"/>
    </xf>
    <xf numFmtId="0" fontId="37" fillId="0" borderId="41" xfId="0" applyFont="1" applyFill="1" applyBorder="1" applyAlignment="1">
      <alignment horizontal="center" vertical="center"/>
    </xf>
    <xf numFmtId="0" fontId="37" fillId="0" borderId="4" xfId="0" applyFont="1" applyFill="1" applyBorder="1" applyAlignment="1">
      <alignment horizontal="center" vertical="center"/>
    </xf>
    <xf numFmtId="0" fontId="37" fillId="0" borderId="57" xfId="0" applyFont="1" applyFill="1" applyBorder="1" applyAlignment="1">
      <alignment horizontal="center" vertical="center"/>
    </xf>
    <xf numFmtId="0" fontId="37" fillId="0" borderId="29" xfId="0" applyFont="1" applyFill="1" applyBorder="1" applyAlignment="1">
      <alignment horizontal="center" vertical="center"/>
    </xf>
    <xf numFmtId="0" fontId="37" fillId="0" borderId="4" xfId="0" applyFont="1" applyFill="1" applyBorder="1" applyAlignment="1">
      <alignment horizontal="center" vertical="center" wrapText="1"/>
    </xf>
    <xf numFmtId="0" fontId="37" fillId="0" borderId="57" xfId="0" applyFont="1" applyFill="1" applyBorder="1" applyAlignment="1">
      <alignment horizontal="center" vertical="center" wrapText="1"/>
    </xf>
    <xf numFmtId="0" fontId="37" fillId="0" borderId="29" xfId="0" applyFont="1" applyFill="1" applyBorder="1" applyAlignment="1">
      <alignment horizontal="center" vertical="center" wrapText="1"/>
    </xf>
    <xf numFmtId="0" fontId="37" fillId="0" borderId="4" xfId="0" applyFont="1" applyFill="1" applyBorder="1" applyAlignment="1">
      <alignment horizontal="center" vertical="center" shrinkToFit="1"/>
    </xf>
    <xf numFmtId="0" fontId="37" fillId="0" borderId="57" xfId="0" applyFont="1" applyFill="1" applyBorder="1" applyAlignment="1">
      <alignment horizontal="center" vertical="center" shrinkToFit="1"/>
    </xf>
    <xf numFmtId="0" fontId="37" fillId="0" borderId="29" xfId="0" applyFont="1" applyFill="1" applyBorder="1" applyAlignment="1">
      <alignment horizontal="center" vertical="center" shrinkToFit="1"/>
    </xf>
    <xf numFmtId="0" fontId="37" fillId="0" borderId="19" xfId="0" applyFont="1" applyFill="1" applyBorder="1" applyAlignment="1">
      <alignment horizontal="center" vertical="center" shrinkToFit="1"/>
    </xf>
    <xf numFmtId="0" fontId="37" fillId="0" borderId="40" xfId="0" applyFont="1" applyFill="1" applyBorder="1" applyAlignment="1">
      <alignment horizontal="center" vertical="center" shrinkToFit="1"/>
    </xf>
    <xf numFmtId="0" fontId="37" fillId="0" borderId="20" xfId="0" applyFont="1" applyFill="1" applyBorder="1" applyAlignment="1">
      <alignment horizontal="center" vertical="center" shrinkToFit="1"/>
    </xf>
    <xf numFmtId="0" fontId="37" fillId="0" borderId="41" xfId="0" applyFont="1" applyFill="1" applyBorder="1" applyAlignment="1">
      <alignment horizontal="center" vertical="center" shrinkToFit="1"/>
    </xf>
    <xf numFmtId="0" fontId="37" fillId="0" borderId="3" xfId="0" applyFont="1" applyBorder="1" applyAlignment="1">
      <alignment horizontal="center" vertical="center"/>
    </xf>
    <xf numFmtId="0" fontId="37" fillId="0" borderId="3" xfId="0" applyFont="1" applyFill="1" applyBorder="1" applyAlignment="1">
      <alignment horizontal="center" vertical="center"/>
    </xf>
    <xf numFmtId="0" fontId="37" fillId="28" borderId="3" xfId="0" applyFont="1" applyFill="1" applyBorder="1" applyAlignment="1">
      <alignment horizontal="center" vertical="center"/>
    </xf>
    <xf numFmtId="0" fontId="37" fillId="0" borderId="3" xfId="0" applyFont="1" applyFill="1" applyBorder="1" applyAlignment="1">
      <alignment horizontal="center" vertical="center" shrinkToFit="1"/>
    </xf>
    <xf numFmtId="0" fontId="37" fillId="28" borderId="4" xfId="0" applyFont="1" applyFill="1" applyBorder="1" applyAlignment="1">
      <alignment horizontal="center" vertical="center"/>
    </xf>
    <xf numFmtId="0" fontId="37" fillId="28" borderId="57" xfId="0" applyFont="1" applyFill="1" applyBorder="1" applyAlignment="1">
      <alignment horizontal="center" vertical="center"/>
    </xf>
    <xf numFmtId="0" fontId="37" fillId="28" borderId="29" xfId="0"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63" xfId="0" applyFont="1" applyFill="1" applyBorder="1" applyAlignment="1">
      <alignment horizontal="center" vertical="center"/>
    </xf>
    <xf numFmtId="0" fontId="37" fillId="0" borderId="79" xfId="0" applyFont="1" applyFill="1" applyBorder="1" applyAlignment="1">
      <alignment horizontal="center" vertical="center"/>
    </xf>
    <xf numFmtId="0" fontId="37" fillId="0" borderId="55" xfId="0" applyFont="1" applyFill="1" applyBorder="1" applyAlignment="1">
      <alignment horizontal="center" vertical="center" shrinkToFit="1"/>
    </xf>
    <xf numFmtId="0" fontId="37" fillId="0" borderId="54" xfId="0" applyFont="1" applyFill="1" applyBorder="1" applyAlignment="1">
      <alignment horizontal="center" vertical="center" shrinkToFit="1"/>
    </xf>
    <xf numFmtId="0" fontId="37" fillId="0" borderId="21" xfId="0" applyFont="1" applyFill="1" applyBorder="1" applyAlignment="1">
      <alignment horizontal="center" vertical="center" shrinkToFit="1"/>
    </xf>
    <xf numFmtId="0" fontId="37" fillId="0" borderId="45" xfId="0" applyFont="1" applyFill="1" applyBorder="1" applyAlignment="1">
      <alignment horizontal="center" vertical="center" shrinkToFit="1"/>
    </xf>
    <xf numFmtId="0" fontId="37" fillId="0" borderId="4" xfId="1386" applyFont="1" applyFill="1" applyBorder="1" applyAlignment="1">
      <alignment vertical="center" shrinkToFit="1"/>
    </xf>
    <xf numFmtId="0" fontId="37" fillId="0" borderId="57" xfId="1386" applyFont="1" applyFill="1" applyBorder="1" applyAlignment="1">
      <alignment vertical="center" shrinkToFit="1"/>
    </xf>
    <xf numFmtId="0" fontId="37" fillId="0" borderId="29" xfId="1386" applyFont="1" applyFill="1" applyBorder="1" applyAlignment="1">
      <alignment vertical="center" shrinkToFit="1"/>
    </xf>
    <xf numFmtId="0" fontId="37" fillId="0" borderId="0" xfId="0" applyFont="1" applyFill="1" applyBorder="1" applyAlignment="1">
      <alignment horizontal="center" vertical="center"/>
    </xf>
    <xf numFmtId="0" fontId="37" fillId="0" borderId="4" xfId="1386" applyFont="1" applyFill="1" applyBorder="1" applyAlignment="1">
      <alignment horizontal="center" vertical="center" shrinkToFit="1"/>
    </xf>
    <xf numFmtId="0" fontId="37" fillId="0" borderId="57" xfId="1386" applyFont="1" applyFill="1" applyBorder="1" applyAlignment="1">
      <alignment horizontal="center" vertical="center" shrinkToFit="1"/>
    </xf>
    <xf numFmtId="0" fontId="37" fillId="0" borderId="29" xfId="1386" applyFont="1" applyFill="1" applyBorder="1" applyAlignment="1">
      <alignment horizontal="center" vertical="center" shrinkToFit="1"/>
    </xf>
    <xf numFmtId="0" fontId="37" fillId="0" borderId="4"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4" xfId="0" applyFont="1" applyBorder="1" applyAlignment="1">
      <alignment horizontal="center" vertical="center"/>
    </xf>
    <xf numFmtId="0" fontId="37" fillId="0" borderId="29" xfId="0" applyFont="1" applyBorder="1" applyAlignment="1">
      <alignment horizontal="center" vertical="center"/>
    </xf>
    <xf numFmtId="0" fontId="37" fillId="0" borderId="57" xfId="0" applyFont="1" applyBorder="1" applyAlignment="1">
      <alignment horizontal="center" vertical="center"/>
    </xf>
    <xf numFmtId="0" fontId="37" fillId="0" borderId="17" xfId="0" applyFont="1" applyBorder="1" applyAlignment="1">
      <alignment horizontal="center" vertical="center"/>
    </xf>
    <xf numFmtId="0" fontId="37" fillId="0" borderId="15" xfId="0" applyFont="1" applyBorder="1" applyAlignment="1">
      <alignment horizontal="center" vertical="center"/>
    </xf>
    <xf numFmtId="0" fontId="37" fillId="0" borderId="16" xfId="0" applyFont="1" applyBorder="1" applyAlignment="1">
      <alignment horizontal="center" vertical="center"/>
    </xf>
    <xf numFmtId="0" fontId="37" fillId="0" borderId="3" xfId="1386" applyFont="1" applyFill="1" applyBorder="1" applyAlignment="1">
      <alignment horizontal="center" vertical="center" shrinkToFit="1"/>
    </xf>
    <xf numFmtId="0" fontId="37" fillId="28" borderId="19" xfId="0" applyFont="1" applyFill="1" applyBorder="1" applyAlignment="1">
      <alignment horizontal="center" vertical="center"/>
    </xf>
    <xf numFmtId="0" fontId="37" fillId="28" borderId="21" xfId="0" applyFont="1" applyFill="1" applyBorder="1" applyAlignment="1">
      <alignment horizontal="center" vertical="center"/>
    </xf>
    <xf numFmtId="0" fontId="37" fillId="28" borderId="20" xfId="0" applyFont="1" applyFill="1" applyBorder="1" applyAlignment="1">
      <alignment horizontal="center" vertical="center"/>
    </xf>
    <xf numFmtId="0" fontId="37" fillId="28" borderId="3" xfId="0" applyFont="1" applyFill="1" applyBorder="1" applyAlignment="1">
      <alignment horizontal="center" vertical="center" shrinkToFit="1"/>
    </xf>
    <xf numFmtId="0" fontId="37" fillId="28" borderId="4" xfId="0" applyFont="1" applyFill="1" applyBorder="1" applyAlignment="1">
      <alignment horizontal="center" vertical="center" wrapText="1" shrinkToFit="1"/>
    </xf>
    <xf numFmtId="0" fontId="37" fillId="28" borderId="57" xfId="0" applyFont="1" applyFill="1" applyBorder="1" applyAlignment="1">
      <alignment horizontal="center" vertical="center" wrapText="1" shrinkToFit="1"/>
    </xf>
    <xf numFmtId="0" fontId="37" fillId="28" borderId="29" xfId="0" applyFont="1" applyFill="1" applyBorder="1" applyAlignment="1">
      <alignment horizontal="center" vertical="center" wrapText="1" shrinkToFit="1"/>
    </xf>
    <xf numFmtId="0" fontId="37" fillId="28" borderId="17" xfId="0" applyFont="1" applyFill="1" applyBorder="1" applyAlignment="1">
      <alignment horizontal="center" vertical="center"/>
    </xf>
    <xf numFmtId="0" fontId="37" fillId="28" borderId="15" xfId="0" applyFont="1" applyFill="1" applyBorder="1" applyAlignment="1">
      <alignment horizontal="center" vertical="center"/>
    </xf>
    <xf numFmtId="0" fontId="37" fillId="28" borderId="16" xfId="0" applyFont="1" applyFill="1" applyBorder="1" applyAlignment="1">
      <alignment horizontal="center" vertical="center"/>
    </xf>
    <xf numFmtId="0" fontId="37" fillId="28" borderId="4" xfId="0" applyFont="1" applyFill="1" applyBorder="1" applyAlignment="1">
      <alignment horizontal="center" vertical="center" wrapText="1"/>
    </xf>
    <xf numFmtId="0" fontId="37" fillId="28" borderId="57"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8" borderId="40" xfId="0" applyFont="1" applyFill="1" applyBorder="1" applyAlignment="1">
      <alignment horizontal="center" vertical="center"/>
    </xf>
    <xf numFmtId="0" fontId="37" fillId="28" borderId="41" xfId="0" applyFont="1" applyFill="1" applyBorder="1" applyAlignment="1">
      <alignment horizontal="center" vertical="center"/>
    </xf>
    <xf numFmtId="0" fontId="37" fillId="0" borderId="62" xfId="0" applyFont="1" applyFill="1" applyBorder="1" applyAlignment="1">
      <alignment horizontal="center" vertical="center"/>
    </xf>
    <xf numFmtId="0" fontId="37" fillId="0" borderId="78" xfId="0" applyFont="1" applyFill="1" applyBorder="1" applyAlignment="1">
      <alignment horizontal="center" vertical="center"/>
    </xf>
    <xf numFmtId="0" fontId="37" fillId="0" borderId="15" xfId="0" applyFont="1" applyFill="1" applyBorder="1" applyAlignment="1">
      <alignment horizontal="center" vertical="center"/>
    </xf>
    <xf numFmtId="0" fontId="37" fillId="0" borderId="3" xfId="1386" applyFont="1" applyFill="1" applyBorder="1" applyAlignment="1">
      <alignment vertical="center" shrinkToFit="1"/>
    </xf>
    <xf numFmtId="0" fontId="37" fillId="0" borderId="3" xfId="0" applyFont="1" applyFill="1" applyBorder="1" applyAlignment="1">
      <alignment horizontal="center" vertical="center" wrapText="1" shrinkToFit="1"/>
    </xf>
    <xf numFmtId="0" fontId="37" fillId="0" borderId="5" xfId="1550" applyNumberFormat="1" applyFont="1" applyBorder="1" applyAlignment="1">
      <alignment horizontal="center" vertical="center" shrinkToFit="1"/>
    </xf>
    <xf numFmtId="0" fontId="37" fillId="28" borderId="16" xfId="1550" applyFont="1" applyFill="1" applyBorder="1" applyAlignment="1">
      <alignment horizontal="center" vertical="center"/>
    </xf>
    <xf numFmtId="0" fontId="37" fillId="28" borderId="3" xfId="1550" applyFont="1" applyFill="1" applyBorder="1" applyAlignment="1">
      <alignment horizontal="center" vertical="center"/>
    </xf>
    <xf numFmtId="0" fontId="38" fillId="28" borderId="3" xfId="1550" applyFont="1" applyFill="1" applyBorder="1" applyAlignment="1">
      <alignment horizontal="center" vertical="center"/>
    </xf>
    <xf numFmtId="0" fontId="37" fillId="0" borderId="17" xfId="1550" applyNumberFormat="1" applyFont="1" applyBorder="1" applyAlignment="1">
      <alignment vertical="center" shrinkToFit="1"/>
    </xf>
    <xf numFmtId="0" fontId="37" fillId="0" borderId="16" xfId="1550" applyNumberFormat="1" applyFont="1" applyBorder="1" applyAlignment="1">
      <alignment vertical="center" shrinkToFit="1"/>
    </xf>
    <xf numFmtId="0" fontId="37" fillId="0" borderId="17" xfId="1550" applyNumberFormat="1" applyFont="1" applyBorder="1" applyAlignment="1">
      <alignment vertical="center" wrapText="1" shrinkToFit="1"/>
    </xf>
    <xf numFmtId="0" fontId="37" fillId="0" borderId="16" xfId="1550" applyNumberFormat="1" applyFont="1" applyBorder="1" applyAlignment="1">
      <alignment vertical="center" wrapText="1" shrinkToFit="1"/>
    </xf>
    <xf numFmtId="0" fontId="38" fillId="28" borderId="4" xfId="1550" applyFont="1" applyFill="1" applyBorder="1" applyAlignment="1">
      <alignment horizontal="center" vertical="center"/>
    </xf>
    <xf numFmtId="0" fontId="38" fillId="28" borderId="29" xfId="1550" applyFont="1" applyFill="1" applyBorder="1" applyAlignment="1">
      <alignment horizontal="center" vertical="center"/>
    </xf>
    <xf numFmtId="0" fontId="37" fillId="0" borderId="4" xfId="1386" applyFont="1" applyFill="1" applyBorder="1" applyAlignment="1">
      <alignment vertical="center"/>
    </xf>
    <xf numFmtId="0" fontId="37" fillId="0" borderId="57" xfId="1386" applyFont="1" applyFill="1" applyBorder="1" applyAlignment="1">
      <alignment vertical="center"/>
    </xf>
    <xf numFmtId="0" fontId="37" fillId="0" borderId="63" xfId="1386" applyFont="1" applyFill="1" applyBorder="1" applyAlignment="1">
      <alignment vertical="center"/>
    </xf>
    <xf numFmtId="0" fontId="37" fillId="0" borderId="29" xfId="1386" applyFont="1" applyFill="1" applyBorder="1" applyAlignment="1">
      <alignment vertical="center"/>
    </xf>
    <xf numFmtId="0" fontId="37" fillId="0" borderId="63" xfId="0" applyFont="1" applyFill="1" applyBorder="1" applyAlignment="1">
      <alignment horizontal="center" vertical="center" shrinkToFit="1"/>
    </xf>
    <xf numFmtId="0" fontId="37" fillId="28" borderId="62" xfId="0" applyFont="1" applyFill="1" applyBorder="1" applyAlignment="1">
      <alignment horizontal="center" vertical="center"/>
    </xf>
    <xf numFmtId="0" fontId="36" fillId="28" borderId="3" xfId="0" applyFont="1" applyFill="1" applyBorder="1" applyAlignment="1">
      <alignment horizontal="center" vertical="center"/>
    </xf>
    <xf numFmtId="0" fontId="37" fillId="0" borderId="15" xfId="0" applyFont="1" applyBorder="1" applyAlignment="1">
      <alignment horizontal="center" vertical="center" shrinkToFit="1"/>
    </xf>
    <xf numFmtId="0" fontId="37" fillId="0" borderId="3" xfId="0" applyFont="1" applyBorder="1" applyAlignment="1">
      <alignment horizontal="center" vertical="center" shrinkToFit="1"/>
    </xf>
    <xf numFmtId="0" fontId="37" fillId="0" borderId="3"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3" xfId="1386" applyFont="1" applyFill="1" applyBorder="1" applyAlignment="1">
      <alignment vertical="center"/>
    </xf>
    <xf numFmtId="0" fontId="37" fillId="0" borderId="17" xfId="0" applyFont="1" applyFill="1" applyBorder="1" applyAlignment="1">
      <alignment horizontal="center" vertical="center" wrapText="1"/>
    </xf>
    <xf numFmtId="0" fontId="37" fillId="0" borderId="16" xfId="0" applyFont="1" applyFill="1" applyBorder="1" applyAlignment="1">
      <alignment horizontal="center" vertical="center" wrapText="1"/>
    </xf>
    <xf numFmtId="0" fontId="37" fillId="28" borderId="17" xfId="0" applyFont="1" applyFill="1" applyBorder="1" applyAlignment="1">
      <alignment horizontal="center" vertical="center" shrinkToFit="1"/>
    </xf>
    <xf numFmtId="0" fontId="37" fillId="28" borderId="15" xfId="0" applyFont="1" applyFill="1" applyBorder="1" applyAlignment="1">
      <alignment horizontal="center" vertical="center" shrinkToFit="1"/>
    </xf>
    <xf numFmtId="0" fontId="37" fillId="28" borderId="16" xfId="0" applyFont="1" applyFill="1" applyBorder="1" applyAlignment="1">
      <alignment horizontal="center" vertical="center" shrinkToFit="1"/>
    </xf>
    <xf numFmtId="0" fontId="36" fillId="28" borderId="4" xfId="0" applyFont="1" applyFill="1" applyBorder="1" applyAlignment="1">
      <alignment horizontal="center" vertical="center"/>
    </xf>
    <xf numFmtId="0" fontId="36" fillId="28" borderId="57" xfId="0" applyFont="1" applyFill="1" applyBorder="1" applyAlignment="1">
      <alignment horizontal="center" vertical="center"/>
    </xf>
    <xf numFmtId="0" fontId="36" fillId="28" borderId="29" xfId="0" applyFont="1" applyFill="1" applyBorder="1" applyAlignment="1">
      <alignment horizontal="center" vertical="center"/>
    </xf>
    <xf numFmtId="0" fontId="37" fillId="28" borderId="4" xfId="0" applyFont="1" applyFill="1" applyBorder="1" applyAlignment="1">
      <alignment horizontal="center" vertical="center" shrinkToFit="1"/>
    </xf>
    <xf numFmtId="0" fontId="37" fillId="28" borderId="57" xfId="0" applyFont="1" applyFill="1" applyBorder="1" applyAlignment="1">
      <alignment horizontal="center" vertical="center" shrinkToFit="1"/>
    </xf>
    <xf numFmtId="0" fontId="37" fillId="28" borderId="29" xfId="0" applyFont="1" applyFill="1" applyBorder="1" applyAlignment="1">
      <alignment horizontal="center" vertical="center" shrinkToFit="1"/>
    </xf>
    <xf numFmtId="0" fontId="36" fillId="0" borderId="4" xfId="0" applyFont="1" applyBorder="1" applyAlignment="1">
      <alignment horizontal="center" vertical="center"/>
    </xf>
    <xf numFmtId="0" fontId="36" fillId="0" borderId="57" xfId="0" applyFont="1" applyBorder="1" applyAlignment="1">
      <alignment horizontal="center" vertical="center"/>
    </xf>
    <xf numFmtId="0" fontId="36" fillId="0" borderId="29" xfId="0" applyFont="1" applyBorder="1" applyAlignment="1">
      <alignment horizontal="center" vertical="center"/>
    </xf>
    <xf numFmtId="0" fontId="36" fillId="0" borderId="3" xfId="0" applyFont="1" applyFill="1" applyBorder="1" applyAlignment="1">
      <alignment horizontal="center" vertical="center"/>
    </xf>
    <xf numFmtId="0" fontId="37" fillId="0" borderId="19" xfId="1550" applyNumberFormat="1" applyFont="1" applyBorder="1" applyAlignment="1">
      <alignment vertical="center" shrinkToFit="1"/>
    </xf>
    <xf numFmtId="0" fontId="37" fillId="0" borderId="40" xfId="1550" applyNumberFormat="1" applyFont="1" applyBorder="1" applyAlignment="1">
      <alignment vertical="center" shrinkToFit="1"/>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FFC000"/>
      <color rgb="FFE6B9B8"/>
      <color rgb="FF7F7F7F"/>
      <color rgb="FF7F7F86"/>
      <color rgb="FF7F8686"/>
      <color rgb="FF376092"/>
      <color rgb="FF7F7FBB"/>
      <color rgb="FF95B3D7"/>
      <color rgb="FFFFFFCC"/>
      <color rgb="FF779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stacked"/>
        <c:varyColors val="0"/>
        <c:ser>
          <c:idx val="2"/>
          <c:order val="0"/>
          <c:tx>
            <c:strRef>
              <c:f>年齢別_健診受診率!$X$4:$X$5</c:f>
              <c:strCache>
                <c:ptCount val="2"/>
                <c:pt idx="0">
                  <c:v>医科･歯科</c:v>
                </c:pt>
              </c:strCache>
            </c:strRef>
          </c:tx>
          <c:spPr>
            <a:solidFill>
              <a:srgbClr val="95B3D7"/>
            </a:solidFill>
          </c:spPr>
          <c:invertIfNegative val="0"/>
          <c:dLbls>
            <c:dLbl>
              <c:idx val="0"/>
              <c:layout>
                <c:manualLayout>
                  <c:x val="2.7524261323957907E-2"/>
                  <c:y val="-2.11607789307059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8-4C95-8A3E-90C92F2743AA}"/>
                </c:ext>
              </c:extLst>
            </c:dLbl>
            <c:dLbl>
              <c:idx val="1"/>
              <c:layout>
                <c:manualLayout>
                  <c:x val="3.2111638211284224E-2"/>
                  <c:y val="-2.11610963110486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94-474E-9B44-102E383DF91C}"/>
                </c:ext>
              </c:extLst>
            </c:dLbl>
            <c:dLbl>
              <c:idx val="8"/>
              <c:layout>
                <c:manualLayout>
                  <c:x val="3.058251258217545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94-474E-9B44-102E383DF91C}"/>
                </c:ext>
              </c:extLst>
            </c:dLbl>
            <c:dLbl>
              <c:idx val="9"/>
              <c:layout>
                <c:manualLayout>
                  <c:x val="3.0582512582175312E-3"/>
                  <c:y val="5.554155996405667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94-474E-9B44-102E383DF91C}"/>
                </c:ext>
              </c:extLst>
            </c:dLbl>
            <c:dLbl>
              <c:idx val="10"/>
              <c:layout>
                <c:manualLayout>
                  <c:x val="2.7524261323957907E-2"/>
                  <c:y val="-1.91458104802956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94-474E-9B44-102E383DF91C}"/>
                </c:ext>
              </c:extLst>
            </c:dLbl>
            <c:dLbl>
              <c:idx val="11"/>
              <c:layout>
                <c:manualLayout>
                  <c:x val="2.9053386953066678E-2"/>
                  <c:y val="-2.11610963110486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94-474E-9B44-102E383DF91C}"/>
                </c:ext>
              </c:extLst>
            </c:dLbl>
            <c:dLbl>
              <c:idx val="12"/>
              <c:layout>
                <c:manualLayout>
                  <c:x val="2.7524261323957907E-2"/>
                  <c:y val="-2.01522235468443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94-474E-9B44-102E383DF91C}"/>
                </c:ext>
              </c:extLst>
            </c:dLbl>
            <c:dLbl>
              <c:idx val="13"/>
              <c:layout>
                <c:manualLayout>
                  <c:x val="3.0582512582175453E-2"/>
                  <c:y val="-1.91444616138392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94-474E-9B44-102E383DF91C}"/>
                </c:ext>
              </c:extLst>
            </c:dLbl>
            <c:dLbl>
              <c:idx val="14"/>
              <c:layout>
                <c:manualLayout>
                  <c:x val="2.9053386953066678E-2"/>
                  <c:y val="-1.91450963745246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94-474E-9B44-102E383DF91C}"/>
                </c:ext>
              </c:extLst>
            </c:dLbl>
            <c:dLbl>
              <c:idx val="15"/>
              <c:layout>
                <c:manualLayout>
                  <c:x val="2.9053386953066678E-2"/>
                  <c:y val="-1.81373344415196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94-474E-9B44-102E383DF91C}"/>
                </c:ext>
              </c:extLst>
            </c:dLbl>
            <c:dLbl>
              <c:idx val="16"/>
              <c:layout>
                <c:manualLayout>
                  <c:x val="2.905338695306665E-2"/>
                  <c:y val="-1.81366996808343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94-474E-9B44-102E383DF91C}"/>
                </c:ext>
              </c:extLst>
            </c:dLbl>
            <c:dLbl>
              <c:idx val="17"/>
              <c:layout>
                <c:manualLayout>
                  <c:x val="2.7524261323957907E-2"/>
                  <c:y val="-1.81379692022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94-474E-9B44-102E383DF91C}"/>
                </c:ext>
              </c:extLst>
            </c:dLbl>
            <c:dLbl>
              <c:idx val="18"/>
              <c:layout>
                <c:manualLayout>
                  <c:x val="2.9053386953066692E-2"/>
                  <c:y val="-1.71304453044570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94-474E-9B44-102E383DF91C}"/>
                </c:ext>
              </c:extLst>
            </c:dLbl>
            <c:dLbl>
              <c:idx val="19"/>
              <c:layout>
                <c:manualLayout>
                  <c:x val="2.7524261323957879E-2"/>
                  <c:y val="-1.81381278923763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94-474E-9B44-102E383DF91C}"/>
                </c:ext>
              </c:extLst>
            </c:dLbl>
            <c:dLbl>
              <c:idx val="20"/>
              <c:layout>
                <c:manualLayout>
                  <c:x val="2.9053386953066692E-2"/>
                  <c:y val="-1.81381278923763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C8-4C95-8A3E-90C92F2743AA}"/>
                </c:ext>
              </c:extLst>
            </c:dLbl>
            <c:dLbl>
              <c:idx val="21"/>
              <c:layout>
                <c:manualLayout>
                  <c:x val="2.7524261323957893E-2"/>
                  <c:y val="-1.81370964062627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C8-4C95-8A3E-90C92F2743A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年齢別_健診受診率!$X$6:$X$28</c:f>
              <c:numCache>
                <c:formatCode>0.0%</c:formatCode>
                <c:ptCount val="23"/>
                <c:pt idx="0">
                  <c:v>2.5179458862506901E-2</c:v>
                </c:pt>
                <c:pt idx="1">
                  <c:v>3.5027128756481868E-2</c:v>
                </c:pt>
                <c:pt idx="2">
                  <c:v>5.8472856418061894E-2</c:v>
                </c:pt>
                <c:pt idx="3">
                  <c:v>5.7675996607294319E-2</c:v>
                </c:pt>
                <c:pt idx="4">
                  <c:v>5.6150712830957232E-2</c:v>
                </c:pt>
                <c:pt idx="5">
                  <c:v>5.4401818083437047E-2</c:v>
                </c:pt>
                <c:pt idx="6">
                  <c:v>5.1400329489291595E-2</c:v>
                </c:pt>
                <c:pt idx="7">
                  <c:v>4.8672724033493674E-2</c:v>
                </c:pt>
                <c:pt idx="8">
                  <c:v>4.5891503507855619E-2</c:v>
                </c:pt>
                <c:pt idx="9">
                  <c:v>4.0169098684425295E-2</c:v>
                </c:pt>
                <c:pt idx="10">
                  <c:v>3.8365445042228045E-2</c:v>
                </c:pt>
                <c:pt idx="11">
                  <c:v>3.4941678228251373E-2</c:v>
                </c:pt>
                <c:pt idx="12">
                  <c:v>2.9890262384282506E-2</c:v>
                </c:pt>
                <c:pt idx="13">
                  <c:v>2.8269409012667168E-2</c:v>
                </c:pt>
                <c:pt idx="14">
                  <c:v>2.6034712950600801E-2</c:v>
                </c:pt>
                <c:pt idx="15">
                  <c:v>2.167208940444193E-2</c:v>
                </c:pt>
                <c:pt idx="16">
                  <c:v>1.985977273512244E-2</c:v>
                </c:pt>
                <c:pt idx="17">
                  <c:v>1.5609919852293231E-2</c:v>
                </c:pt>
                <c:pt idx="18">
                  <c:v>1.2540495349566309E-2</c:v>
                </c:pt>
                <c:pt idx="19">
                  <c:v>1.0753356539035306E-2</c:v>
                </c:pt>
                <c:pt idx="20">
                  <c:v>9.7669074195666453E-3</c:v>
                </c:pt>
                <c:pt idx="21">
                  <c:v>5.1929695181907572E-3</c:v>
                </c:pt>
                <c:pt idx="22">
                  <c:v>4.088478876192473E-2</c:v>
                </c:pt>
              </c:numCache>
            </c:numRef>
          </c:val>
          <c:extLst>
            <c:ext xmlns:c16="http://schemas.microsoft.com/office/drawing/2014/chart" uri="{C3380CC4-5D6E-409C-BE32-E72D297353CC}">
              <c16:uniqueId val="{00000017-E645-4B40-81E0-68E950A39304}"/>
            </c:ext>
          </c:extLst>
        </c:ser>
        <c:ser>
          <c:idx val="0"/>
          <c:order val="1"/>
          <c:tx>
            <c:strRef>
              <c:f>年齢別_健診受診率!$Y$4:$Y$5</c:f>
              <c:strCache>
                <c:ptCount val="2"/>
                <c:pt idx="0">
                  <c:v>医科のみ</c:v>
                </c:pt>
              </c:strCache>
            </c:strRef>
          </c:tx>
          <c:spPr>
            <a:solidFill>
              <a:srgbClr val="FFC000"/>
            </a:solidFill>
            <a:ln>
              <a:noFill/>
            </a:ln>
          </c:spPr>
          <c:invertIfNegative val="0"/>
          <c:dLbls>
            <c:dLbl>
              <c:idx val="4"/>
              <c:layout>
                <c:manualLayout>
                  <c:x val="2.6171497584529814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45-4B40-81E0-68E950A39304}"/>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5-4B40-81E0-68E950A39304}"/>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5-4B40-81E0-68E950A39304}"/>
                </c:ext>
              </c:extLst>
            </c:dLbl>
            <c:dLbl>
              <c:idx val="7"/>
              <c:layout>
                <c:manualLayout>
                  <c:x val="1.3740338164250083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5-4B40-81E0-68E950A39304}"/>
                </c:ext>
              </c:extLst>
            </c:dLbl>
            <c:dLbl>
              <c:idx val="10"/>
              <c:layout>
                <c:manualLayout>
                  <c:x val="6.0821874924747478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5-4B40-81E0-68E950A39304}"/>
                </c:ext>
              </c:extLst>
            </c:dLbl>
            <c:dLbl>
              <c:idx val="11"/>
              <c:layout>
                <c:manualLayout>
                  <c:x val="2.7779516940785514E-3"/>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5-4B40-81E0-68E950A39304}"/>
                </c:ext>
              </c:extLst>
            </c:dLbl>
            <c:dLbl>
              <c:idx val="12"/>
              <c:layout>
                <c:manualLayout>
                  <c:x val="-2.61059070002651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5-4B40-81E0-68E950A39304}"/>
                </c:ext>
              </c:extLst>
            </c:dLbl>
            <c:dLbl>
              <c:idx val="13"/>
              <c:layout>
                <c:manualLayout>
                  <c:x val="2.7969754617477785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5-4B40-81E0-68E950A39304}"/>
                </c:ext>
              </c:extLst>
            </c:dLbl>
            <c:dLbl>
              <c:idx val="14"/>
              <c:layout>
                <c:manualLayout>
                  <c:x val="-1.3500854865509187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5-4B40-81E0-68E950A39304}"/>
                </c:ext>
              </c:extLst>
            </c:dLbl>
            <c:dLbl>
              <c:idx val="15"/>
              <c:layout>
                <c:manualLayout>
                  <c:x val="9.6178389963156501E-4"/>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5-4B40-81E0-68E950A39304}"/>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5-4B40-81E0-68E950A39304}"/>
                </c:ext>
              </c:extLst>
            </c:dLbl>
            <c:dLbl>
              <c:idx val="21"/>
              <c:layout>
                <c:manualLayout>
                  <c:x val="3.0500638139041927E-3"/>
                  <c:y val="-3.5841663002188492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C8-4C95-8A3E-90C92F2743AA}"/>
                </c:ext>
              </c:extLst>
            </c:dLbl>
            <c:dLbl>
              <c:idx val="22"/>
              <c:layout>
                <c:manualLayout>
                  <c:x val="-5.913863269679995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5-4B40-81E0-68E950A39304}"/>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5-4B40-81E0-68E950A39304}"/>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5-4B40-81E0-68E950A39304}"/>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5-4B40-81E0-68E950A39304}"/>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5-4B40-81E0-68E950A39304}"/>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5-4B40-81E0-68E950A39304}"/>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5-4B40-81E0-68E950A39304}"/>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5-4B40-81E0-68E950A39304}"/>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5-4B40-81E0-68E950A39304}"/>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5-4B40-81E0-68E950A3930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年齢別_健診受診率!$Y$6:$Y$28</c:f>
              <c:numCache>
                <c:formatCode>0.0%</c:formatCode>
                <c:ptCount val="23"/>
                <c:pt idx="0">
                  <c:v>0.10016565433462175</c:v>
                </c:pt>
                <c:pt idx="1">
                  <c:v>0.12043766392375918</c:v>
                </c:pt>
                <c:pt idx="2">
                  <c:v>0.20490162917864593</c:v>
                </c:pt>
                <c:pt idx="3">
                  <c:v>0.20704674139788642</c:v>
                </c:pt>
                <c:pt idx="4">
                  <c:v>0.19605906313645621</c:v>
                </c:pt>
                <c:pt idx="5">
                  <c:v>0.18965423948920512</c:v>
                </c:pt>
                <c:pt idx="6">
                  <c:v>0.17970551894563427</c:v>
                </c:pt>
                <c:pt idx="7">
                  <c:v>0.17354949818872856</c:v>
                </c:pt>
                <c:pt idx="8">
                  <c:v>0.16428339520898916</c:v>
                </c:pt>
                <c:pt idx="9">
                  <c:v>0.15656318349492376</c:v>
                </c:pt>
                <c:pt idx="10">
                  <c:v>0.14576723226192118</c:v>
                </c:pt>
                <c:pt idx="11">
                  <c:v>0.13692341948854975</c:v>
                </c:pt>
                <c:pt idx="12">
                  <c:v>0.12914711413807584</c:v>
                </c:pt>
                <c:pt idx="13">
                  <c:v>0.118197466566624</c:v>
                </c:pt>
                <c:pt idx="14">
                  <c:v>0.11027523877991167</c:v>
                </c:pt>
                <c:pt idx="15">
                  <c:v>0.10086292261988966</c:v>
                </c:pt>
                <c:pt idx="16">
                  <c:v>9.5534141539736814E-2</c:v>
                </c:pt>
                <c:pt idx="17">
                  <c:v>8.8414250346187745E-2</c:v>
                </c:pt>
                <c:pt idx="18">
                  <c:v>7.8221339742919851E-2</c:v>
                </c:pt>
                <c:pt idx="19">
                  <c:v>7.1295375435106917E-2</c:v>
                </c:pt>
                <c:pt idx="20">
                  <c:v>7.03381483913329E-2</c:v>
                </c:pt>
                <c:pt idx="21">
                  <c:v>5.3373893805309734E-2</c:v>
                </c:pt>
                <c:pt idx="22">
                  <c:v>0.15268812910075097</c:v>
                </c:pt>
              </c:numCache>
            </c:numRef>
          </c:val>
          <c:extLst>
            <c:ext xmlns:c16="http://schemas.microsoft.com/office/drawing/2014/chart" uri="{C3380CC4-5D6E-409C-BE32-E72D297353CC}">
              <c16:uniqueId val="{00000015-E645-4B40-81E0-68E950A39304}"/>
            </c:ext>
          </c:extLst>
        </c:ser>
        <c:ser>
          <c:idx val="1"/>
          <c:order val="2"/>
          <c:tx>
            <c:strRef>
              <c:f>年齢別_健診受診率!$Z$4:$Z$5</c:f>
              <c:strCache>
                <c:ptCount val="2"/>
                <c:pt idx="0">
                  <c:v>歯科のみ</c:v>
                </c:pt>
              </c:strCache>
            </c:strRef>
          </c:tx>
          <c:spPr>
            <a:solidFill>
              <a:srgbClr val="77933C"/>
            </a:solidFill>
          </c:spPr>
          <c:invertIfNegative val="0"/>
          <c:dLbls>
            <c:dLbl>
              <c:idx val="18"/>
              <c:layout>
                <c:manualLayout>
                  <c:x val="3.058251258217545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BD-4D28-AF73-0A476A4160D5}"/>
                </c:ext>
              </c:extLst>
            </c:dLbl>
            <c:dLbl>
              <c:idx val="19"/>
              <c:layout>
                <c:manualLayout>
                  <c:x val="1.52912562910877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BD-4D28-AF73-0A476A4160D5}"/>
                </c:ext>
              </c:extLst>
            </c:dLbl>
            <c:dLbl>
              <c:idx val="20"/>
              <c:layout>
                <c:manualLayout>
                  <c:x val="3.058251258217545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BD-4D28-AF73-0A476A4160D5}"/>
                </c:ext>
              </c:extLst>
            </c:dLbl>
            <c:dLbl>
              <c:idx val="21"/>
              <c:layout>
                <c:manualLayout>
                  <c:x val="3.6693657138729019E-2"/>
                  <c:y val="-1.7198771017646809E-2"/>
                </c:manualLayout>
              </c:layout>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5.8110386013918651E-2"/>
                      <c:h val="1.6176796719874157E-2"/>
                    </c:manualLayout>
                  </c15:layout>
                </c:ext>
                <c:ext xmlns:c16="http://schemas.microsoft.com/office/drawing/2014/chart" uri="{C3380CC4-5D6E-409C-BE32-E72D297353CC}">
                  <c16:uniqueId val="{00000002-03C8-4C95-8A3E-90C92F2743A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年齢別_健診受診率!$Z$6:$Z$28</c:f>
              <c:numCache>
                <c:formatCode>0.0%</c:formatCode>
                <c:ptCount val="23"/>
                <c:pt idx="0">
                  <c:v>4.5831032578685808E-2</c:v>
                </c:pt>
                <c:pt idx="1">
                  <c:v>6.4188039321680976E-2</c:v>
                </c:pt>
                <c:pt idx="2">
                  <c:v>7.7075934381870451E-2</c:v>
                </c:pt>
                <c:pt idx="3">
                  <c:v>7.5143846136212541E-2</c:v>
                </c:pt>
                <c:pt idx="4">
                  <c:v>7.7922606924643589E-2</c:v>
                </c:pt>
                <c:pt idx="5">
                  <c:v>8.006060278123478E-2</c:v>
                </c:pt>
                <c:pt idx="6">
                  <c:v>8.0683690280065903E-2</c:v>
                </c:pt>
                <c:pt idx="7">
                  <c:v>7.9185224775818047E-2</c:v>
                </c:pt>
                <c:pt idx="8">
                  <c:v>7.9600796149122688E-2</c:v>
                </c:pt>
                <c:pt idx="9">
                  <c:v>7.7204322136258288E-2</c:v>
                </c:pt>
                <c:pt idx="10">
                  <c:v>7.4753605861344857E-2</c:v>
                </c:pt>
                <c:pt idx="11">
                  <c:v>7.1716081736121817E-2</c:v>
                </c:pt>
                <c:pt idx="12">
                  <c:v>6.8599704201435172E-2</c:v>
                </c:pt>
                <c:pt idx="13">
                  <c:v>6.5366112018360775E-2</c:v>
                </c:pt>
                <c:pt idx="14">
                  <c:v>6.0850364588682343E-2</c:v>
                </c:pt>
                <c:pt idx="15">
                  <c:v>5.5651435846654405E-2</c:v>
                </c:pt>
                <c:pt idx="16">
                  <c:v>5.21534901391911E-2</c:v>
                </c:pt>
                <c:pt idx="17">
                  <c:v>4.6032478704208804E-2</c:v>
                </c:pt>
                <c:pt idx="18">
                  <c:v>3.9502560351133871E-2</c:v>
                </c:pt>
                <c:pt idx="19">
                  <c:v>3.8351566384883143E-2</c:v>
                </c:pt>
                <c:pt idx="20">
                  <c:v>3.0121470781352595E-2</c:v>
                </c:pt>
                <c:pt idx="21">
                  <c:v>2.055678466076696E-2</c:v>
                </c:pt>
                <c:pt idx="22">
                  <c:v>6.9813647232663895E-2</c:v>
                </c:pt>
              </c:numCache>
            </c:numRef>
          </c:val>
          <c:extLst>
            <c:ext xmlns:c16="http://schemas.microsoft.com/office/drawing/2014/chart" uri="{C3380CC4-5D6E-409C-BE32-E72D297353CC}">
              <c16:uniqueId val="{00000016-E645-4B40-81E0-68E950A39304}"/>
            </c:ext>
          </c:extLst>
        </c:ser>
        <c:ser>
          <c:idx val="3"/>
          <c:order val="3"/>
          <c:tx>
            <c:strRef>
              <c:f>年齢別_健診受診率!$AA$4:$AA$5</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年齢別_健診受診率!$AA$6:$AA$28</c:f>
              <c:numCache>
                <c:formatCode>0.0%</c:formatCode>
                <c:ptCount val="23"/>
                <c:pt idx="0">
                  <c:v>0.82882385422418559</c:v>
                </c:pt>
                <c:pt idx="1">
                  <c:v>0.78034716799807802</c:v>
                </c:pt>
                <c:pt idx="2">
                  <c:v>0.65954958002142172</c:v>
                </c:pt>
                <c:pt idx="3">
                  <c:v>0.66013341585860674</c:v>
                </c:pt>
                <c:pt idx="4">
                  <c:v>0.66986761710794296</c:v>
                </c:pt>
                <c:pt idx="5">
                  <c:v>0.67588333964612302</c:v>
                </c:pt>
                <c:pt idx="6">
                  <c:v>0.68821046128500829</c:v>
                </c:pt>
                <c:pt idx="7">
                  <c:v>0.69859255300195977</c:v>
                </c:pt>
                <c:pt idx="8">
                  <c:v>0.71022430513403256</c:v>
                </c:pt>
                <c:pt idx="9">
                  <c:v>0.7260633956843926</c:v>
                </c:pt>
                <c:pt idx="10">
                  <c:v>0.74111371683450589</c:v>
                </c:pt>
                <c:pt idx="11">
                  <c:v>0.7564188205470771</c:v>
                </c:pt>
                <c:pt idx="12">
                  <c:v>0.77236291927620648</c:v>
                </c:pt>
                <c:pt idx="13">
                  <c:v>0.7881670124023481</c:v>
                </c:pt>
                <c:pt idx="14">
                  <c:v>0.80283968368080516</c:v>
                </c:pt>
                <c:pt idx="15">
                  <c:v>0.82181355212901397</c:v>
                </c:pt>
                <c:pt idx="16">
                  <c:v>0.83245259558594964</c:v>
                </c:pt>
                <c:pt idx="17">
                  <c:v>0.84994335109731023</c:v>
                </c:pt>
                <c:pt idx="18">
                  <c:v>0.86973560455637999</c:v>
                </c:pt>
                <c:pt idx="19">
                  <c:v>0.87959970164097467</c:v>
                </c:pt>
                <c:pt idx="20">
                  <c:v>0.88977347340774782</c:v>
                </c:pt>
                <c:pt idx="21">
                  <c:v>0.92087635201573259</c:v>
                </c:pt>
                <c:pt idx="22">
                  <c:v>0.73661343490466036</c:v>
                </c:pt>
              </c:numCache>
            </c:numRef>
          </c:val>
          <c:extLst>
            <c:ext xmlns:c16="http://schemas.microsoft.com/office/drawing/2014/chart" uri="{C3380CC4-5D6E-409C-BE32-E72D297353CC}">
              <c16:uniqueId val="{00000018-E645-4B40-81E0-68E950A39304}"/>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6663556240518216"/>
          <c:y val="6.0460955275158839E-3"/>
          <c:w val="0.50036963903002862"/>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市区町村別_健診受診率!$DM$4:$DM$5</c:f>
              <c:strCache>
                <c:ptCount val="2"/>
                <c:pt idx="0">
                  <c:v>医科･歯科</c:v>
                </c:pt>
              </c:strCache>
            </c:strRef>
          </c:tx>
          <c:spPr>
            <a:solidFill>
              <a:schemeClr val="accent1">
                <a:lumMod val="60000"/>
                <a:lumOff val="40000"/>
              </a:schemeClr>
            </a:solidFill>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市区町村別_健診受診率!$DM$7:$DM$50</c:f>
              <c:numCache>
                <c:formatCode>0.0%</c:formatCode>
                <c:ptCount val="44"/>
                <c:pt idx="0">
                  <c:v>2.5547717814152743E-2</c:v>
                </c:pt>
                <c:pt idx="1">
                  <c:v>2.6529033683861582E-2</c:v>
                </c:pt>
                <c:pt idx="2">
                  <c:v>2.5785164365147255E-2</c:v>
                </c:pt>
                <c:pt idx="3">
                  <c:v>3.076635436358726E-2</c:v>
                </c:pt>
                <c:pt idx="4">
                  <c:v>5.5129826649802843E-2</c:v>
                </c:pt>
                <c:pt idx="5">
                  <c:v>8.6266792993707944E-2</c:v>
                </c:pt>
                <c:pt idx="6">
                  <c:v>4.6742689398216103E-2</c:v>
                </c:pt>
                <c:pt idx="7">
                  <c:v>5.2733948595812243E-2</c:v>
                </c:pt>
                <c:pt idx="8">
                  <c:v>3.5919934192486978E-2</c:v>
                </c:pt>
                <c:pt idx="9">
                  <c:v>3.1942142534277532E-2</c:v>
                </c:pt>
                <c:pt idx="10">
                  <c:v>2.5635152417492223E-2</c:v>
                </c:pt>
                <c:pt idx="11">
                  <c:v>8.1195079086115993E-2</c:v>
                </c:pt>
                <c:pt idx="12">
                  <c:v>6.8322981366459631E-2</c:v>
                </c:pt>
                <c:pt idx="13">
                  <c:v>4.6651008342107392E-2</c:v>
                </c:pt>
                <c:pt idx="14">
                  <c:v>6.1956591743414696E-2</c:v>
                </c:pt>
                <c:pt idx="15">
                  <c:v>6.2622797442694528E-2</c:v>
                </c:pt>
                <c:pt idx="16">
                  <c:v>6.6561569451742866E-2</c:v>
                </c:pt>
                <c:pt idx="17">
                  <c:v>2.8489702517162471E-2</c:v>
                </c:pt>
                <c:pt idx="18">
                  <c:v>4.549805372981941E-2</c:v>
                </c:pt>
                <c:pt idx="19">
                  <c:v>8.6983639591229664E-2</c:v>
                </c:pt>
                <c:pt idx="20">
                  <c:v>7.6638444653496396E-2</c:v>
                </c:pt>
                <c:pt idx="21">
                  <c:v>5.0084530853761626E-2</c:v>
                </c:pt>
                <c:pt idx="22">
                  <c:v>6.4573876350616968E-2</c:v>
                </c:pt>
                <c:pt idx="23">
                  <c:v>4.3541628711969392E-2</c:v>
                </c:pt>
                <c:pt idx="24">
                  <c:v>4.431862553689965E-2</c:v>
                </c:pt>
                <c:pt idx="25">
                  <c:v>4.5193974136781764E-2</c:v>
                </c:pt>
                <c:pt idx="26">
                  <c:v>8.1227645090573439E-2</c:v>
                </c:pt>
                <c:pt idx="27">
                  <c:v>4.0008210050997049E-2</c:v>
                </c:pt>
                <c:pt idx="28">
                  <c:v>2.7325650469288344E-2</c:v>
                </c:pt>
                <c:pt idx="29">
                  <c:v>4.0039336892385501E-2</c:v>
                </c:pt>
                <c:pt idx="30">
                  <c:v>2.6552017386374374E-2</c:v>
                </c:pt>
                <c:pt idx="31">
                  <c:v>4.4152431011826546E-2</c:v>
                </c:pt>
                <c:pt idx="32">
                  <c:v>2.2980251346499104E-2</c:v>
                </c:pt>
                <c:pt idx="33">
                  <c:v>4.5840407470288627E-2</c:v>
                </c:pt>
                <c:pt idx="34">
                  <c:v>0.11961492178098676</c:v>
                </c:pt>
                <c:pt idx="35">
                  <c:v>5.5646481178396073E-2</c:v>
                </c:pt>
                <c:pt idx="36">
                  <c:v>3.7926675094816689E-2</c:v>
                </c:pt>
                <c:pt idx="37">
                  <c:v>4.0194884287454324E-2</c:v>
                </c:pt>
                <c:pt idx="38">
                  <c:v>5.2093973442288048E-2</c:v>
                </c:pt>
                <c:pt idx="39">
                  <c:v>1.1566424322538004E-2</c:v>
                </c:pt>
                <c:pt idx="40">
                  <c:v>4.1254125412541254E-2</c:v>
                </c:pt>
                <c:pt idx="41">
                  <c:v>3.900281463610776E-2</c:v>
                </c:pt>
                <c:pt idx="42">
                  <c:v>5.3508771929824561E-2</c:v>
                </c:pt>
                <c:pt idx="43">
                  <c:v>4.1487641147810637E-2</c:v>
                </c:pt>
              </c:numCache>
            </c:numRef>
          </c:val>
          <c:extLst>
            <c:ext xmlns:c16="http://schemas.microsoft.com/office/drawing/2014/chart" uri="{C3380CC4-5D6E-409C-BE32-E72D297353CC}">
              <c16:uniqueId val="{00000017-7F6C-4546-B0A9-229C47C42853}"/>
            </c:ext>
          </c:extLst>
        </c:ser>
        <c:ser>
          <c:idx val="3"/>
          <c:order val="1"/>
          <c:tx>
            <c:strRef>
              <c:f>市区町村別_健診受診率!$DP$4:$DP$5</c:f>
              <c:strCache>
                <c:ptCount val="2"/>
                <c:pt idx="0">
                  <c:v>医科のみ</c:v>
                </c:pt>
              </c:strCache>
            </c:strRef>
          </c:tx>
          <c:spPr>
            <a:solidFill>
              <a:srgbClr val="FFC000"/>
            </a:solidFill>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市区町村別_健診受診率!$DP$7:$DP$50</c:f>
              <c:numCache>
                <c:formatCode>0.0%</c:formatCode>
                <c:ptCount val="44"/>
                <c:pt idx="0">
                  <c:v>0.10447543331998126</c:v>
                </c:pt>
                <c:pt idx="1">
                  <c:v>0.15456085747435497</c:v>
                </c:pt>
                <c:pt idx="2">
                  <c:v>0.13532119434600187</c:v>
                </c:pt>
                <c:pt idx="3">
                  <c:v>0.14834742505764797</c:v>
                </c:pt>
                <c:pt idx="4">
                  <c:v>0.34424521984971357</c:v>
                </c:pt>
                <c:pt idx="5">
                  <c:v>0.23764059956757283</c:v>
                </c:pt>
                <c:pt idx="6">
                  <c:v>0.18437394151518574</c:v>
                </c:pt>
                <c:pt idx="7">
                  <c:v>0.23024709735040191</c:v>
                </c:pt>
                <c:pt idx="8">
                  <c:v>0.14340553879901288</c:v>
                </c:pt>
                <c:pt idx="9">
                  <c:v>9.1155642609612772E-2</c:v>
                </c:pt>
                <c:pt idx="10">
                  <c:v>0.17011204642195882</c:v>
                </c:pt>
                <c:pt idx="11">
                  <c:v>0.15063109122863078</c:v>
                </c:pt>
                <c:pt idx="12">
                  <c:v>0.17476389007062026</c:v>
                </c:pt>
                <c:pt idx="13">
                  <c:v>0.12213493156232283</c:v>
                </c:pt>
                <c:pt idx="14">
                  <c:v>0.21317704643524182</c:v>
                </c:pt>
                <c:pt idx="15">
                  <c:v>0.19975050678309683</c:v>
                </c:pt>
                <c:pt idx="16">
                  <c:v>0.20044374379634494</c:v>
                </c:pt>
                <c:pt idx="17">
                  <c:v>0.1267162471395881</c:v>
                </c:pt>
                <c:pt idx="18">
                  <c:v>0.16776210835300875</c:v>
                </c:pt>
                <c:pt idx="19">
                  <c:v>0.20942282780789714</c:v>
                </c:pt>
                <c:pt idx="20">
                  <c:v>0.18595170899968641</c:v>
                </c:pt>
                <c:pt idx="21">
                  <c:v>0.15849535080304311</c:v>
                </c:pt>
                <c:pt idx="22">
                  <c:v>0.22402659676491274</c:v>
                </c:pt>
                <c:pt idx="23">
                  <c:v>0.20064371166575576</c:v>
                </c:pt>
                <c:pt idx="24">
                  <c:v>0.11850839515814135</c:v>
                </c:pt>
                <c:pt idx="25">
                  <c:v>0.1399813358218904</c:v>
                </c:pt>
                <c:pt idx="26">
                  <c:v>0.27887388946578978</c:v>
                </c:pt>
                <c:pt idx="27">
                  <c:v>0.14127603138765651</c:v>
                </c:pt>
                <c:pt idx="28">
                  <c:v>0.13805393845788286</c:v>
                </c:pt>
                <c:pt idx="29">
                  <c:v>0.16521494801910649</c:v>
                </c:pt>
                <c:pt idx="30">
                  <c:v>0.13304356042710005</c:v>
                </c:pt>
                <c:pt idx="31">
                  <c:v>0.20696452036793692</c:v>
                </c:pt>
                <c:pt idx="32">
                  <c:v>0.10245362058647517</c:v>
                </c:pt>
                <c:pt idx="33">
                  <c:v>0.1608052389037109</c:v>
                </c:pt>
                <c:pt idx="34">
                  <c:v>0.36269554753309263</c:v>
                </c:pt>
                <c:pt idx="35">
                  <c:v>0.14238952536824878</c:v>
                </c:pt>
                <c:pt idx="36">
                  <c:v>0.15592077538980195</c:v>
                </c:pt>
                <c:pt idx="37">
                  <c:v>0.11919262223768923</c:v>
                </c:pt>
                <c:pt idx="38">
                  <c:v>0.16956077630234934</c:v>
                </c:pt>
                <c:pt idx="39">
                  <c:v>9.1209517514871122E-2</c:v>
                </c:pt>
                <c:pt idx="40">
                  <c:v>0.19911991199119913</c:v>
                </c:pt>
                <c:pt idx="41">
                  <c:v>0.24085243264977885</c:v>
                </c:pt>
                <c:pt idx="42">
                  <c:v>0.28771929824561404</c:v>
                </c:pt>
                <c:pt idx="43">
                  <c:v>0.15538878688048283</c:v>
                </c:pt>
              </c:numCache>
            </c:numRef>
          </c:val>
          <c:extLst>
            <c:ext xmlns:c16="http://schemas.microsoft.com/office/drawing/2014/chart" uri="{C3380CC4-5D6E-409C-BE32-E72D297353CC}">
              <c16:uniqueId val="{00000018-7F6C-4546-B0A9-229C47C42853}"/>
            </c:ext>
          </c:extLst>
        </c:ser>
        <c:ser>
          <c:idx val="1"/>
          <c:order val="2"/>
          <c:tx>
            <c:strRef>
              <c:f>市区町村別_健診受診率!$DS$4:$DS$5</c:f>
              <c:strCache>
                <c:ptCount val="2"/>
                <c:pt idx="0">
                  <c:v>歯科のみ</c:v>
                </c:pt>
              </c:strCache>
            </c:strRef>
          </c:tx>
          <c:spPr>
            <a:solidFill>
              <a:schemeClr val="accent3">
                <a:lumMod val="75000"/>
              </a:schemeClr>
            </a:solidFill>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市区町村別_健診受診率!$DS$7:$DS$50</c:f>
              <c:numCache>
                <c:formatCode>0.0%</c:formatCode>
                <c:ptCount val="44"/>
                <c:pt idx="0">
                  <c:v>7.7006375048372974E-2</c:v>
                </c:pt>
                <c:pt idx="1">
                  <c:v>4.859205510230391E-2</c:v>
                </c:pt>
                <c:pt idx="2">
                  <c:v>5.161106358711149E-2</c:v>
                </c:pt>
                <c:pt idx="3">
                  <c:v>6.4607266759457382E-2</c:v>
                </c:pt>
                <c:pt idx="4">
                  <c:v>3.2512461870396546E-2</c:v>
                </c:pt>
                <c:pt idx="5">
                  <c:v>6.746349877317008E-2</c:v>
                </c:pt>
                <c:pt idx="6">
                  <c:v>7.5420571299537095E-2</c:v>
                </c:pt>
                <c:pt idx="7">
                  <c:v>5.6207204525156297E-2</c:v>
                </c:pt>
                <c:pt idx="8">
                  <c:v>8.6006763549949725E-2</c:v>
                </c:pt>
                <c:pt idx="9">
                  <c:v>9.8488272814022393E-2</c:v>
                </c:pt>
                <c:pt idx="10">
                  <c:v>3.4396533623470574E-2</c:v>
                </c:pt>
                <c:pt idx="11">
                  <c:v>0.13506949992011502</c:v>
                </c:pt>
                <c:pt idx="12">
                  <c:v>9.9520689752970876E-2</c:v>
                </c:pt>
                <c:pt idx="13">
                  <c:v>9.2006155341378473E-2</c:v>
                </c:pt>
                <c:pt idx="14">
                  <c:v>6.9298641076833908E-2</c:v>
                </c:pt>
                <c:pt idx="15">
                  <c:v>6.7643848432870732E-2</c:v>
                </c:pt>
                <c:pt idx="16">
                  <c:v>7.9873883342091431E-2</c:v>
                </c:pt>
                <c:pt idx="17">
                  <c:v>5.3604118993135011E-2</c:v>
                </c:pt>
                <c:pt idx="18">
                  <c:v>6.8980920171016522E-2</c:v>
                </c:pt>
                <c:pt idx="19">
                  <c:v>0.10171280525836011</c:v>
                </c:pt>
                <c:pt idx="20">
                  <c:v>0.10460959548447789</c:v>
                </c:pt>
                <c:pt idx="21">
                  <c:v>8.1043956043956047E-2</c:v>
                </c:pt>
                <c:pt idx="22">
                  <c:v>6.3423054791893099E-2</c:v>
                </c:pt>
                <c:pt idx="23">
                  <c:v>5.5322766745612435E-2</c:v>
                </c:pt>
                <c:pt idx="24">
                  <c:v>7.41897696212417E-2</c:v>
                </c:pt>
                <c:pt idx="25">
                  <c:v>9.3320890547926943E-2</c:v>
                </c:pt>
                <c:pt idx="26">
                  <c:v>6.3574477904695975E-2</c:v>
                </c:pt>
                <c:pt idx="27">
                  <c:v>8.4689833746467311E-2</c:v>
                </c:pt>
                <c:pt idx="28">
                  <c:v>5.7502673161458955E-2</c:v>
                </c:pt>
                <c:pt idx="29">
                  <c:v>5.5914582747962911E-2</c:v>
                </c:pt>
                <c:pt idx="30">
                  <c:v>5.2631578947368418E-2</c:v>
                </c:pt>
                <c:pt idx="31">
                  <c:v>4.9014454664914588E-2</c:v>
                </c:pt>
                <c:pt idx="32">
                  <c:v>3.3752244165170558E-2</c:v>
                </c:pt>
                <c:pt idx="33">
                  <c:v>6.6456463739995156E-2</c:v>
                </c:pt>
                <c:pt idx="34">
                  <c:v>4.6450060168471724E-2</c:v>
                </c:pt>
                <c:pt idx="35">
                  <c:v>6.2193126022913256E-2</c:v>
                </c:pt>
                <c:pt idx="36">
                  <c:v>8.1753055204382641E-2</c:v>
                </c:pt>
                <c:pt idx="37">
                  <c:v>7.830172263789803E-2</c:v>
                </c:pt>
                <c:pt idx="38">
                  <c:v>8.6823289070480078E-2</c:v>
                </c:pt>
                <c:pt idx="39">
                  <c:v>2.247191011235955E-2</c:v>
                </c:pt>
                <c:pt idx="40">
                  <c:v>2.5302530253025302E-2</c:v>
                </c:pt>
                <c:pt idx="41">
                  <c:v>5.1065540812223566E-2</c:v>
                </c:pt>
                <c:pt idx="42">
                  <c:v>4.2982456140350879E-2</c:v>
                </c:pt>
                <c:pt idx="43">
                  <c:v>7.0602178556290404E-2</c:v>
                </c:pt>
              </c:numCache>
            </c:numRef>
          </c:val>
          <c:extLst>
            <c:ext xmlns:c16="http://schemas.microsoft.com/office/drawing/2014/chart" uri="{C3380CC4-5D6E-409C-BE32-E72D297353CC}">
              <c16:uniqueId val="{00000016-7F6C-4546-B0A9-229C47C42853}"/>
            </c:ext>
          </c:extLst>
        </c:ser>
        <c:ser>
          <c:idx val="0"/>
          <c:order val="3"/>
          <c:tx>
            <c:strRef>
              <c:f>市区町村別_健診受診率!$DV$4:$DV$5</c:f>
              <c:strCache>
                <c:ptCount val="2"/>
                <c:pt idx="0">
                  <c:v>未受診</c:v>
                </c:pt>
              </c:strCache>
            </c:strRef>
          </c:tx>
          <c:spPr>
            <a:solidFill>
              <a:srgbClr val="E6B9B8"/>
            </a:solidFill>
            <a:ln>
              <a:noFill/>
            </a:ln>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市区町村別_健診受診率!$DV$7:$DV$50</c:f>
              <c:numCache>
                <c:formatCode>0.0%</c:formatCode>
                <c:ptCount val="44"/>
                <c:pt idx="0">
                  <c:v>0.79297047381749297</c:v>
                </c:pt>
                <c:pt idx="1">
                  <c:v>0.77031805373947959</c:v>
                </c:pt>
                <c:pt idx="2">
                  <c:v>0.78728257770173937</c:v>
                </c:pt>
                <c:pt idx="3">
                  <c:v>0.75627895381930743</c:v>
                </c:pt>
                <c:pt idx="4">
                  <c:v>0.56811249163008704</c:v>
                </c:pt>
                <c:pt idx="5">
                  <c:v>0.6086291086655492</c:v>
                </c:pt>
                <c:pt idx="6">
                  <c:v>0.6934627977870611</c:v>
                </c:pt>
                <c:pt idx="7">
                  <c:v>0.66081174952862953</c:v>
                </c:pt>
                <c:pt idx="8">
                  <c:v>0.73466776345855045</c:v>
                </c:pt>
                <c:pt idx="9">
                  <c:v>0.77841394204208725</c:v>
                </c:pt>
                <c:pt idx="10">
                  <c:v>0.76985626753707836</c:v>
                </c:pt>
                <c:pt idx="11">
                  <c:v>0.6331043297651382</c:v>
                </c:pt>
                <c:pt idx="12">
                  <c:v>0.65739243880994924</c:v>
                </c:pt>
                <c:pt idx="13">
                  <c:v>0.73920790475419129</c:v>
                </c:pt>
                <c:pt idx="14">
                  <c:v>0.65556772074450953</c:v>
                </c:pt>
                <c:pt idx="15">
                  <c:v>0.66998284734133795</c:v>
                </c:pt>
                <c:pt idx="16">
                  <c:v>0.6531208034098207</c:v>
                </c:pt>
                <c:pt idx="17">
                  <c:v>0.79118993135011439</c:v>
                </c:pt>
                <c:pt idx="18">
                  <c:v>0.7177589177461553</c:v>
                </c:pt>
                <c:pt idx="19">
                  <c:v>0.60188072734251308</c:v>
                </c:pt>
                <c:pt idx="20">
                  <c:v>0.63280025086233926</c:v>
                </c:pt>
                <c:pt idx="21">
                  <c:v>0.71037616229923928</c:v>
                </c:pt>
                <c:pt idx="22">
                  <c:v>0.64797647209257725</c:v>
                </c:pt>
                <c:pt idx="23">
                  <c:v>0.70049189287666247</c:v>
                </c:pt>
                <c:pt idx="24">
                  <c:v>0.76298320968371725</c:v>
                </c:pt>
                <c:pt idx="25">
                  <c:v>0.72150379949340093</c:v>
                </c:pt>
                <c:pt idx="26">
                  <c:v>0.57632398753894076</c:v>
                </c:pt>
                <c:pt idx="27">
                  <c:v>0.73402592481487916</c:v>
                </c:pt>
                <c:pt idx="28">
                  <c:v>0.77711773791136984</c:v>
                </c:pt>
                <c:pt idx="29">
                  <c:v>0.73883113234054509</c:v>
                </c:pt>
                <c:pt idx="30">
                  <c:v>0.78777284323915708</c:v>
                </c:pt>
                <c:pt idx="31">
                  <c:v>0.69986859395532197</c:v>
                </c:pt>
                <c:pt idx="32">
                  <c:v>0.84081388390185519</c:v>
                </c:pt>
                <c:pt idx="33">
                  <c:v>0.72689788988600534</c:v>
                </c:pt>
                <c:pt idx="34">
                  <c:v>0.47123947051744886</c:v>
                </c:pt>
                <c:pt idx="35">
                  <c:v>0.73977086743044185</c:v>
                </c:pt>
                <c:pt idx="36">
                  <c:v>0.7243994943109987</c:v>
                </c:pt>
                <c:pt idx="37">
                  <c:v>0.76231077083695842</c:v>
                </c:pt>
                <c:pt idx="38">
                  <c:v>0.69152196118488252</c:v>
                </c:pt>
                <c:pt idx="39">
                  <c:v>0.87475214805023138</c:v>
                </c:pt>
                <c:pt idx="40">
                  <c:v>0.73432343234323427</c:v>
                </c:pt>
                <c:pt idx="41">
                  <c:v>0.66907921190188979</c:v>
                </c:pt>
                <c:pt idx="42">
                  <c:v>0.61578947368421055</c:v>
                </c:pt>
                <c:pt idx="43">
                  <c:v>0.73252139341541611</c:v>
                </c:pt>
              </c:numCache>
            </c:numRef>
          </c:val>
          <c:extLst>
            <c:ext xmlns:c16="http://schemas.microsoft.com/office/drawing/2014/chart" uri="{C3380CC4-5D6E-409C-BE32-E72D297353CC}">
              <c16:uniqueId val="{00000015-7F6C-4546-B0A9-229C47C42853}"/>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545068150074652"/>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市区町村別_健診受診率!$DY$4:$DY$5</c:f>
              <c:strCache>
                <c:ptCount val="2"/>
                <c:pt idx="0">
                  <c:v>医科･歯科</c:v>
                </c:pt>
              </c:strCache>
            </c:strRef>
          </c:tx>
          <c:spPr>
            <a:solidFill>
              <a:schemeClr val="accent1">
                <a:lumMod val="60000"/>
                <a:lumOff val="40000"/>
              </a:schemeClr>
            </a:solidFill>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市区町村別_健診受診率!$DY$7:$DY$50</c:f>
              <c:numCache>
                <c:formatCode>0.0%</c:formatCode>
                <c:ptCount val="44"/>
                <c:pt idx="0">
                  <c:v>2.5757648297984392E-2</c:v>
                </c:pt>
                <c:pt idx="1">
                  <c:v>2.8571428571428571E-2</c:v>
                </c:pt>
                <c:pt idx="2">
                  <c:v>2.8513238289205704E-2</c:v>
                </c:pt>
                <c:pt idx="3">
                  <c:v>3.2679738562091505E-2</c:v>
                </c:pt>
                <c:pt idx="4">
                  <c:v>6.4693737095664144E-2</c:v>
                </c:pt>
                <c:pt idx="5">
                  <c:v>8.4661117717003562E-2</c:v>
                </c:pt>
                <c:pt idx="6">
                  <c:v>6.042884990253411E-2</c:v>
                </c:pt>
                <c:pt idx="7">
                  <c:v>6.0136246182757813E-2</c:v>
                </c:pt>
                <c:pt idx="8">
                  <c:v>4.5372050816696916E-2</c:v>
                </c:pt>
                <c:pt idx="9">
                  <c:v>4.3440486533449174E-2</c:v>
                </c:pt>
                <c:pt idx="10">
                  <c:v>3.6306400839454356E-2</c:v>
                </c:pt>
                <c:pt idx="11">
                  <c:v>8.2360172095881992E-2</c:v>
                </c:pt>
                <c:pt idx="12">
                  <c:v>6.9002502681444408E-2</c:v>
                </c:pt>
                <c:pt idx="13">
                  <c:v>7.1428571428571425E-2</c:v>
                </c:pt>
                <c:pt idx="14">
                  <c:v>5.589519650655022E-2</c:v>
                </c:pt>
                <c:pt idx="15">
                  <c:v>5.9872611464968153E-2</c:v>
                </c:pt>
                <c:pt idx="16">
                  <c:v>8.6315789473684207E-2</c:v>
                </c:pt>
                <c:pt idx="17">
                  <c:v>3.1118587047939444E-2</c:v>
                </c:pt>
                <c:pt idx="18">
                  <c:v>4.536082474226804E-2</c:v>
                </c:pt>
                <c:pt idx="19">
                  <c:v>8.6419753086419748E-2</c:v>
                </c:pt>
                <c:pt idx="20">
                  <c:v>8.632138114209828E-2</c:v>
                </c:pt>
                <c:pt idx="21">
                  <c:v>3.864734299516908E-2</c:v>
                </c:pt>
                <c:pt idx="22">
                  <c:v>6.0390763765541741E-2</c:v>
                </c:pt>
                <c:pt idx="23">
                  <c:v>4.085603112840467E-2</c:v>
                </c:pt>
                <c:pt idx="24">
                  <c:v>4.1713641488162347E-2</c:v>
                </c:pt>
                <c:pt idx="25">
                  <c:v>3.7499999999999999E-2</c:v>
                </c:pt>
                <c:pt idx="26">
                  <c:v>9.0202177293934677E-2</c:v>
                </c:pt>
                <c:pt idx="27">
                  <c:v>4.1788549937317176E-2</c:v>
                </c:pt>
                <c:pt idx="28">
                  <c:v>2.8776978417266189E-2</c:v>
                </c:pt>
                <c:pt idx="29">
                  <c:v>5.016722408026756E-2</c:v>
                </c:pt>
                <c:pt idx="30">
                  <c:v>4.2105263157894736E-2</c:v>
                </c:pt>
                <c:pt idx="31">
                  <c:v>4.9261083743842367E-2</c:v>
                </c:pt>
                <c:pt idx="32">
                  <c:v>3.7433155080213901E-2</c:v>
                </c:pt>
                <c:pt idx="33">
                  <c:v>5.6426332288401257E-2</c:v>
                </c:pt>
                <c:pt idx="34">
                  <c:v>0.12562814070351758</c:v>
                </c:pt>
                <c:pt idx="35">
                  <c:v>8.6206896551724144E-2</c:v>
                </c:pt>
                <c:pt idx="36">
                  <c:v>5.2631578947368418E-2</c:v>
                </c:pt>
                <c:pt idx="37">
                  <c:v>2.6525198938992044E-2</c:v>
                </c:pt>
                <c:pt idx="38">
                  <c:v>3.7037037037037035E-2</c:v>
                </c:pt>
                <c:pt idx="39">
                  <c:v>2.6086956521739129E-2</c:v>
                </c:pt>
                <c:pt idx="40">
                  <c:v>7.2992700729927001E-2</c:v>
                </c:pt>
                <c:pt idx="41">
                  <c:v>5.1546391752577317E-2</c:v>
                </c:pt>
                <c:pt idx="42">
                  <c:v>6.0606060606060608E-2</c:v>
                </c:pt>
                <c:pt idx="43">
                  <c:v>4.6141494285444416E-2</c:v>
                </c:pt>
              </c:numCache>
            </c:numRef>
          </c:val>
          <c:extLst>
            <c:ext xmlns:c16="http://schemas.microsoft.com/office/drawing/2014/chart" uri="{C3380CC4-5D6E-409C-BE32-E72D297353CC}">
              <c16:uniqueId val="{00000017-D9AF-4D00-AA81-6826A33755F1}"/>
            </c:ext>
          </c:extLst>
        </c:ser>
        <c:ser>
          <c:idx val="3"/>
          <c:order val="1"/>
          <c:tx>
            <c:strRef>
              <c:f>市区町村別_健診受診率!$EB$4:$EB$5</c:f>
              <c:strCache>
                <c:ptCount val="2"/>
                <c:pt idx="0">
                  <c:v>医科のみ</c:v>
                </c:pt>
              </c:strCache>
            </c:strRef>
          </c:tx>
          <c:spPr>
            <a:solidFill>
              <a:srgbClr val="FFC000"/>
            </a:solidFill>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市区町村別_健診受診率!$EB$7:$EB$50</c:f>
              <c:numCache>
                <c:formatCode>0.0%</c:formatCode>
                <c:ptCount val="44"/>
                <c:pt idx="0">
                  <c:v>0.10891942356489683</c:v>
                </c:pt>
                <c:pt idx="1">
                  <c:v>0.16950672645739912</c:v>
                </c:pt>
                <c:pt idx="2">
                  <c:v>0.16225390359809913</c:v>
                </c:pt>
                <c:pt idx="3">
                  <c:v>0.14677871148459384</c:v>
                </c:pt>
                <c:pt idx="4">
                  <c:v>0.31452167928423952</c:v>
                </c:pt>
                <c:pt idx="5">
                  <c:v>0.22925089179548158</c:v>
                </c:pt>
                <c:pt idx="6">
                  <c:v>0.17348927875243664</c:v>
                </c:pt>
                <c:pt idx="7">
                  <c:v>0.24571294338736199</c:v>
                </c:pt>
                <c:pt idx="8">
                  <c:v>0.11978221415607986</c:v>
                </c:pt>
                <c:pt idx="9">
                  <c:v>9.1225021720243271E-2</c:v>
                </c:pt>
                <c:pt idx="10">
                  <c:v>0.18656873032528856</c:v>
                </c:pt>
                <c:pt idx="11">
                  <c:v>0.16195451751690226</c:v>
                </c:pt>
                <c:pt idx="12">
                  <c:v>0.15016088666428315</c:v>
                </c:pt>
                <c:pt idx="13">
                  <c:v>0.12536443148688048</c:v>
                </c:pt>
                <c:pt idx="14">
                  <c:v>0.21222707423580786</c:v>
                </c:pt>
                <c:pt idx="15">
                  <c:v>0.16687898089171974</c:v>
                </c:pt>
                <c:pt idx="16">
                  <c:v>0.21614035087719299</c:v>
                </c:pt>
                <c:pt idx="17">
                  <c:v>0.14886459209419681</c:v>
                </c:pt>
                <c:pt idx="18">
                  <c:v>0.16082474226804125</c:v>
                </c:pt>
                <c:pt idx="19">
                  <c:v>0.21713870733478577</c:v>
                </c:pt>
                <c:pt idx="20">
                  <c:v>0.18813634351482958</c:v>
                </c:pt>
                <c:pt idx="21">
                  <c:v>0.1610305958132045</c:v>
                </c:pt>
                <c:pt idx="22">
                  <c:v>0.2255772646536412</c:v>
                </c:pt>
                <c:pt idx="23">
                  <c:v>0.16536964980544747</c:v>
                </c:pt>
                <c:pt idx="24">
                  <c:v>0.11837655016910936</c:v>
                </c:pt>
                <c:pt idx="25">
                  <c:v>0.16071428571428573</c:v>
                </c:pt>
                <c:pt idx="26">
                  <c:v>0.25816485225505442</c:v>
                </c:pt>
                <c:pt idx="27">
                  <c:v>0.14333472628499791</c:v>
                </c:pt>
                <c:pt idx="28">
                  <c:v>0.1750599520383693</c:v>
                </c:pt>
                <c:pt idx="29">
                  <c:v>0.17558528428093645</c:v>
                </c:pt>
                <c:pt idx="30">
                  <c:v>0.17105263157894737</c:v>
                </c:pt>
                <c:pt idx="31">
                  <c:v>0.22906403940886699</c:v>
                </c:pt>
                <c:pt idx="32">
                  <c:v>9.8930481283422467E-2</c:v>
                </c:pt>
                <c:pt idx="33">
                  <c:v>0.21630094043887146</c:v>
                </c:pt>
                <c:pt idx="34">
                  <c:v>0.35175879396984927</c:v>
                </c:pt>
                <c:pt idx="35">
                  <c:v>0.18965517241379309</c:v>
                </c:pt>
                <c:pt idx="36">
                  <c:v>0.15789473684210525</c:v>
                </c:pt>
                <c:pt idx="37">
                  <c:v>0.1273209549071618</c:v>
                </c:pt>
                <c:pt idx="38">
                  <c:v>0.14814814814814814</c:v>
                </c:pt>
                <c:pt idx="39">
                  <c:v>0.11304347826086956</c:v>
                </c:pt>
                <c:pt idx="40">
                  <c:v>0.18978102189781021</c:v>
                </c:pt>
                <c:pt idx="41">
                  <c:v>0.27319587628865977</c:v>
                </c:pt>
                <c:pt idx="42">
                  <c:v>0.30303030303030304</c:v>
                </c:pt>
                <c:pt idx="43">
                  <c:v>0.1634787947482762</c:v>
                </c:pt>
              </c:numCache>
            </c:numRef>
          </c:val>
          <c:extLst>
            <c:ext xmlns:c16="http://schemas.microsoft.com/office/drawing/2014/chart" uri="{C3380CC4-5D6E-409C-BE32-E72D297353CC}">
              <c16:uniqueId val="{00000018-D9AF-4D00-AA81-6826A33755F1}"/>
            </c:ext>
          </c:extLst>
        </c:ser>
        <c:ser>
          <c:idx val="1"/>
          <c:order val="2"/>
          <c:tx>
            <c:strRef>
              <c:f>市区町村別_健診受診率!$EE$4:$EE$5</c:f>
              <c:strCache>
                <c:ptCount val="2"/>
                <c:pt idx="0">
                  <c:v>歯科のみ</c:v>
                </c:pt>
              </c:strCache>
            </c:strRef>
          </c:tx>
          <c:spPr>
            <a:solidFill>
              <a:schemeClr val="accent3">
                <a:lumMod val="75000"/>
              </a:schemeClr>
            </a:solidFill>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市区町村別_健診受診率!$EE$7:$EE$50</c:f>
              <c:numCache>
                <c:formatCode>0.0%</c:formatCode>
                <c:ptCount val="44"/>
                <c:pt idx="0">
                  <c:v>8.6369512136735771E-2</c:v>
                </c:pt>
                <c:pt idx="1">
                  <c:v>5.7014734144778985E-2</c:v>
                </c:pt>
                <c:pt idx="2">
                  <c:v>6.313645621181263E-2</c:v>
                </c:pt>
                <c:pt idx="3">
                  <c:v>7.4323062558356676E-2</c:v>
                </c:pt>
                <c:pt idx="4">
                  <c:v>3.922918100481762E-2</c:v>
                </c:pt>
                <c:pt idx="5">
                  <c:v>7.586206896551724E-2</c:v>
                </c:pt>
                <c:pt idx="6">
                  <c:v>0.10526315789473684</c:v>
                </c:pt>
                <c:pt idx="7">
                  <c:v>5.637773079633545E-2</c:v>
                </c:pt>
                <c:pt idx="8">
                  <c:v>0.10163339382940109</c:v>
                </c:pt>
                <c:pt idx="9">
                  <c:v>9.2962641181581235E-2</c:v>
                </c:pt>
                <c:pt idx="10">
                  <c:v>4.1552990556138508E-2</c:v>
                </c:pt>
                <c:pt idx="11">
                  <c:v>0.13122311001843884</c:v>
                </c:pt>
                <c:pt idx="12">
                  <c:v>0.11655345012513407</c:v>
                </c:pt>
                <c:pt idx="13">
                  <c:v>9.0379008746355682E-2</c:v>
                </c:pt>
                <c:pt idx="14">
                  <c:v>8.034934497816594E-2</c:v>
                </c:pt>
                <c:pt idx="15">
                  <c:v>7.9405520169851376E-2</c:v>
                </c:pt>
                <c:pt idx="16">
                  <c:v>9.5438596491228073E-2</c:v>
                </c:pt>
                <c:pt idx="17">
                  <c:v>6.0555088309503784E-2</c:v>
                </c:pt>
                <c:pt idx="18">
                  <c:v>7.422680412371134E-2</c:v>
                </c:pt>
                <c:pt idx="19">
                  <c:v>8.8598402323892517E-2</c:v>
                </c:pt>
                <c:pt idx="20">
                  <c:v>0.10756972111553785</c:v>
                </c:pt>
                <c:pt idx="21">
                  <c:v>8.2125603864734303E-2</c:v>
                </c:pt>
                <c:pt idx="22">
                  <c:v>7.3712255772646534E-2</c:v>
                </c:pt>
                <c:pt idx="23">
                  <c:v>7.2957198443579771E-2</c:v>
                </c:pt>
                <c:pt idx="24">
                  <c:v>7.3280721533258167E-2</c:v>
                </c:pt>
                <c:pt idx="25">
                  <c:v>9.1071428571428567E-2</c:v>
                </c:pt>
                <c:pt idx="26">
                  <c:v>8.2426127527216175E-2</c:v>
                </c:pt>
                <c:pt idx="27">
                  <c:v>9.4860008357709982E-2</c:v>
                </c:pt>
                <c:pt idx="28">
                  <c:v>5.7553956834532377E-2</c:v>
                </c:pt>
                <c:pt idx="29">
                  <c:v>6.5217391304347824E-2</c:v>
                </c:pt>
                <c:pt idx="30">
                  <c:v>5.0877192982456139E-2</c:v>
                </c:pt>
                <c:pt idx="31">
                  <c:v>4.6798029556650245E-2</c:v>
                </c:pt>
                <c:pt idx="32">
                  <c:v>5.8823529411764705E-2</c:v>
                </c:pt>
                <c:pt idx="33">
                  <c:v>7.2100313479623826E-2</c:v>
                </c:pt>
                <c:pt idx="34">
                  <c:v>4.0201005025125629E-2</c:v>
                </c:pt>
                <c:pt idx="35">
                  <c:v>0.15517241379310345</c:v>
                </c:pt>
                <c:pt idx="36">
                  <c:v>7.0175438596491224E-2</c:v>
                </c:pt>
                <c:pt idx="37">
                  <c:v>9.5490716180371346E-2</c:v>
                </c:pt>
                <c:pt idx="38">
                  <c:v>3.7037037037037035E-2</c:v>
                </c:pt>
                <c:pt idx="39">
                  <c:v>0</c:v>
                </c:pt>
                <c:pt idx="40">
                  <c:v>2.1897810218978103E-2</c:v>
                </c:pt>
                <c:pt idx="41">
                  <c:v>2.5773195876288658E-2</c:v>
                </c:pt>
                <c:pt idx="42">
                  <c:v>7.575757575757576E-2</c:v>
                </c:pt>
                <c:pt idx="43">
                  <c:v>7.8279965996032874E-2</c:v>
                </c:pt>
              </c:numCache>
            </c:numRef>
          </c:val>
          <c:extLst>
            <c:ext xmlns:c16="http://schemas.microsoft.com/office/drawing/2014/chart" uri="{C3380CC4-5D6E-409C-BE32-E72D297353CC}">
              <c16:uniqueId val="{00000016-D9AF-4D00-AA81-6826A33755F1}"/>
            </c:ext>
          </c:extLst>
        </c:ser>
        <c:ser>
          <c:idx val="0"/>
          <c:order val="3"/>
          <c:tx>
            <c:strRef>
              <c:f>市区町村別_健診受診率!$EH$4:$EH$5</c:f>
              <c:strCache>
                <c:ptCount val="2"/>
                <c:pt idx="0">
                  <c:v>未受診</c:v>
                </c:pt>
              </c:strCache>
            </c:strRef>
          </c:tx>
          <c:spPr>
            <a:solidFill>
              <a:srgbClr val="E6B9B8"/>
            </a:solidFill>
            <a:ln>
              <a:noFill/>
            </a:ln>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市区町村別_健診受診率!$EH$7:$EH$50</c:f>
              <c:numCache>
                <c:formatCode>0.0%</c:formatCode>
                <c:ptCount val="44"/>
                <c:pt idx="0">
                  <c:v>0.77895341600038304</c:v>
                </c:pt>
                <c:pt idx="1">
                  <c:v>0.74490711082639338</c:v>
                </c:pt>
                <c:pt idx="2">
                  <c:v>0.74609640190088256</c:v>
                </c:pt>
                <c:pt idx="3">
                  <c:v>0.746218487394958</c:v>
                </c:pt>
                <c:pt idx="4">
                  <c:v>0.58155540261527872</c:v>
                </c:pt>
                <c:pt idx="5">
                  <c:v>0.61022592152199762</c:v>
                </c:pt>
                <c:pt idx="6">
                  <c:v>0.66081871345029242</c:v>
                </c:pt>
                <c:pt idx="7">
                  <c:v>0.63777307963354479</c:v>
                </c:pt>
                <c:pt idx="8">
                  <c:v>0.73321234119782219</c:v>
                </c:pt>
                <c:pt idx="9">
                  <c:v>0.77237185056472635</c:v>
                </c:pt>
                <c:pt idx="10">
                  <c:v>0.73557187827911852</c:v>
                </c:pt>
                <c:pt idx="11">
                  <c:v>0.62446220036877687</c:v>
                </c:pt>
                <c:pt idx="12">
                  <c:v>0.66428316052913838</c:v>
                </c:pt>
                <c:pt idx="13">
                  <c:v>0.71282798833819239</c:v>
                </c:pt>
                <c:pt idx="14">
                  <c:v>0.65152838427947601</c:v>
                </c:pt>
                <c:pt idx="15">
                  <c:v>0.69384288747346068</c:v>
                </c:pt>
                <c:pt idx="16">
                  <c:v>0.6021052631578947</c:v>
                </c:pt>
                <c:pt idx="17">
                  <c:v>0.75946173254835991</c:v>
                </c:pt>
                <c:pt idx="18">
                  <c:v>0.71958762886597938</c:v>
                </c:pt>
                <c:pt idx="19">
                  <c:v>0.60784313725490191</c:v>
                </c:pt>
                <c:pt idx="20">
                  <c:v>0.61797255422753428</c:v>
                </c:pt>
                <c:pt idx="21">
                  <c:v>0.71819645732689208</c:v>
                </c:pt>
                <c:pt idx="22">
                  <c:v>0.64031971580817049</c:v>
                </c:pt>
                <c:pt idx="23">
                  <c:v>0.72081712062256809</c:v>
                </c:pt>
                <c:pt idx="24">
                  <c:v>0.76662908680947017</c:v>
                </c:pt>
                <c:pt idx="25">
                  <c:v>0.71071428571428574</c:v>
                </c:pt>
                <c:pt idx="26">
                  <c:v>0.56920684292379475</c:v>
                </c:pt>
                <c:pt idx="27">
                  <c:v>0.72001671541997492</c:v>
                </c:pt>
                <c:pt idx="28">
                  <c:v>0.73860911270983209</c:v>
                </c:pt>
                <c:pt idx="29">
                  <c:v>0.70903010033444813</c:v>
                </c:pt>
                <c:pt idx="30">
                  <c:v>0.73596491228070171</c:v>
                </c:pt>
                <c:pt idx="31">
                  <c:v>0.67487684729064035</c:v>
                </c:pt>
                <c:pt idx="32">
                  <c:v>0.80481283422459893</c:v>
                </c:pt>
                <c:pt idx="33">
                  <c:v>0.65517241379310343</c:v>
                </c:pt>
                <c:pt idx="34">
                  <c:v>0.48241206030150752</c:v>
                </c:pt>
                <c:pt idx="35">
                  <c:v>0.56896551724137934</c:v>
                </c:pt>
                <c:pt idx="36">
                  <c:v>0.7192982456140351</c:v>
                </c:pt>
                <c:pt idx="37">
                  <c:v>0.75066312997347484</c:v>
                </c:pt>
                <c:pt idx="38">
                  <c:v>0.77777777777777779</c:v>
                </c:pt>
                <c:pt idx="39">
                  <c:v>0.86086956521739133</c:v>
                </c:pt>
                <c:pt idx="40">
                  <c:v>0.71532846715328469</c:v>
                </c:pt>
                <c:pt idx="41">
                  <c:v>0.64948453608247425</c:v>
                </c:pt>
                <c:pt idx="42">
                  <c:v>0.56060606060606055</c:v>
                </c:pt>
                <c:pt idx="43">
                  <c:v>0.71209974497024653</c:v>
                </c:pt>
              </c:numCache>
            </c:numRef>
          </c:val>
          <c:extLst>
            <c:ext xmlns:c16="http://schemas.microsoft.com/office/drawing/2014/chart" uri="{C3380CC4-5D6E-409C-BE32-E72D297353CC}">
              <c16:uniqueId val="{00000015-D9AF-4D00-AA81-6826A33755F1}"/>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6215262726966239"/>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市区町村別_健診受診率!$DO$6</c:f>
              <c:strCache>
                <c:ptCount val="1"/>
                <c:pt idx="0">
                  <c:v>前年度との差分(医科･歯科)</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市区町村別_健診受診率!$DO$7:$DO$49</c:f>
              <c:numCache>
                <c:formatCode>General</c:formatCode>
                <c:ptCount val="43"/>
                <c:pt idx="0">
                  <c:v>0.19999999999999984</c:v>
                </c:pt>
                <c:pt idx="1">
                  <c:v>0.19999999999999984</c:v>
                </c:pt>
                <c:pt idx="2">
                  <c:v>-0.20000000000000018</c:v>
                </c:pt>
                <c:pt idx="3">
                  <c:v>-0.20000000000000018</c:v>
                </c:pt>
                <c:pt idx="4">
                  <c:v>-0.39999999999999969</c:v>
                </c:pt>
                <c:pt idx="5">
                  <c:v>0.29999999999999888</c:v>
                </c:pt>
                <c:pt idx="6">
                  <c:v>0.40000000000000036</c:v>
                </c:pt>
                <c:pt idx="7">
                  <c:v>-0.30000000000000027</c:v>
                </c:pt>
                <c:pt idx="8">
                  <c:v>-0.40000000000000036</c:v>
                </c:pt>
                <c:pt idx="9">
                  <c:v>0.20000000000000018</c:v>
                </c:pt>
                <c:pt idx="10">
                  <c:v>0</c:v>
                </c:pt>
                <c:pt idx="11">
                  <c:v>0.20000000000000018</c:v>
                </c:pt>
                <c:pt idx="12">
                  <c:v>0.20000000000000018</c:v>
                </c:pt>
                <c:pt idx="13">
                  <c:v>0.49999999999999978</c:v>
                </c:pt>
                <c:pt idx="14">
                  <c:v>-0.40000000000000036</c:v>
                </c:pt>
                <c:pt idx="15">
                  <c:v>0</c:v>
                </c:pt>
                <c:pt idx="16">
                  <c:v>-0.5999999999999992</c:v>
                </c:pt>
                <c:pt idx="17">
                  <c:v>0.20000000000000018</c:v>
                </c:pt>
                <c:pt idx="18">
                  <c:v>-0.10000000000000009</c:v>
                </c:pt>
                <c:pt idx="19">
                  <c:v>-0.20000000000000018</c:v>
                </c:pt>
                <c:pt idx="20">
                  <c:v>-0.20000000000000018</c:v>
                </c:pt>
                <c:pt idx="21">
                  <c:v>-0.59999999999999987</c:v>
                </c:pt>
                <c:pt idx="22">
                  <c:v>0.8</c:v>
                </c:pt>
                <c:pt idx="23">
                  <c:v>-0.30000000000000027</c:v>
                </c:pt>
                <c:pt idx="24">
                  <c:v>0.39999999999999969</c:v>
                </c:pt>
                <c:pt idx="25">
                  <c:v>0.20000000000000018</c:v>
                </c:pt>
                <c:pt idx="26">
                  <c:v>0</c:v>
                </c:pt>
                <c:pt idx="27">
                  <c:v>0.10000000000000009</c:v>
                </c:pt>
                <c:pt idx="28">
                  <c:v>-0.29999999999999993</c:v>
                </c:pt>
                <c:pt idx="29">
                  <c:v>-0.20000000000000018</c:v>
                </c:pt>
                <c:pt idx="30">
                  <c:v>-0.10000000000000009</c:v>
                </c:pt>
                <c:pt idx="31">
                  <c:v>0.19999999999999948</c:v>
                </c:pt>
                <c:pt idx="32">
                  <c:v>-0.20000000000000018</c:v>
                </c:pt>
                <c:pt idx="33">
                  <c:v>0.20000000000000018</c:v>
                </c:pt>
                <c:pt idx="34">
                  <c:v>0.89999999999999947</c:v>
                </c:pt>
                <c:pt idx="35">
                  <c:v>0.8</c:v>
                </c:pt>
                <c:pt idx="36">
                  <c:v>0.10000000000000009</c:v>
                </c:pt>
                <c:pt idx="37">
                  <c:v>0.20000000000000018</c:v>
                </c:pt>
                <c:pt idx="38">
                  <c:v>-0.50000000000000044</c:v>
                </c:pt>
                <c:pt idx="39">
                  <c:v>-0.29999999999999993</c:v>
                </c:pt>
                <c:pt idx="40">
                  <c:v>0.90000000000000013</c:v>
                </c:pt>
                <c:pt idx="41">
                  <c:v>-0.20000000000000018</c:v>
                </c:pt>
                <c:pt idx="42">
                  <c:v>0.49999999999999978</c:v>
                </c:pt>
              </c:numCache>
            </c:numRef>
          </c:val>
          <c:extLst>
            <c:ext xmlns:c16="http://schemas.microsoft.com/office/drawing/2014/chart" uri="{C3380CC4-5D6E-409C-BE32-E72D297353CC}">
              <c16:uniqueId val="{0000001A-0597-4FBC-816C-2BB283196456}"/>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0597-4FBC-816C-2BB283196456}"/>
              </c:ext>
            </c:extLst>
          </c:dPt>
          <c:dLbls>
            <c:dLbl>
              <c:idx val="0"/>
              <c:layout>
                <c:manualLayout>
                  <c:x val="0.13497584541062801"/>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597-4FBC-816C-2BB283196456}"/>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市区町村別_健診受診率!$EZ$7:$EZ$49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0597-4FBC-816C-2BB283196456}"/>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市区町村別_健診受診率!$EA$6</c:f>
              <c:strCache>
                <c:ptCount val="1"/>
                <c:pt idx="0">
                  <c:v>前年度との差分(医科･歯科)</c:v>
                </c:pt>
              </c:strCache>
            </c:strRef>
          </c:tx>
          <c:spPr>
            <a:solidFill>
              <a:schemeClr val="accent1"/>
            </a:solidFill>
            <a:ln>
              <a:noFill/>
            </a:ln>
          </c:spPr>
          <c:invertIfNegative val="0"/>
          <c:dLbls>
            <c:dLbl>
              <c:idx val="42"/>
              <c:layout>
                <c:manualLayout>
                  <c:x val="-6.1349033816425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D7-4D9E-98B9-801A4B2C4E1B}"/>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市区町村別_健診受診率!$EA$7:$EA$49</c:f>
              <c:numCache>
                <c:formatCode>General</c:formatCode>
                <c:ptCount val="43"/>
                <c:pt idx="0">
                  <c:v>0.19999999999999984</c:v>
                </c:pt>
                <c:pt idx="1">
                  <c:v>0</c:v>
                </c:pt>
                <c:pt idx="2">
                  <c:v>0.20000000000000018</c:v>
                </c:pt>
                <c:pt idx="3">
                  <c:v>-0.2999999999999996</c:v>
                </c:pt>
                <c:pt idx="4">
                  <c:v>0.20000000000000018</c:v>
                </c:pt>
                <c:pt idx="5">
                  <c:v>0</c:v>
                </c:pt>
                <c:pt idx="6">
                  <c:v>0.39999999999999969</c:v>
                </c:pt>
                <c:pt idx="7">
                  <c:v>-0.50000000000000044</c:v>
                </c:pt>
                <c:pt idx="8">
                  <c:v>1.6999999999999997</c:v>
                </c:pt>
                <c:pt idx="9">
                  <c:v>0.7</c:v>
                </c:pt>
                <c:pt idx="10">
                  <c:v>-0.30000000000000027</c:v>
                </c:pt>
                <c:pt idx="11">
                  <c:v>-0.30000000000000027</c:v>
                </c:pt>
                <c:pt idx="12">
                  <c:v>0.20000000000000018</c:v>
                </c:pt>
                <c:pt idx="13">
                  <c:v>2.8</c:v>
                </c:pt>
                <c:pt idx="14">
                  <c:v>-0.90000000000000013</c:v>
                </c:pt>
                <c:pt idx="15">
                  <c:v>-1.0000000000000009</c:v>
                </c:pt>
                <c:pt idx="16">
                  <c:v>0.89999999999999947</c:v>
                </c:pt>
                <c:pt idx="17">
                  <c:v>-0.8</c:v>
                </c:pt>
                <c:pt idx="18">
                  <c:v>0.20000000000000018</c:v>
                </c:pt>
                <c:pt idx="19">
                  <c:v>0.49999999999999906</c:v>
                </c:pt>
                <c:pt idx="20">
                  <c:v>1.1999999999999997</c:v>
                </c:pt>
                <c:pt idx="21">
                  <c:v>-1.1999999999999997</c:v>
                </c:pt>
                <c:pt idx="22">
                  <c:v>-0.40000000000000036</c:v>
                </c:pt>
                <c:pt idx="23">
                  <c:v>-0.59999999999999987</c:v>
                </c:pt>
                <c:pt idx="24">
                  <c:v>-0.2999999999999996</c:v>
                </c:pt>
                <c:pt idx="25">
                  <c:v>-1.1000000000000003</c:v>
                </c:pt>
                <c:pt idx="26">
                  <c:v>-1.1999999999999997</c:v>
                </c:pt>
                <c:pt idx="27">
                  <c:v>0.50000000000000044</c:v>
                </c:pt>
                <c:pt idx="28">
                  <c:v>-1.4999999999999996</c:v>
                </c:pt>
                <c:pt idx="29">
                  <c:v>-1.4</c:v>
                </c:pt>
                <c:pt idx="30">
                  <c:v>0.40000000000000036</c:v>
                </c:pt>
                <c:pt idx="31">
                  <c:v>-0.2999999999999996</c:v>
                </c:pt>
                <c:pt idx="32">
                  <c:v>0.59999999999999987</c:v>
                </c:pt>
                <c:pt idx="33">
                  <c:v>0.10000000000000009</c:v>
                </c:pt>
                <c:pt idx="34">
                  <c:v>2.4000000000000008</c:v>
                </c:pt>
                <c:pt idx="35">
                  <c:v>6.7999999999999989</c:v>
                </c:pt>
                <c:pt idx="36">
                  <c:v>-2.5</c:v>
                </c:pt>
                <c:pt idx="37">
                  <c:v>-3.5000000000000004</c:v>
                </c:pt>
                <c:pt idx="38">
                  <c:v>-0.8</c:v>
                </c:pt>
                <c:pt idx="39">
                  <c:v>2.6</c:v>
                </c:pt>
                <c:pt idx="40">
                  <c:v>0.69999999999999929</c:v>
                </c:pt>
                <c:pt idx="41">
                  <c:v>1.0999999999999996</c:v>
                </c:pt>
                <c:pt idx="42">
                  <c:v>-5.2</c:v>
                </c:pt>
              </c:numCache>
            </c:numRef>
          </c:val>
          <c:extLst>
            <c:ext xmlns:c16="http://schemas.microsoft.com/office/drawing/2014/chart" uri="{C3380CC4-5D6E-409C-BE32-E72D297353CC}">
              <c16:uniqueId val="{0000001A-11D7-4D9E-98B9-801A4B2C4E1B}"/>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11D7-4D9E-98B9-801A4B2C4E1B}"/>
              </c:ext>
            </c:extLst>
          </c:dPt>
          <c:dLbls>
            <c:dLbl>
              <c:idx val="0"/>
              <c:layout>
                <c:manualLayout>
                  <c:x val="4.6014492753623078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1D7-4D9E-98B9-801A4B2C4E1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市区町村別_健診受診率!$FL$7:$FL$49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11D7-4D9E-98B9-801A4B2C4E1B}"/>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市区町村別_健診受診率!$DR$6</c:f>
              <c:strCache>
                <c:ptCount val="1"/>
                <c:pt idx="0">
                  <c:v>前年度との差分(医科のみ)</c:v>
                </c:pt>
              </c:strCache>
            </c:strRef>
          </c:tx>
          <c:spPr>
            <a:solidFill>
              <a:schemeClr val="accent1"/>
            </a:solidFill>
            <a:ln>
              <a:noFill/>
            </a:ln>
          </c:spPr>
          <c:invertIfNegative val="0"/>
          <c:dLbls>
            <c:dLbl>
              <c:idx val="7"/>
              <c:layout>
                <c:manualLayout>
                  <c:x val="1.84057971014492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B8-4B8D-876F-73822F93A62C}"/>
                </c:ext>
              </c:extLst>
            </c:dLbl>
            <c:dLbl>
              <c:idx val="14"/>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B8-4B8D-876F-73822F93A62C}"/>
                </c:ext>
              </c:extLst>
            </c:dLbl>
            <c:dLbl>
              <c:idx val="1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B8-4B8D-876F-73822F93A62C}"/>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B8-4B8D-876F-73822F93A62C}"/>
                </c:ext>
              </c:extLst>
            </c:dLbl>
            <c:dLbl>
              <c:idx val="19"/>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B8-4B8D-876F-73822F93A62C}"/>
                </c:ext>
              </c:extLst>
            </c:dLbl>
            <c:dLbl>
              <c:idx val="23"/>
              <c:layout>
                <c:manualLayout>
                  <c:x val="1.840579710144921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B8-4B8D-876F-73822F93A62C}"/>
                </c:ext>
              </c:extLst>
            </c:dLbl>
            <c:dLbl>
              <c:idx val="24"/>
              <c:layout>
                <c:manualLayout>
                  <c:x val="-7.7080917874396701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A6-47C6-8F99-D207A182F3AF}"/>
                </c:ext>
              </c:extLst>
            </c:dLbl>
            <c:dLbl>
              <c:idx val="25"/>
              <c:layout>
                <c:manualLayout>
                  <c:x val="-4.6404589371981239E-3"/>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A6-47C6-8F99-D207A182F3AF}"/>
                </c:ext>
              </c:extLst>
            </c:dLbl>
            <c:dLbl>
              <c:idx val="26"/>
              <c:layout>
                <c:manualLayout>
                  <c:x val="-6.1786231884057973E-3"/>
                  <c:y val="2.38095238169152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A6-47C6-8F99-D207A182F3AF}"/>
                </c:ext>
              </c:extLst>
            </c:dLbl>
            <c:dLbl>
              <c:idx val="27"/>
              <c:layout>
                <c:manualLayout>
                  <c:x val="-4.6793478260869562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A6-47C6-8F99-D207A182F3AF}"/>
                </c:ext>
              </c:extLst>
            </c:dLbl>
            <c:dLbl>
              <c:idx val="28"/>
              <c:layout>
                <c:manualLayout>
                  <c:x val="-4.6880434782609259E-3"/>
                  <c:y val="2.38095238169152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A6-47C6-8F99-D207A182F3AF}"/>
                </c:ext>
              </c:extLst>
            </c:dLbl>
            <c:dLbl>
              <c:idx val="29"/>
              <c:layout>
                <c:manualLayout>
                  <c:x val="-7.7859903381642514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A6-47C6-8F99-D207A182F3AF}"/>
                </c:ext>
              </c:extLst>
            </c:dLbl>
            <c:dLbl>
              <c:idx val="30"/>
              <c:layout>
                <c:manualLayout>
                  <c:x val="-4.7357487922705874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A6-47C6-8F99-D207A182F3AF}"/>
                </c:ext>
              </c:extLst>
            </c:dLbl>
            <c:dLbl>
              <c:idx val="31"/>
              <c:layout>
                <c:manualLayout>
                  <c:x val="-3.2103864734299519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A6-47C6-8F99-D207A182F3AF}"/>
                </c:ext>
              </c:extLst>
            </c:dLbl>
            <c:dLbl>
              <c:idx val="32"/>
              <c:layout>
                <c:manualLayout>
                  <c:x val="-3.2105072463768677E-3"/>
                  <c:y val="1.00809523809523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A6-47C6-8F99-D207A182F3AF}"/>
                </c:ext>
              </c:extLst>
            </c:dLbl>
            <c:dLbl>
              <c:idx val="33"/>
              <c:layout>
                <c:manualLayout>
                  <c:x val="-4.5884564071350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A6-47C6-8F99-D207A182F3AF}"/>
                </c:ext>
              </c:extLst>
            </c:dLbl>
            <c:dLbl>
              <c:idx val="34"/>
              <c:layout>
                <c:manualLayout>
                  <c:x val="-4.16268115942029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5A6-47C6-8F99-D207A182F3AF}"/>
                </c:ext>
              </c:extLst>
            </c:dLbl>
            <c:dLbl>
              <c:idx val="35"/>
              <c:layout>
                <c:manualLayout>
                  <c:x val="-2.6159420289855071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A6-47C6-8F99-D207A182F3AF}"/>
                </c:ext>
              </c:extLst>
            </c:dLbl>
            <c:dLbl>
              <c:idx val="36"/>
              <c:layout>
                <c:manualLayout>
                  <c:x val="-4.1498433301066168E-3"/>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5A6-47C6-8F99-D207A182F3AF}"/>
                </c:ext>
              </c:extLst>
            </c:dLbl>
            <c:dLbl>
              <c:idx val="37"/>
              <c:layout>
                <c:manualLayout>
                  <c:x val="-4.1498433301065604E-3"/>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A6-47C6-8F99-D207A182F3AF}"/>
                </c:ext>
              </c:extLst>
            </c:dLbl>
            <c:dLbl>
              <c:idx val="38"/>
              <c:layout>
                <c:manualLayout>
                  <c:x val="4.3861307702844512E-4"/>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5A6-47C6-8F99-D207A182F3AF}"/>
                </c:ext>
              </c:extLst>
            </c:dLbl>
            <c:dLbl>
              <c:idx val="39"/>
              <c:layout>
                <c:manualLayout>
                  <c:x val="-3.598505969690735E-4"/>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A6-47C6-8F99-D207A182F3AF}"/>
                </c:ext>
              </c:extLst>
            </c:dLbl>
            <c:dLbl>
              <c:idx val="40"/>
              <c:layout>
                <c:manualLayout>
                  <c:x val="-3.5985059696901745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5A6-47C6-8F99-D207A182F3AF}"/>
                </c:ext>
              </c:extLst>
            </c:dLbl>
            <c:dLbl>
              <c:idx val="41"/>
              <c:layout>
                <c:manualLayout>
                  <c:x val="-3.27261717604955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A6-47C6-8F99-D207A182F3AF}"/>
                </c:ext>
              </c:extLst>
            </c:dLbl>
            <c:dLbl>
              <c:idx val="42"/>
              <c:layout>
                <c:manualLayout>
                  <c:x val="-1.1583142709665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5A6-47C6-8F99-D207A182F3AF}"/>
                </c:ext>
              </c:extLst>
            </c:dLbl>
            <c:dLbl>
              <c:idx val="43"/>
              <c:layout>
                <c:manualLayout>
                  <c:x val="2.68110664260004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A6-47C6-8F99-D207A182F3AF}"/>
                </c:ext>
              </c:extLst>
            </c:dLbl>
            <c:dLbl>
              <c:idx val="44"/>
              <c:layout>
                <c:manualLayout>
                  <c:x val="2.68110664260003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5A6-47C6-8F99-D207A182F3AF}"/>
                </c:ext>
              </c:extLst>
            </c:dLbl>
            <c:dLbl>
              <c:idx val="45"/>
              <c:layout>
                <c:manualLayout>
                  <c:x val="2.8486758077625428E-2"/>
                  <c:y val="1.62313025463560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A6-47C6-8F99-D207A182F3AF}"/>
                </c:ext>
              </c:extLst>
            </c:dLbl>
            <c:dLbl>
              <c:idx val="46"/>
              <c:layout>
                <c:manualLayout>
                  <c:x val="3.0162449729250453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5A6-47C6-8F99-D207A182F3AF}"/>
                </c:ext>
              </c:extLst>
            </c:dLbl>
            <c:dLbl>
              <c:idx val="47"/>
              <c:layout>
                <c:manualLayout>
                  <c:x val="-3.3513833032499888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A6-47C6-8F99-D207A182F3AF}"/>
                </c:ext>
              </c:extLst>
            </c:dLbl>
            <c:dLbl>
              <c:idx val="48"/>
              <c:layout>
                <c:manualLayout>
                  <c:x val="-3.35138330325005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5A6-47C6-8F99-D207A182F3AF}"/>
                </c:ext>
              </c:extLst>
            </c:dLbl>
            <c:dLbl>
              <c:idx val="49"/>
              <c:layout>
                <c:manualLayout>
                  <c:x val="-3.35138330325011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A6-47C6-8F99-D207A182F3AF}"/>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市区町村別_健診受診率!$DR$7:$DR$49</c:f>
              <c:numCache>
                <c:formatCode>General</c:formatCode>
                <c:ptCount val="43"/>
                <c:pt idx="0">
                  <c:v>0.89999999999999947</c:v>
                </c:pt>
                <c:pt idx="1">
                  <c:v>0.80000000000000071</c:v>
                </c:pt>
                <c:pt idx="2">
                  <c:v>-0.20000000000000018</c:v>
                </c:pt>
                <c:pt idx="3">
                  <c:v>-0.10000000000000009</c:v>
                </c:pt>
                <c:pt idx="4">
                  <c:v>0.99999999999999534</c:v>
                </c:pt>
                <c:pt idx="5">
                  <c:v>0.10000000000000009</c:v>
                </c:pt>
                <c:pt idx="6">
                  <c:v>-0.40000000000000036</c:v>
                </c:pt>
                <c:pt idx="7">
                  <c:v>0.40000000000000036</c:v>
                </c:pt>
                <c:pt idx="8">
                  <c:v>0</c:v>
                </c:pt>
                <c:pt idx="9">
                  <c:v>0.10000000000000009</c:v>
                </c:pt>
                <c:pt idx="10">
                  <c:v>1.0000000000000009</c:v>
                </c:pt>
                <c:pt idx="11">
                  <c:v>0.20000000000000018</c:v>
                </c:pt>
                <c:pt idx="12">
                  <c:v>1.2999999999999985</c:v>
                </c:pt>
                <c:pt idx="13">
                  <c:v>0</c:v>
                </c:pt>
                <c:pt idx="14">
                  <c:v>0.30000000000000027</c:v>
                </c:pt>
                <c:pt idx="15">
                  <c:v>0.30000000000000027</c:v>
                </c:pt>
                <c:pt idx="16">
                  <c:v>-0.20000000000000018</c:v>
                </c:pt>
                <c:pt idx="17">
                  <c:v>1.2999999999999998</c:v>
                </c:pt>
                <c:pt idx="18">
                  <c:v>0.60000000000000053</c:v>
                </c:pt>
                <c:pt idx="19">
                  <c:v>0.50000000000000044</c:v>
                </c:pt>
                <c:pt idx="20">
                  <c:v>1.2000000000000011</c:v>
                </c:pt>
                <c:pt idx="21">
                  <c:v>0.10000000000000009</c:v>
                </c:pt>
                <c:pt idx="22">
                  <c:v>-0.60000000000000053</c:v>
                </c:pt>
                <c:pt idx="23">
                  <c:v>0.40000000000000036</c:v>
                </c:pt>
                <c:pt idx="24">
                  <c:v>0.29999999999999888</c:v>
                </c:pt>
                <c:pt idx="25">
                  <c:v>1.100000000000001</c:v>
                </c:pt>
                <c:pt idx="26">
                  <c:v>2.9000000000000026</c:v>
                </c:pt>
                <c:pt idx="27">
                  <c:v>9.9999999999997313E-2</c:v>
                </c:pt>
                <c:pt idx="28">
                  <c:v>1.0000000000000009</c:v>
                </c:pt>
                <c:pt idx="29">
                  <c:v>0.30000000000000027</c:v>
                </c:pt>
                <c:pt idx="30">
                  <c:v>0.80000000000000071</c:v>
                </c:pt>
                <c:pt idx="31">
                  <c:v>-1.0000000000000009</c:v>
                </c:pt>
                <c:pt idx="32">
                  <c:v>0.5999999999999992</c:v>
                </c:pt>
                <c:pt idx="33">
                  <c:v>1.5000000000000013</c:v>
                </c:pt>
                <c:pt idx="34">
                  <c:v>-0.9000000000000008</c:v>
                </c:pt>
                <c:pt idx="35">
                  <c:v>-0.9000000000000008</c:v>
                </c:pt>
                <c:pt idx="36">
                  <c:v>3.3000000000000003</c:v>
                </c:pt>
                <c:pt idx="37">
                  <c:v>0</c:v>
                </c:pt>
                <c:pt idx="38">
                  <c:v>1.2000000000000011</c:v>
                </c:pt>
                <c:pt idx="39">
                  <c:v>0.5999999999999992</c:v>
                </c:pt>
                <c:pt idx="40">
                  <c:v>-0.40000000000000036</c:v>
                </c:pt>
                <c:pt idx="41">
                  <c:v>4.7999999999999989</c:v>
                </c:pt>
                <c:pt idx="42">
                  <c:v>3.099999999999997</c:v>
                </c:pt>
              </c:numCache>
            </c:numRef>
          </c:val>
          <c:extLst>
            <c:ext xmlns:c16="http://schemas.microsoft.com/office/drawing/2014/chart" uri="{C3380CC4-5D6E-409C-BE32-E72D297353CC}">
              <c16:uniqueId val="{0000001A-F5A6-47C6-8F99-D207A182F3AF}"/>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F5A6-47C6-8F99-D207A182F3AF}"/>
              </c:ext>
            </c:extLst>
          </c:dPt>
          <c:dLbls>
            <c:dLbl>
              <c:idx val="0"/>
              <c:layout>
                <c:manualLayout>
                  <c:x val="6.4420289855072463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F5A6-47C6-8F99-D207A182F3A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市区町村別_健診受診率!$FC$7:$FC$49</c:f>
              <c:numCache>
                <c:formatCode>General</c:formatCode>
                <c:ptCount val="43"/>
                <c:pt idx="0">
                  <c:v>0.60000000000000053</c:v>
                </c:pt>
                <c:pt idx="1">
                  <c:v>0.60000000000000053</c:v>
                </c:pt>
                <c:pt idx="2">
                  <c:v>0.60000000000000053</c:v>
                </c:pt>
                <c:pt idx="3">
                  <c:v>0.60000000000000053</c:v>
                </c:pt>
                <c:pt idx="4">
                  <c:v>0.60000000000000053</c:v>
                </c:pt>
                <c:pt idx="5">
                  <c:v>0.60000000000000053</c:v>
                </c:pt>
                <c:pt idx="6">
                  <c:v>0.60000000000000053</c:v>
                </c:pt>
                <c:pt idx="7">
                  <c:v>0.60000000000000053</c:v>
                </c:pt>
                <c:pt idx="8">
                  <c:v>0.60000000000000053</c:v>
                </c:pt>
                <c:pt idx="9">
                  <c:v>0.60000000000000053</c:v>
                </c:pt>
                <c:pt idx="10">
                  <c:v>0.60000000000000053</c:v>
                </c:pt>
                <c:pt idx="11">
                  <c:v>0.60000000000000053</c:v>
                </c:pt>
                <c:pt idx="12">
                  <c:v>0.60000000000000053</c:v>
                </c:pt>
                <c:pt idx="13">
                  <c:v>0.60000000000000053</c:v>
                </c:pt>
                <c:pt idx="14">
                  <c:v>0.60000000000000053</c:v>
                </c:pt>
                <c:pt idx="15">
                  <c:v>0.60000000000000053</c:v>
                </c:pt>
                <c:pt idx="16">
                  <c:v>0.60000000000000053</c:v>
                </c:pt>
                <c:pt idx="17">
                  <c:v>0.60000000000000053</c:v>
                </c:pt>
                <c:pt idx="18">
                  <c:v>0.60000000000000053</c:v>
                </c:pt>
                <c:pt idx="19">
                  <c:v>0.60000000000000053</c:v>
                </c:pt>
                <c:pt idx="20">
                  <c:v>0.60000000000000053</c:v>
                </c:pt>
                <c:pt idx="21">
                  <c:v>0.60000000000000053</c:v>
                </c:pt>
                <c:pt idx="22">
                  <c:v>0.60000000000000053</c:v>
                </c:pt>
                <c:pt idx="23">
                  <c:v>0.60000000000000053</c:v>
                </c:pt>
                <c:pt idx="24">
                  <c:v>0.60000000000000053</c:v>
                </c:pt>
                <c:pt idx="25">
                  <c:v>0.60000000000000053</c:v>
                </c:pt>
                <c:pt idx="26">
                  <c:v>0.60000000000000053</c:v>
                </c:pt>
                <c:pt idx="27">
                  <c:v>0.60000000000000053</c:v>
                </c:pt>
                <c:pt idx="28">
                  <c:v>0.60000000000000053</c:v>
                </c:pt>
                <c:pt idx="29">
                  <c:v>0.60000000000000053</c:v>
                </c:pt>
                <c:pt idx="30">
                  <c:v>0.60000000000000053</c:v>
                </c:pt>
                <c:pt idx="31">
                  <c:v>0.60000000000000053</c:v>
                </c:pt>
                <c:pt idx="32">
                  <c:v>0.60000000000000053</c:v>
                </c:pt>
                <c:pt idx="33">
                  <c:v>0.60000000000000053</c:v>
                </c:pt>
                <c:pt idx="34">
                  <c:v>0.60000000000000053</c:v>
                </c:pt>
                <c:pt idx="35">
                  <c:v>0.60000000000000053</c:v>
                </c:pt>
                <c:pt idx="36">
                  <c:v>0.60000000000000053</c:v>
                </c:pt>
                <c:pt idx="37">
                  <c:v>0.60000000000000053</c:v>
                </c:pt>
                <c:pt idx="38">
                  <c:v>0.60000000000000053</c:v>
                </c:pt>
                <c:pt idx="39">
                  <c:v>0.60000000000000053</c:v>
                </c:pt>
                <c:pt idx="40">
                  <c:v>0.60000000000000053</c:v>
                </c:pt>
                <c:pt idx="41">
                  <c:v>0.60000000000000053</c:v>
                </c:pt>
                <c:pt idx="42">
                  <c:v>0.60000000000000053</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F5A6-47C6-8F99-D207A182F3AF}"/>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市区町村別_健診受診率!$DU$6</c:f>
              <c:strCache>
                <c:ptCount val="1"/>
                <c:pt idx="0">
                  <c:v>前年度との差分(歯科のみ)</c:v>
                </c:pt>
              </c:strCache>
            </c:strRef>
          </c:tx>
          <c:spPr>
            <a:solidFill>
              <a:schemeClr val="accent1"/>
            </a:solidFill>
            <a:ln>
              <a:noFill/>
            </a:ln>
          </c:spPr>
          <c:invertIfNegative val="0"/>
          <c:dLbls>
            <c:dLbl>
              <c:idx val="2"/>
              <c:layout>
                <c:manualLayout>
                  <c:x val="1.9939613526569991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13-49AB-8FCB-EC8D6433CF00}"/>
                </c:ext>
              </c:extLst>
            </c:dLbl>
            <c:dLbl>
              <c:idx val="17"/>
              <c:layout>
                <c:manualLayout>
                  <c:x val="1.993961352656999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13-49AB-8FCB-EC8D6433CF00}"/>
                </c:ext>
              </c:extLst>
            </c:dLbl>
            <c:dLbl>
              <c:idx val="26"/>
              <c:layout>
                <c:manualLayout>
                  <c:x val="2.1473429951690822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0F-4FDE-9B96-38C56A098CB6}"/>
                </c:ext>
              </c:extLst>
            </c:dLbl>
            <c:dLbl>
              <c:idx val="42"/>
              <c:layout>
                <c:manualLayout>
                  <c:x val="-4.60120772946859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0F-4FDE-9B96-38C56A098CB6}"/>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市区町村別_健診受診率!$DU$7:$DU$49</c:f>
              <c:numCache>
                <c:formatCode>General</c:formatCode>
                <c:ptCount val="43"/>
                <c:pt idx="0">
                  <c:v>-0.10000000000000009</c:v>
                </c:pt>
                <c:pt idx="1">
                  <c:v>0.10000000000000009</c:v>
                </c:pt>
                <c:pt idx="2">
                  <c:v>0</c:v>
                </c:pt>
                <c:pt idx="3">
                  <c:v>0.30000000000000027</c:v>
                </c:pt>
                <c:pt idx="4">
                  <c:v>-0.10000000000000009</c:v>
                </c:pt>
                <c:pt idx="5">
                  <c:v>0.30000000000000027</c:v>
                </c:pt>
                <c:pt idx="6">
                  <c:v>-0.10000000000000009</c:v>
                </c:pt>
                <c:pt idx="7">
                  <c:v>-0.10000000000000009</c:v>
                </c:pt>
                <c:pt idx="8">
                  <c:v>0.69999999999999929</c:v>
                </c:pt>
                <c:pt idx="9">
                  <c:v>0.40000000000000036</c:v>
                </c:pt>
                <c:pt idx="10">
                  <c:v>-0.19999999999999948</c:v>
                </c:pt>
                <c:pt idx="11">
                  <c:v>0.50000000000000044</c:v>
                </c:pt>
                <c:pt idx="12">
                  <c:v>-0.29999999999999888</c:v>
                </c:pt>
                <c:pt idx="13">
                  <c:v>0.40000000000000036</c:v>
                </c:pt>
                <c:pt idx="14">
                  <c:v>0.10000000000000009</c:v>
                </c:pt>
                <c:pt idx="15">
                  <c:v>0.10000000000000009</c:v>
                </c:pt>
                <c:pt idx="16">
                  <c:v>-0.10000000000000009</c:v>
                </c:pt>
                <c:pt idx="17">
                  <c:v>0</c:v>
                </c:pt>
                <c:pt idx="18">
                  <c:v>-0.5999999999999992</c:v>
                </c:pt>
                <c:pt idx="19">
                  <c:v>0.5999999999999992</c:v>
                </c:pt>
                <c:pt idx="20">
                  <c:v>-0.30000000000000027</c:v>
                </c:pt>
                <c:pt idx="21">
                  <c:v>0.10000000000000009</c:v>
                </c:pt>
                <c:pt idx="22">
                  <c:v>0.40000000000000036</c:v>
                </c:pt>
                <c:pt idx="23">
                  <c:v>-0.10000000000000009</c:v>
                </c:pt>
                <c:pt idx="24">
                  <c:v>-0.30000000000000027</c:v>
                </c:pt>
                <c:pt idx="25">
                  <c:v>-0.70000000000000062</c:v>
                </c:pt>
                <c:pt idx="26">
                  <c:v>0</c:v>
                </c:pt>
                <c:pt idx="27">
                  <c:v>0.50000000000000044</c:v>
                </c:pt>
                <c:pt idx="28">
                  <c:v>-0.90000000000000013</c:v>
                </c:pt>
                <c:pt idx="29">
                  <c:v>-0.7</c:v>
                </c:pt>
                <c:pt idx="30">
                  <c:v>-0.30000000000000027</c:v>
                </c:pt>
                <c:pt idx="31">
                  <c:v>0.50000000000000044</c:v>
                </c:pt>
                <c:pt idx="32">
                  <c:v>-0.59999999999999987</c:v>
                </c:pt>
                <c:pt idx="33">
                  <c:v>-1.0999999999999996</c:v>
                </c:pt>
                <c:pt idx="34">
                  <c:v>0.10000000000000009</c:v>
                </c:pt>
                <c:pt idx="35">
                  <c:v>1.5</c:v>
                </c:pt>
                <c:pt idx="36">
                  <c:v>1.2999999999999998</c:v>
                </c:pt>
                <c:pt idx="37">
                  <c:v>0.30000000000000027</c:v>
                </c:pt>
                <c:pt idx="38">
                  <c:v>-0.40000000000000036</c:v>
                </c:pt>
                <c:pt idx="39">
                  <c:v>-0.10000000000000009</c:v>
                </c:pt>
                <c:pt idx="40">
                  <c:v>-0.7</c:v>
                </c:pt>
                <c:pt idx="41">
                  <c:v>-0.50000000000000044</c:v>
                </c:pt>
                <c:pt idx="42">
                  <c:v>-1.3000000000000005</c:v>
                </c:pt>
              </c:numCache>
            </c:numRef>
          </c:val>
          <c:extLst>
            <c:ext xmlns:c16="http://schemas.microsoft.com/office/drawing/2014/chart" uri="{C3380CC4-5D6E-409C-BE32-E72D297353CC}">
              <c16:uniqueId val="{0000001A-CF0F-4FDE-9B96-38C56A098CB6}"/>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CF0F-4FDE-9B96-38C56A098CB6}"/>
              </c:ext>
            </c:extLst>
          </c:dPt>
          <c:dLbls>
            <c:dLbl>
              <c:idx val="0"/>
              <c:layout>
                <c:manualLayout>
                  <c:x val="2.7608695652173915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F0F-4FDE-9B96-38C56A098CB6}"/>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市区町村別_健診受診率!$FF$7:$FF$49</c:f>
              <c:numCache>
                <c:formatCode>General</c:formatCode>
                <c:ptCount val="43"/>
                <c:pt idx="0">
                  <c:v>9.9999999999998701E-2</c:v>
                </c:pt>
                <c:pt idx="1">
                  <c:v>9.9999999999998701E-2</c:v>
                </c:pt>
                <c:pt idx="2">
                  <c:v>9.9999999999998701E-2</c:v>
                </c:pt>
                <c:pt idx="3">
                  <c:v>9.9999999999998701E-2</c:v>
                </c:pt>
                <c:pt idx="4">
                  <c:v>9.9999999999998701E-2</c:v>
                </c:pt>
                <c:pt idx="5">
                  <c:v>9.9999999999998701E-2</c:v>
                </c:pt>
                <c:pt idx="6">
                  <c:v>9.9999999999998701E-2</c:v>
                </c:pt>
                <c:pt idx="7">
                  <c:v>9.9999999999998701E-2</c:v>
                </c:pt>
                <c:pt idx="8">
                  <c:v>9.9999999999998701E-2</c:v>
                </c:pt>
                <c:pt idx="9">
                  <c:v>9.9999999999998701E-2</c:v>
                </c:pt>
                <c:pt idx="10">
                  <c:v>9.9999999999998701E-2</c:v>
                </c:pt>
                <c:pt idx="11">
                  <c:v>9.9999999999998701E-2</c:v>
                </c:pt>
                <c:pt idx="12">
                  <c:v>9.9999999999998701E-2</c:v>
                </c:pt>
                <c:pt idx="13">
                  <c:v>9.9999999999998701E-2</c:v>
                </c:pt>
                <c:pt idx="14">
                  <c:v>9.9999999999998701E-2</c:v>
                </c:pt>
                <c:pt idx="15">
                  <c:v>9.9999999999998701E-2</c:v>
                </c:pt>
                <c:pt idx="16">
                  <c:v>9.9999999999998701E-2</c:v>
                </c:pt>
                <c:pt idx="17">
                  <c:v>9.9999999999998701E-2</c:v>
                </c:pt>
                <c:pt idx="18">
                  <c:v>9.9999999999998701E-2</c:v>
                </c:pt>
                <c:pt idx="19">
                  <c:v>9.9999999999998701E-2</c:v>
                </c:pt>
                <c:pt idx="20">
                  <c:v>9.9999999999998701E-2</c:v>
                </c:pt>
                <c:pt idx="21">
                  <c:v>9.9999999999998701E-2</c:v>
                </c:pt>
                <c:pt idx="22">
                  <c:v>9.9999999999998701E-2</c:v>
                </c:pt>
                <c:pt idx="23">
                  <c:v>9.9999999999998701E-2</c:v>
                </c:pt>
                <c:pt idx="24">
                  <c:v>9.9999999999998701E-2</c:v>
                </c:pt>
                <c:pt idx="25">
                  <c:v>9.9999999999998701E-2</c:v>
                </c:pt>
                <c:pt idx="26">
                  <c:v>9.9999999999998701E-2</c:v>
                </c:pt>
                <c:pt idx="27">
                  <c:v>9.9999999999998701E-2</c:v>
                </c:pt>
                <c:pt idx="28">
                  <c:v>9.9999999999998701E-2</c:v>
                </c:pt>
                <c:pt idx="29">
                  <c:v>9.9999999999998701E-2</c:v>
                </c:pt>
                <c:pt idx="30">
                  <c:v>9.9999999999998701E-2</c:v>
                </c:pt>
                <c:pt idx="31">
                  <c:v>9.9999999999998701E-2</c:v>
                </c:pt>
                <c:pt idx="32">
                  <c:v>9.9999999999998701E-2</c:v>
                </c:pt>
                <c:pt idx="33">
                  <c:v>9.9999999999998701E-2</c:v>
                </c:pt>
                <c:pt idx="34">
                  <c:v>9.9999999999998701E-2</c:v>
                </c:pt>
                <c:pt idx="35">
                  <c:v>9.9999999999998701E-2</c:v>
                </c:pt>
                <c:pt idx="36">
                  <c:v>9.9999999999998701E-2</c:v>
                </c:pt>
                <c:pt idx="37">
                  <c:v>9.9999999999998701E-2</c:v>
                </c:pt>
                <c:pt idx="38">
                  <c:v>9.9999999999998701E-2</c:v>
                </c:pt>
                <c:pt idx="39">
                  <c:v>9.9999999999998701E-2</c:v>
                </c:pt>
                <c:pt idx="40">
                  <c:v>9.9999999999998701E-2</c:v>
                </c:pt>
                <c:pt idx="41">
                  <c:v>9.9999999999998701E-2</c:v>
                </c:pt>
                <c:pt idx="42">
                  <c:v>9.9999999999998701E-2</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CF0F-4FDE-9B96-38C56A098CB6}"/>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市区町村別_健診受診率!$DX$6</c:f>
              <c:strCache>
                <c:ptCount val="1"/>
                <c:pt idx="0">
                  <c:v>前年度との差分(未受診)</c:v>
                </c:pt>
              </c:strCache>
            </c:strRef>
          </c:tx>
          <c:spPr>
            <a:solidFill>
              <a:schemeClr val="accent1"/>
            </a:solidFill>
            <a:ln>
              <a:noFill/>
            </a:ln>
          </c:spPr>
          <c:invertIfNegative val="0"/>
          <c:dLbls>
            <c:dLbl>
              <c:idx val="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C8-42D0-B0DA-24F90B163348}"/>
                </c:ext>
              </c:extLst>
            </c:dLbl>
            <c:dLbl>
              <c:idx val="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C8-42D0-B0DA-24F90B163348}"/>
                </c:ext>
              </c:extLst>
            </c:dLbl>
            <c:dLbl>
              <c:idx val="4"/>
              <c:layout>
                <c:manualLayout>
                  <c:x val="9.2028985507246371E-3"/>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8-42D0-B0DA-24F90B163348}"/>
                </c:ext>
              </c:extLst>
            </c:dLbl>
            <c:dLbl>
              <c:idx val="5"/>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C8-42D0-B0DA-24F90B163348}"/>
                </c:ext>
              </c:extLst>
            </c:dLbl>
            <c:dLbl>
              <c:idx val="8"/>
              <c:layout>
                <c:manualLayout>
                  <c:x val="3.221062801932367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8-42D0-B0DA-24F90B163348}"/>
                </c:ext>
              </c:extLst>
            </c:dLbl>
            <c:dLbl>
              <c:idx val="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C8-42D0-B0DA-24F90B163348}"/>
                </c:ext>
              </c:extLst>
            </c:dLbl>
            <c:dLbl>
              <c:idx val="14"/>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8-42D0-B0DA-24F90B163348}"/>
                </c:ext>
              </c:extLst>
            </c:dLbl>
            <c:dLbl>
              <c:idx val="15"/>
              <c:layout>
                <c:manualLayout>
                  <c:x val="3.221038647342994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C8-42D0-B0DA-24F90B163348}"/>
                </c:ext>
              </c:extLst>
            </c:dLbl>
            <c:dLbl>
              <c:idx val="2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8-42D0-B0DA-24F90B163348}"/>
                </c:ext>
              </c:extLst>
            </c:dLbl>
            <c:dLbl>
              <c:idx val="24"/>
              <c:layout>
                <c:manualLayout>
                  <c:x val="2.14735507246376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6-45FC-9553-83BE4A8D54BE}"/>
                </c:ext>
              </c:extLst>
            </c:dLbl>
            <c:dLbl>
              <c:idx val="30"/>
              <c:layout>
                <c:manualLayout>
                  <c:x val="3.37442028985507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B6-45FC-9553-83BE4A8D54BE}"/>
                </c:ext>
              </c:extLst>
            </c:dLbl>
            <c:dLbl>
              <c:idx val="36"/>
              <c:layout>
                <c:manualLayout>
                  <c:x val="-9.20241545893719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B6-45FC-9553-83BE4A8D54BE}"/>
                </c:ext>
              </c:extLst>
            </c:dLbl>
            <c:dLbl>
              <c:idx val="37"/>
              <c:layout>
                <c:manualLayout>
                  <c:x val="1.073707729468599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B6-45FC-9553-83BE4A8D54BE}"/>
                </c:ext>
              </c:extLst>
            </c:dLbl>
            <c:dLbl>
              <c:idx val="38"/>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B6-45FC-9553-83BE4A8D54BE}"/>
                </c:ext>
              </c:extLst>
            </c:dLbl>
            <c:dLbl>
              <c:idx val="39"/>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B6-45FC-9553-83BE4A8D54BE}"/>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市区町村別_健診受診率!$DX$7:$DX$49</c:f>
              <c:numCache>
                <c:formatCode>General</c:formatCode>
                <c:ptCount val="43"/>
                <c:pt idx="0">
                  <c:v>-0.9000000000000008</c:v>
                </c:pt>
                <c:pt idx="1">
                  <c:v>-1.0000000000000009</c:v>
                </c:pt>
                <c:pt idx="2">
                  <c:v>0.40000000000000036</c:v>
                </c:pt>
                <c:pt idx="3">
                  <c:v>0</c:v>
                </c:pt>
                <c:pt idx="4">
                  <c:v>-0.50000000000000044</c:v>
                </c:pt>
                <c:pt idx="5">
                  <c:v>-0.60000000000000053</c:v>
                </c:pt>
                <c:pt idx="6">
                  <c:v>0</c:v>
                </c:pt>
                <c:pt idx="7">
                  <c:v>0</c:v>
                </c:pt>
                <c:pt idx="8">
                  <c:v>-0.30000000000000027</c:v>
                </c:pt>
                <c:pt idx="9">
                  <c:v>-0.70000000000000062</c:v>
                </c:pt>
                <c:pt idx="10">
                  <c:v>-0.9000000000000008</c:v>
                </c:pt>
                <c:pt idx="11">
                  <c:v>-1.0000000000000009</c:v>
                </c:pt>
                <c:pt idx="12">
                  <c:v>-1.2000000000000011</c:v>
                </c:pt>
                <c:pt idx="13">
                  <c:v>-0.9000000000000008</c:v>
                </c:pt>
                <c:pt idx="14">
                  <c:v>-0.10000000000000009</c:v>
                </c:pt>
                <c:pt idx="15">
                  <c:v>-0.30000000000000027</c:v>
                </c:pt>
                <c:pt idx="16">
                  <c:v>0.9000000000000008</c:v>
                </c:pt>
                <c:pt idx="17">
                  <c:v>-1.4000000000000012</c:v>
                </c:pt>
                <c:pt idx="18">
                  <c:v>0.10000000000000009</c:v>
                </c:pt>
                <c:pt idx="19">
                  <c:v>-0.9000000000000008</c:v>
                </c:pt>
                <c:pt idx="20">
                  <c:v>-0.70000000000000062</c:v>
                </c:pt>
                <c:pt idx="21">
                  <c:v>0.30000000000000027</c:v>
                </c:pt>
                <c:pt idx="22">
                  <c:v>-0.60000000000000053</c:v>
                </c:pt>
                <c:pt idx="23">
                  <c:v>0.10000000000000009</c:v>
                </c:pt>
                <c:pt idx="24">
                  <c:v>-0.40000000000000036</c:v>
                </c:pt>
                <c:pt idx="25">
                  <c:v>-0.60000000000000053</c:v>
                </c:pt>
                <c:pt idx="26">
                  <c:v>-2.9000000000000026</c:v>
                </c:pt>
                <c:pt idx="27">
                  <c:v>-0.70000000000000062</c:v>
                </c:pt>
                <c:pt idx="28">
                  <c:v>0.30000000000000027</c:v>
                </c:pt>
                <c:pt idx="29">
                  <c:v>0.60000000000000053</c:v>
                </c:pt>
                <c:pt idx="30">
                  <c:v>-0.30000000000000027</c:v>
                </c:pt>
                <c:pt idx="31">
                  <c:v>0.30000000000000027</c:v>
                </c:pt>
                <c:pt idx="32">
                  <c:v>0.20000000000000018</c:v>
                </c:pt>
                <c:pt idx="33">
                  <c:v>-0.60000000000000053</c:v>
                </c:pt>
                <c:pt idx="34">
                  <c:v>-0.10000000000000009</c:v>
                </c:pt>
                <c:pt idx="35">
                  <c:v>-1.4000000000000012</c:v>
                </c:pt>
                <c:pt idx="36">
                  <c:v>-4.7000000000000046</c:v>
                </c:pt>
                <c:pt idx="37">
                  <c:v>-0.50000000000000044</c:v>
                </c:pt>
                <c:pt idx="38">
                  <c:v>-0.10000000000000009</c:v>
                </c:pt>
                <c:pt idx="39">
                  <c:v>-0.20000000000000018</c:v>
                </c:pt>
                <c:pt idx="40">
                  <c:v>0.10000000000000009</c:v>
                </c:pt>
                <c:pt idx="41">
                  <c:v>-4.0999999999999925</c:v>
                </c:pt>
                <c:pt idx="42">
                  <c:v>-2.300000000000002</c:v>
                </c:pt>
              </c:numCache>
            </c:numRef>
          </c:val>
          <c:extLst>
            <c:ext xmlns:c16="http://schemas.microsoft.com/office/drawing/2014/chart" uri="{C3380CC4-5D6E-409C-BE32-E72D297353CC}">
              <c16:uniqueId val="{0000001A-2CB6-45FC-9553-83BE4A8D54BE}"/>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2CB6-45FC-9553-83BE4A8D54BE}"/>
              </c:ext>
            </c:extLst>
          </c:dPt>
          <c:dLbls>
            <c:dLbl>
              <c:idx val="0"/>
              <c:layout>
                <c:manualLayout>
                  <c:x val="-0.20399758454106282"/>
                  <c:y val="-0.89009904761904757"/>
                </c:manualLayout>
              </c:layout>
              <c:tx>
                <c:rich>
                  <a:bodyPr/>
                  <a:lstStyle/>
                  <a:p>
                    <a:fld id="{5CF0C927-08A5-461D-90A9-2F682E22EA19}" type="SERIESNAME">
                      <a:rPr lang="ja-JP" altLang="en-US"/>
                      <a:pPr/>
                      <a:t>[系列名]</a:t>
                    </a:fld>
                    <a:r>
                      <a:rPr lang="ja-JP" altLang="en-US" baseline="0"/>
                      <a:t>
</a:t>
                    </a:r>
                    <a:fld id="{CFAE9685-D85E-4E2D-93A7-A2B6FC4BD927}"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2CB6-45FC-9553-83BE4A8D54BE}"/>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市区町村別_健診受診率!$FI$7:$FI$49</c:f>
              <c:numCache>
                <c:formatCode>General</c:formatCode>
                <c:ptCount val="43"/>
                <c:pt idx="0">
                  <c:v>-0.60000000000000053</c:v>
                </c:pt>
                <c:pt idx="1">
                  <c:v>-0.60000000000000053</c:v>
                </c:pt>
                <c:pt idx="2">
                  <c:v>-0.60000000000000053</c:v>
                </c:pt>
                <c:pt idx="3">
                  <c:v>-0.60000000000000053</c:v>
                </c:pt>
                <c:pt idx="4">
                  <c:v>-0.60000000000000053</c:v>
                </c:pt>
                <c:pt idx="5">
                  <c:v>-0.60000000000000053</c:v>
                </c:pt>
                <c:pt idx="6">
                  <c:v>-0.60000000000000053</c:v>
                </c:pt>
                <c:pt idx="7">
                  <c:v>-0.60000000000000053</c:v>
                </c:pt>
                <c:pt idx="8">
                  <c:v>-0.60000000000000053</c:v>
                </c:pt>
                <c:pt idx="9">
                  <c:v>-0.60000000000000053</c:v>
                </c:pt>
                <c:pt idx="10">
                  <c:v>-0.60000000000000053</c:v>
                </c:pt>
                <c:pt idx="11">
                  <c:v>-0.60000000000000053</c:v>
                </c:pt>
                <c:pt idx="12">
                  <c:v>-0.60000000000000053</c:v>
                </c:pt>
                <c:pt idx="13">
                  <c:v>-0.60000000000000053</c:v>
                </c:pt>
                <c:pt idx="14">
                  <c:v>-0.60000000000000053</c:v>
                </c:pt>
                <c:pt idx="15">
                  <c:v>-0.60000000000000053</c:v>
                </c:pt>
                <c:pt idx="16">
                  <c:v>-0.60000000000000053</c:v>
                </c:pt>
                <c:pt idx="17">
                  <c:v>-0.60000000000000053</c:v>
                </c:pt>
                <c:pt idx="18">
                  <c:v>-0.60000000000000053</c:v>
                </c:pt>
                <c:pt idx="19">
                  <c:v>-0.60000000000000053</c:v>
                </c:pt>
                <c:pt idx="20">
                  <c:v>-0.60000000000000053</c:v>
                </c:pt>
                <c:pt idx="21">
                  <c:v>-0.60000000000000053</c:v>
                </c:pt>
                <c:pt idx="22">
                  <c:v>-0.60000000000000053</c:v>
                </c:pt>
                <c:pt idx="23">
                  <c:v>-0.60000000000000053</c:v>
                </c:pt>
                <c:pt idx="24">
                  <c:v>-0.60000000000000053</c:v>
                </c:pt>
                <c:pt idx="25">
                  <c:v>-0.60000000000000053</c:v>
                </c:pt>
                <c:pt idx="26">
                  <c:v>-0.60000000000000053</c:v>
                </c:pt>
                <c:pt idx="27">
                  <c:v>-0.60000000000000053</c:v>
                </c:pt>
                <c:pt idx="28">
                  <c:v>-0.60000000000000053</c:v>
                </c:pt>
                <c:pt idx="29">
                  <c:v>-0.60000000000000053</c:v>
                </c:pt>
                <c:pt idx="30">
                  <c:v>-0.60000000000000053</c:v>
                </c:pt>
                <c:pt idx="31">
                  <c:v>-0.60000000000000053</c:v>
                </c:pt>
                <c:pt idx="32">
                  <c:v>-0.60000000000000053</c:v>
                </c:pt>
                <c:pt idx="33">
                  <c:v>-0.60000000000000053</c:v>
                </c:pt>
                <c:pt idx="34">
                  <c:v>-0.60000000000000053</c:v>
                </c:pt>
                <c:pt idx="35">
                  <c:v>-0.60000000000000053</c:v>
                </c:pt>
                <c:pt idx="36">
                  <c:v>-0.60000000000000053</c:v>
                </c:pt>
                <c:pt idx="37">
                  <c:v>-0.60000000000000053</c:v>
                </c:pt>
                <c:pt idx="38">
                  <c:v>-0.60000000000000053</c:v>
                </c:pt>
                <c:pt idx="39">
                  <c:v>-0.60000000000000053</c:v>
                </c:pt>
                <c:pt idx="40">
                  <c:v>-0.60000000000000053</c:v>
                </c:pt>
                <c:pt idx="41">
                  <c:v>-0.60000000000000053</c:v>
                </c:pt>
                <c:pt idx="42">
                  <c:v>-0.60000000000000053</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2CB6-45FC-9553-83BE4A8D54BE}"/>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5895317460317446E-2"/>
          <c:w val="0.78474287439613521"/>
          <c:h val="0.90956579365079349"/>
        </c:manualLayout>
      </c:layout>
      <c:barChart>
        <c:barDir val="bar"/>
        <c:grouping val="clustered"/>
        <c:varyColors val="0"/>
        <c:ser>
          <c:idx val="0"/>
          <c:order val="0"/>
          <c:tx>
            <c:strRef>
              <c:f>市区町村別_健診受診率!$ED$6</c:f>
              <c:strCache>
                <c:ptCount val="1"/>
                <c:pt idx="0">
                  <c:v>前年度との差分(医科のみ)</c:v>
                </c:pt>
              </c:strCache>
            </c:strRef>
          </c:tx>
          <c:spPr>
            <a:solidFill>
              <a:schemeClr val="accent1"/>
            </a:solidFill>
            <a:ln>
              <a:noFill/>
            </a:ln>
          </c:spPr>
          <c:invertIfNegative val="0"/>
          <c:dLbls>
            <c:dLbl>
              <c:idx val="3"/>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FB-4F1D-AFFA-38F41F7093F8}"/>
                </c:ext>
              </c:extLst>
            </c:dLbl>
            <c:dLbl>
              <c:idx val="4"/>
              <c:layout>
                <c:manualLayout>
                  <c:x val="1.0736714975845411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FB-4F1D-AFFA-38F41F7093F8}"/>
                </c:ext>
              </c:extLst>
            </c:dLbl>
            <c:dLbl>
              <c:idx val="1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FB-4F1D-AFFA-38F41F7093F8}"/>
                </c:ext>
              </c:extLst>
            </c:dLbl>
            <c:dLbl>
              <c:idx val="11"/>
              <c:layout>
                <c:manualLayout>
                  <c:x val="6.1352657004830917E-3"/>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FB-4F1D-AFFA-38F41F7093F8}"/>
                </c:ext>
              </c:extLst>
            </c:dLbl>
            <c:dLbl>
              <c:idx val="12"/>
              <c:layout>
                <c:manualLayout>
                  <c:x val="1.0736714975845411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FB-4F1D-AFFA-38F41F7093F8}"/>
                </c:ext>
              </c:extLst>
            </c:dLbl>
            <c:dLbl>
              <c:idx val="13"/>
              <c:layout>
                <c:manualLayout>
                  <c:x val="-3.06751207729462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FB-4F1D-AFFA-38F41F7093F8}"/>
                </c:ext>
              </c:extLst>
            </c:dLbl>
            <c:dLbl>
              <c:idx val="1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FB-4F1D-AFFA-38F41F7093F8}"/>
                </c:ext>
              </c:extLst>
            </c:dLbl>
            <c:dLbl>
              <c:idx val="17"/>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FB-4F1D-AFFA-38F41F7093F8}"/>
                </c:ext>
              </c:extLst>
            </c:dLbl>
            <c:dLbl>
              <c:idx val="18"/>
              <c:layout>
                <c:manualLayout>
                  <c:x val="7.6690821256038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FB-4F1D-AFFA-38F41F7093F8}"/>
                </c:ext>
              </c:extLst>
            </c:dLbl>
            <c:dLbl>
              <c:idx val="23"/>
              <c:layout>
                <c:manualLayout>
                  <c:x val="1.073671497584541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FB-4F1D-AFFA-38F41F7093F8}"/>
                </c:ext>
              </c:extLst>
            </c:dLbl>
            <c:dLbl>
              <c:idx val="24"/>
              <c:layout>
                <c:manualLayout>
                  <c:x val="1.3765369221405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A1-4B03-AC1F-55B79964B9AC}"/>
                </c:ext>
              </c:extLst>
            </c:dLbl>
            <c:dLbl>
              <c:idx val="25"/>
              <c:layout>
                <c:manualLayout>
                  <c:x val="-4.6404589371980675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A1-4B03-AC1F-55B79964B9AC}"/>
                </c:ext>
              </c:extLst>
            </c:dLbl>
            <c:dLbl>
              <c:idx val="26"/>
              <c:layout>
                <c:manualLayout>
                  <c:x val="-3.1109903381641951E-3"/>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A1-4B03-AC1F-55B79964B9AC}"/>
                </c:ext>
              </c:extLst>
            </c:dLbl>
            <c:dLbl>
              <c:idx val="27"/>
              <c:layout>
                <c:manualLayout>
                  <c:x val="1.4559178743961353E-3"/>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A1-4B03-AC1F-55B79964B9AC}"/>
                </c:ext>
              </c:extLst>
            </c:dLbl>
            <c:dLbl>
              <c:idx val="28"/>
              <c:layout>
                <c:manualLayout>
                  <c:x val="-3.1538647342995167E-3"/>
                  <c:y val="2.3809523824306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A1-4B03-AC1F-55B79964B9AC}"/>
                </c:ext>
              </c:extLst>
            </c:dLbl>
            <c:dLbl>
              <c:idx val="29"/>
              <c:layout>
                <c:manualLayout>
                  <c:x val="9.0859903381641949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A1-4B03-AC1F-55B79964B9AC}"/>
                </c:ext>
              </c:extLst>
            </c:dLbl>
            <c:dLbl>
              <c:idx val="30"/>
              <c:layout>
                <c:manualLayout>
                  <c:x val="-3.2019323671498147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A1-4B03-AC1F-55B79964B9AC}"/>
                </c:ext>
              </c:extLst>
            </c:dLbl>
            <c:dLbl>
              <c:idx val="31"/>
              <c:layout>
                <c:manualLayout>
                  <c:x val="-3.2105072463768677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A1-4B03-AC1F-55B79964B9AC}"/>
                </c:ext>
              </c:extLst>
            </c:dLbl>
            <c:dLbl>
              <c:idx val="32"/>
              <c:layout>
                <c:manualLayout>
                  <c:x val="-3.2103864734299519E-3"/>
                  <c:y val="1.00809523809523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A1-4B03-AC1F-55B79964B9AC}"/>
                </c:ext>
              </c:extLst>
            </c:dLbl>
            <c:dLbl>
              <c:idx val="33"/>
              <c:layout>
                <c:manualLayout>
                  <c:x val="-4.5884564071350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A1-4B03-AC1F-55B79964B9AC}"/>
                </c:ext>
              </c:extLst>
            </c:dLbl>
            <c:dLbl>
              <c:idx val="34"/>
              <c:layout>
                <c:manualLayout>
                  <c:x val="-2.628743961352657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DA1-4B03-AC1F-55B79964B9AC}"/>
                </c:ext>
              </c:extLst>
            </c:dLbl>
            <c:dLbl>
              <c:idx val="35"/>
              <c:layout>
                <c:manualLayout>
                  <c:x val="-4.1498433301065604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A1-4B03-AC1F-55B79964B9AC}"/>
                </c:ext>
              </c:extLst>
            </c:dLbl>
            <c:dLbl>
              <c:idx val="36"/>
              <c:layout>
                <c:manualLayout>
                  <c:x val="-4.1498433301066168E-3"/>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DA1-4B03-AC1F-55B79964B9AC}"/>
                </c:ext>
              </c:extLst>
            </c:dLbl>
            <c:dLbl>
              <c:idx val="37"/>
              <c:layout>
                <c:manualLayout>
                  <c:x val="-4.14963768115942E-3"/>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DA1-4B03-AC1F-55B79964B9AC}"/>
                </c:ext>
              </c:extLst>
            </c:dLbl>
            <c:dLbl>
              <c:idx val="38"/>
              <c:layout>
                <c:manualLayout>
                  <c:x val="-2.628743961352657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DA1-4B03-AC1F-55B79964B9AC}"/>
                </c:ext>
              </c:extLst>
            </c:dLbl>
            <c:dLbl>
              <c:idx val="39"/>
              <c:layout>
                <c:manualLayout>
                  <c:x val="-3.598505969690735E-4"/>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DA1-4B03-AC1F-55B79964B9AC}"/>
                </c:ext>
              </c:extLst>
            </c:dLbl>
            <c:dLbl>
              <c:idx val="40"/>
              <c:layout>
                <c:manualLayout>
                  <c:x val="-3.5985059696901745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DA1-4B03-AC1F-55B79964B9AC}"/>
                </c:ext>
              </c:extLst>
            </c:dLbl>
            <c:dLbl>
              <c:idx val="41"/>
              <c:layout>
                <c:manualLayout>
                  <c:x val="-3.27261717604955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DA1-4B03-AC1F-55B79964B9AC}"/>
                </c:ext>
              </c:extLst>
            </c:dLbl>
            <c:dLbl>
              <c:idx val="42"/>
              <c:layout>
                <c:manualLayout>
                  <c:x val="-1.1583142709665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DA1-4B03-AC1F-55B79964B9AC}"/>
                </c:ext>
              </c:extLst>
            </c:dLbl>
            <c:dLbl>
              <c:idx val="43"/>
              <c:layout>
                <c:manualLayout>
                  <c:x val="2.68110664260004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DA1-4B03-AC1F-55B79964B9AC}"/>
                </c:ext>
              </c:extLst>
            </c:dLbl>
            <c:dLbl>
              <c:idx val="44"/>
              <c:layout>
                <c:manualLayout>
                  <c:x val="2.68110664260003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DA1-4B03-AC1F-55B79964B9AC}"/>
                </c:ext>
              </c:extLst>
            </c:dLbl>
            <c:dLbl>
              <c:idx val="45"/>
              <c:layout>
                <c:manualLayout>
                  <c:x val="2.8486758077625428E-2"/>
                  <c:y val="1.62313025463560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A1-4B03-AC1F-55B79964B9AC}"/>
                </c:ext>
              </c:extLst>
            </c:dLbl>
            <c:dLbl>
              <c:idx val="46"/>
              <c:layout>
                <c:manualLayout>
                  <c:x val="3.0162449729250453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DA1-4B03-AC1F-55B79964B9AC}"/>
                </c:ext>
              </c:extLst>
            </c:dLbl>
            <c:dLbl>
              <c:idx val="47"/>
              <c:layout>
                <c:manualLayout>
                  <c:x val="-3.3513833032499888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DA1-4B03-AC1F-55B79964B9AC}"/>
                </c:ext>
              </c:extLst>
            </c:dLbl>
            <c:dLbl>
              <c:idx val="48"/>
              <c:layout>
                <c:manualLayout>
                  <c:x val="-3.35138330325005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DA1-4B03-AC1F-55B79964B9AC}"/>
                </c:ext>
              </c:extLst>
            </c:dLbl>
            <c:dLbl>
              <c:idx val="49"/>
              <c:layout>
                <c:manualLayout>
                  <c:x val="-3.35138330325011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DA1-4B03-AC1F-55B79964B9AC}"/>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市区町村別_健診受診率!$ED$7:$ED$49</c:f>
              <c:numCache>
                <c:formatCode>General</c:formatCode>
                <c:ptCount val="43"/>
                <c:pt idx="0">
                  <c:v>1.4</c:v>
                </c:pt>
                <c:pt idx="1">
                  <c:v>1.7000000000000015</c:v>
                </c:pt>
                <c:pt idx="2">
                  <c:v>-0.40000000000000036</c:v>
                </c:pt>
                <c:pt idx="3">
                  <c:v>0.20000000000000018</c:v>
                </c:pt>
                <c:pt idx="4">
                  <c:v>0.20000000000000018</c:v>
                </c:pt>
                <c:pt idx="5">
                  <c:v>0.80000000000000071</c:v>
                </c:pt>
                <c:pt idx="6">
                  <c:v>-2.1000000000000019</c:v>
                </c:pt>
                <c:pt idx="7">
                  <c:v>1.1999999999999984</c:v>
                </c:pt>
                <c:pt idx="8">
                  <c:v>-2.1999999999999993</c:v>
                </c:pt>
                <c:pt idx="9">
                  <c:v>-0.40000000000000036</c:v>
                </c:pt>
                <c:pt idx="10">
                  <c:v>1.6999999999999988</c:v>
                </c:pt>
                <c:pt idx="11">
                  <c:v>0.40000000000000036</c:v>
                </c:pt>
                <c:pt idx="12">
                  <c:v>0.20000000000000018</c:v>
                </c:pt>
                <c:pt idx="13">
                  <c:v>-4.3000000000000007</c:v>
                </c:pt>
                <c:pt idx="14">
                  <c:v>-0.80000000000000071</c:v>
                </c:pt>
                <c:pt idx="15">
                  <c:v>-0.79999999999999793</c:v>
                </c:pt>
                <c:pt idx="16">
                  <c:v>0.80000000000000071</c:v>
                </c:pt>
                <c:pt idx="17">
                  <c:v>0.89999999999999802</c:v>
                </c:pt>
                <c:pt idx="18">
                  <c:v>0.30000000000000027</c:v>
                </c:pt>
                <c:pt idx="19">
                  <c:v>-0.80000000000000071</c:v>
                </c:pt>
                <c:pt idx="20">
                  <c:v>0.60000000000000053</c:v>
                </c:pt>
                <c:pt idx="21">
                  <c:v>-1.6999999999999988</c:v>
                </c:pt>
                <c:pt idx="22">
                  <c:v>0.9000000000000008</c:v>
                </c:pt>
                <c:pt idx="23">
                  <c:v>0.20000000000000018</c:v>
                </c:pt>
                <c:pt idx="24">
                  <c:v>9.9999999999998701E-2</c:v>
                </c:pt>
                <c:pt idx="25">
                  <c:v>3.7000000000000006</c:v>
                </c:pt>
                <c:pt idx="26">
                  <c:v>2.9</c:v>
                </c:pt>
                <c:pt idx="27">
                  <c:v>0.59999999999999776</c:v>
                </c:pt>
                <c:pt idx="28">
                  <c:v>-0.80000000000000071</c:v>
                </c:pt>
                <c:pt idx="29">
                  <c:v>0.20000000000000018</c:v>
                </c:pt>
                <c:pt idx="30">
                  <c:v>0.9000000000000008</c:v>
                </c:pt>
                <c:pt idx="31">
                  <c:v>1.0000000000000009</c:v>
                </c:pt>
                <c:pt idx="32">
                  <c:v>-1.9999999999999991</c:v>
                </c:pt>
                <c:pt idx="33">
                  <c:v>3.6000000000000005</c:v>
                </c:pt>
                <c:pt idx="34">
                  <c:v>-2.0000000000000018</c:v>
                </c:pt>
                <c:pt idx="35">
                  <c:v>1.5000000000000013</c:v>
                </c:pt>
                <c:pt idx="36">
                  <c:v>3.6000000000000005</c:v>
                </c:pt>
                <c:pt idx="37">
                  <c:v>-0.20000000000000018</c:v>
                </c:pt>
                <c:pt idx="38">
                  <c:v>-3.4000000000000004</c:v>
                </c:pt>
                <c:pt idx="39">
                  <c:v>3.6000000000000005</c:v>
                </c:pt>
                <c:pt idx="40">
                  <c:v>-10.199999999999998</c:v>
                </c:pt>
                <c:pt idx="41">
                  <c:v>3.3000000000000029</c:v>
                </c:pt>
                <c:pt idx="42">
                  <c:v>19</c:v>
                </c:pt>
              </c:numCache>
            </c:numRef>
          </c:val>
          <c:extLst>
            <c:ext xmlns:c16="http://schemas.microsoft.com/office/drawing/2014/chart" uri="{C3380CC4-5D6E-409C-BE32-E72D297353CC}">
              <c16:uniqueId val="{0000001A-DDA1-4B03-AC1F-55B79964B9AC}"/>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DDA1-4B03-AC1F-55B79964B9AC}"/>
              </c:ext>
            </c:extLst>
          </c:dPt>
          <c:dLbls>
            <c:dLbl>
              <c:idx val="0"/>
              <c:layout>
                <c:manualLayout>
                  <c:x val="5.368357487922705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DA1-4B03-AC1F-55B79964B9AC}"/>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市区町村別_健診受診率!$FO$7:$FO$49</c:f>
              <c:numCache>
                <c:formatCode>General</c:formatCode>
                <c:ptCount val="43"/>
                <c:pt idx="0">
                  <c:v>0.80000000000000071</c:v>
                </c:pt>
                <c:pt idx="1">
                  <c:v>0.80000000000000071</c:v>
                </c:pt>
                <c:pt idx="2">
                  <c:v>0.80000000000000071</c:v>
                </c:pt>
                <c:pt idx="3">
                  <c:v>0.80000000000000071</c:v>
                </c:pt>
                <c:pt idx="4">
                  <c:v>0.80000000000000071</c:v>
                </c:pt>
                <c:pt idx="5">
                  <c:v>0.80000000000000071</c:v>
                </c:pt>
                <c:pt idx="6">
                  <c:v>0.80000000000000071</c:v>
                </c:pt>
                <c:pt idx="7">
                  <c:v>0.80000000000000071</c:v>
                </c:pt>
                <c:pt idx="8">
                  <c:v>0.80000000000000071</c:v>
                </c:pt>
                <c:pt idx="9">
                  <c:v>0.80000000000000071</c:v>
                </c:pt>
                <c:pt idx="10">
                  <c:v>0.80000000000000071</c:v>
                </c:pt>
                <c:pt idx="11">
                  <c:v>0.80000000000000071</c:v>
                </c:pt>
                <c:pt idx="12">
                  <c:v>0.80000000000000071</c:v>
                </c:pt>
                <c:pt idx="13">
                  <c:v>0.80000000000000071</c:v>
                </c:pt>
                <c:pt idx="14">
                  <c:v>0.80000000000000071</c:v>
                </c:pt>
                <c:pt idx="15">
                  <c:v>0.80000000000000071</c:v>
                </c:pt>
                <c:pt idx="16">
                  <c:v>0.80000000000000071</c:v>
                </c:pt>
                <c:pt idx="17">
                  <c:v>0.80000000000000071</c:v>
                </c:pt>
                <c:pt idx="18">
                  <c:v>0.80000000000000071</c:v>
                </c:pt>
                <c:pt idx="19">
                  <c:v>0.80000000000000071</c:v>
                </c:pt>
                <c:pt idx="20">
                  <c:v>0.80000000000000071</c:v>
                </c:pt>
                <c:pt idx="21">
                  <c:v>0.80000000000000071</c:v>
                </c:pt>
                <c:pt idx="22">
                  <c:v>0.80000000000000071</c:v>
                </c:pt>
                <c:pt idx="23">
                  <c:v>0.80000000000000071</c:v>
                </c:pt>
                <c:pt idx="24">
                  <c:v>0.80000000000000071</c:v>
                </c:pt>
                <c:pt idx="25">
                  <c:v>0.80000000000000071</c:v>
                </c:pt>
                <c:pt idx="26">
                  <c:v>0.80000000000000071</c:v>
                </c:pt>
                <c:pt idx="27">
                  <c:v>0.80000000000000071</c:v>
                </c:pt>
                <c:pt idx="28">
                  <c:v>0.80000000000000071</c:v>
                </c:pt>
                <c:pt idx="29">
                  <c:v>0.80000000000000071</c:v>
                </c:pt>
                <c:pt idx="30">
                  <c:v>0.80000000000000071</c:v>
                </c:pt>
                <c:pt idx="31">
                  <c:v>0.80000000000000071</c:v>
                </c:pt>
                <c:pt idx="32">
                  <c:v>0.80000000000000071</c:v>
                </c:pt>
                <c:pt idx="33">
                  <c:v>0.80000000000000071</c:v>
                </c:pt>
                <c:pt idx="34">
                  <c:v>0.80000000000000071</c:v>
                </c:pt>
                <c:pt idx="35">
                  <c:v>0.80000000000000071</c:v>
                </c:pt>
                <c:pt idx="36">
                  <c:v>0.80000000000000071</c:v>
                </c:pt>
                <c:pt idx="37">
                  <c:v>0.80000000000000071</c:v>
                </c:pt>
                <c:pt idx="38">
                  <c:v>0.80000000000000071</c:v>
                </c:pt>
                <c:pt idx="39">
                  <c:v>0.80000000000000071</c:v>
                </c:pt>
                <c:pt idx="40">
                  <c:v>0.80000000000000071</c:v>
                </c:pt>
                <c:pt idx="41">
                  <c:v>0.80000000000000071</c:v>
                </c:pt>
                <c:pt idx="42">
                  <c:v>0.80000000000000071</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DDA1-4B03-AC1F-55B79964B9AC}"/>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1438571428571432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市区町村別_健診受診率!$EG$6</c:f>
              <c:strCache>
                <c:ptCount val="1"/>
                <c:pt idx="0">
                  <c:v>前年度との差分(歯科のみ)</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市区町村別_健診受診率!$EG$7:$EG$49</c:f>
              <c:numCache>
                <c:formatCode>General</c:formatCode>
                <c:ptCount val="43"/>
                <c:pt idx="0">
                  <c:v>-0.10000000000000009</c:v>
                </c:pt>
                <c:pt idx="1">
                  <c:v>-0.19999999999999948</c:v>
                </c:pt>
                <c:pt idx="2">
                  <c:v>0.40000000000000036</c:v>
                </c:pt>
                <c:pt idx="3">
                  <c:v>0.20000000000000018</c:v>
                </c:pt>
                <c:pt idx="4">
                  <c:v>0</c:v>
                </c:pt>
                <c:pt idx="5">
                  <c:v>-0.20000000000000018</c:v>
                </c:pt>
                <c:pt idx="6">
                  <c:v>1.0999999999999996</c:v>
                </c:pt>
                <c:pt idx="7">
                  <c:v>-1.1000000000000003</c:v>
                </c:pt>
                <c:pt idx="8">
                  <c:v>1.5</c:v>
                </c:pt>
                <c:pt idx="9">
                  <c:v>0.89999999999999947</c:v>
                </c:pt>
                <c:pt idx="10">
                  <c:v>-0.19999999999999948</c:v>
                </c:pt>
                <c:pt idx="11">
                  <c:v>-0.20000000000000018</c:v>
                </c:pt>
                <c:pt idx="12">
                  <c:v>0.60000000000000053</c:v>
                </c:pt>
                <c:pt idx="13">
                  <c:v>-1.1999999999999997</c:v>
                </c:pt>
                <c:pt idx="14">
                  <c:v>0</c:v>
                </c:pt>
                <c:pt idx="15">
                  <c:v>0.80000000000000071</c:v>
                </c:pt>
                <c:pt idx="16">
                  <c:v>-1.2999999999999998</c:v>
                </c:pt>
                <c:pt idx="17">
                  <c:v>0.20000000000000018</c:v>
                </c:pt>
                <c:pt idx="18">
                  <c:v>-1.4</c:v>
                </c:pt>
                <c:pt idx="19">
                  <c:v>-1.2000000000000011</c:v>
                </c:pt>
                <c:pt idx="20">
                  <c:v>-1.6</c:v>
                </c:pt>
                <c:pt idx="21">
                  <c:v>0.70000000000000062</c:v>
                </c:pt>
                <c:pt idx="22">
                  <c:v>0.49999999999999906</c:v>
                </c:pt>
                <c:pt idx="23">
                  <c:v>1.8999999999999997</c:v>
                </c:pt>
                <c:pt idx="24">
                  <c:v>0.29999999999999888</c:v>
                </c:pt>
                <c:pt idx="25">
                  <c:v>-0.80000000000000071</c:v>
                </c:pt>
                <c:pt idx="26">
                  <c:v>-0.10000000000000009</c:v>
                </c:pt>
                <c:pt idx="27">
                  <c:v>1.1999999999999997</c:v>
                </c:pt>
                <c:pt idx="28">
                  <c:v>-1.7999999999999996</c:v>
                </c:pt>
                <c:pt idx="29">
                  <c:v>-1.1999999999999997</c:v>
                </c:pt>
                <c:pt idx="30">
                  <c:v>-0.30000000000000027</c:v>
                </c:pt>
                <c:pt idx="31">
                  <c:v>0.10000000000000009</c:v>
                </c:pt>
                <c:pt idx="32">
                  <c:v>9.9999999999999395E-2</c:v>
                </c:pt>
                <c:pt idx="33">
                  <c:v>-2.3000000000000007</c:v>
                </c:pt>
                <c:pt idx="34">
                  <c:v>-0.49999999999999978</c:v>
                </c:pt>
                <c:pt idx="35">
                  <c:v>5</c:v>
                </c:pt>
                <c:pt idx="36">
                  <c:v>-0.79999999999999938</c:v>
                </c:pt>
                <c:pt idx="37">
                  <c:v>-0.60000000000000053</c:v>
                </c:pt>
                <c:pt idx="38">
                  <c:v>-3.1000000000000005</c:v>
                </c:pt>
                <c:pt idx="39">
                  <c:v>0</c:v>
                </c:pt>
                <c:pt idx="40">
                  <c:v>-1.4</c:v>
                </c:pt>
                <c:pt idx="41">
                  <c:v>-1.5000000000000002</c:v>
                </c:pt>
                <c:pt idx="42">
                  <c:v>0.10000000000000009</c:v>
                </c:pt>
              </c:numCache>
            </c:numRef>
          </c:val>
          <c:extLst>
            <c:ext xmlns:c16="http://schemas.microsoft.com/office/drawing/2014/chart" uri="{C3380CC4-5D6E-409C-BE32-E72D297353CC}">
              <c16:uniqueId val="{0000001A-135D-4F84-87A1-2960D5305429}"/>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135D-4F84-87A1-2960D5305429}"/>
              </c:ext>
            </c:extLst>
          </c:dPt>
          <c:dLbls>
            <c:dLbl>
              <c:idx val="0"/>
              <c:layout>
                <c:manualLayout>
                  <c:x val="-0.16565217391304354"/>
                  <c:y val="-0.89009904761904757"/>
                </c:manualLayout>
              </c:layout>
              <c:tx>
                <c:rich>
                  <a:bodyPr/>
                  <a:lstStyle/>
                  <a:p>
                    <a:fld id="{18C305C9-178C-481B-9DEE-3952471BFC79}" type="SERIESNAME">
                      <a:rPr lang="ja-JP" altLang="en-US"/>
                      <a:pPr/>
                      <a:t>[系列名]</a:t>
                    </a:fld>
                    <a:r>
                      <a:rPr lang="ja-JP" altLang="en-US" baseline="0"/>
                      <a:t>
</a:t>
                    </a:r>
                    <a:fld id="{16E3725D-E35E-43BC-885D-F9DB4D2FE389}"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135D-4F84-87A1-2960D530542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市区町村別_健診受診率!$FR$7:$FR$49</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135D-4F84-87A1-2960D5305429}"/>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市区町村別_健診受診率!$EJ$6</c:f>
              <c:strCache>
                <c:ptCount val="1"/>
                <c:pt idx="0">
                  <c:v>前年度との差分(未受診)</c:v>
                </c:pt>
              </c:strCache>
            </c:strRef>
          </c:tx>
          <c:spPr>
            <a:solidFill>
              <a:schemeClr val="accent1"/>
            </a:solidFill>
            <a:ln>
              <a:noFill/>
            </a:ln>
          </c:spPr>
          <c:invertIfNegative val="0"/>
          <c:dLbls>
            <c:dLbl>
              <c:idx val="2"/>
              <c:layout>
                <c:manualLayout>
                  <c:x val="9.2031400966184132E-3"/>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C1-4316-9AEE-C083E183CB36}"/>
                </c:ext>
              </c:extLst>
            </c:dLbl>
            <c:dLbl>
              <c:idx val="3"/>
              <c:layout>
                <c:manualLayout>
                  <c:x val="1.53384057971015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C1-4316-9AEE-C083E183CB36}"/>
                </c:ext>
              </c:extLst>
            </c:dLbl>
            <c:dLbl>
              <c:idx val="4"/>
              <c:layout>
                <c:manualLayout>
                  <c:x val="9.20338164251207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C1-4316-9AEE-C083E183CB36}"/>
                </c:ext>
              </c:extLst>
            </c:dLbl>
            <c:dLbl>
              <c:idx val="5"/>
              <c:layout>
                <c:manualLayout>
                  <c:x val="1.53405797101443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C1-4316-9AEE-C083E183CB36}"/>
                </c:ext>
              </c:extLst>
            </c:dLbl>
            <c:dLbl>
              <c:idx val="8"/>
              <c:layout>
                <c:manualLayout>
                  <c:x val="-1.53381642512071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C1-4316-9AEE-C083E183CB36}"/>
                </c:ext>
              </c:extLst>
            </c:dLbl>
            <c:dLbl>
              <c:idx val="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C1-4316-9AEE-C083E183CB36}"/>
                </c:ext>
              </c:extLst>
            </c:dLbl>
            <c:dLbl>
              <c:idx val="10"/>
              <c:layout>
                <c:manualLayout>
                  <c:x val="-1.53381642512071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C1-4316-9AEE-C083E183CB36}"/>
                </c:ext>
              </c:extLst>
            </c:dLbl>
            <c:dLbl>
              <c:idx val="16"/>
              <c:layout>
                <c:manualLayout>
                  <c:x val="6.13562801932372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C1-4316-9AEE-C083E183CB36}"/>
                </c:ext>
              </c:extLst>
            </c:dLbl>
            <c:dLbl>
              <c:idx val="17"/>
              <c:layout>
                <c:manualLayout>
                  <c:x val="9.2032608695652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C1-4316-9AEE-C083E183CB36}"/>
                </c:ext>
              </c:extLst>
            </c:dLbl>
            <c:dLbl>
              <c:idx val="20"/>
              <c:layout>
                <c:manualLayout>
                  <c:x val="1.22706521739129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C1-4316-9AEE-C083E183CB36}"/>
                </c:ext>
              </c:extLst>
            </c:dLbl>
            <c:dLbl>
              <c:idx val="22"/>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BC1-4316-9AEE-C083E183CB36}"/>
                </c:ext>
              </c:extLst>
            </c:dLbl>
            <c:dLbl>
              <c:idx val="2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BC1-4316-9AEE-C083E183CB36}"/>
                </c:ext>
              </c:extLst>
            </c:dLbl>
            <c:dLbl>
              <c:idx val="24"/>
              <c:layout>
                <c:manualLayout>
                  <c:x val="1.53387681159420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A5-42E9-8504-1F7A5EA55CBC}"/>
                </c:ext>
              </c:extLst>
            </c:dLbl>
            <c:dLbl>
              <c:idx val="35"/>
              <c:layout>
                <c:manualLayout>
                  <c:x val="-6.13490338164248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A5-42E9-8504-1F7A5EA55CBC}"/>
                </c:ext>
              </c:extLst>
            </c:dLbl>
            <c:dLbl>
              <c:idx val="36"/>
              <c:layout>
                <c:manualLayout>
                  <c:x val="9.20350241545899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A5-42E9-8504-1F7A5EA55CBC}"/>
                </c:ext>
              </c:extLst>
            </c:dLbl>
            <c:dLbl>
              <c:idx val="42"/>
              <c:layout>
                <c:manualLayout>
                  <c:x val="-5.0615821256038647E-2"/>
                  <c:y val="-1.31030952380952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4A5-42E9-8504-1F7A5EA55CBC}"/>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市区町村別_健診受診率!$EJ$7:$EJ$50</c:f>
              <c:numCache>
                <c:formatCode>General</c:formatCode>
                <c:ptCount val="44"/>
                <c:pt idx="0">
                  <c:v>-1.5000000000000013</c:v>
                </c:pt>
                <c:pt idx="1">
                  <c:v>-1.4000000000000012</c:v>
                </c:pt>
                <c:pt idx="2">
                  <c:v>-0.30000000000000027</c:v>
                </c:pt>
                <c:pt idx="3">
                  <c:v>-0.10000000000000009</c:v>
                </c:pt>
                <c:pt idx="4">
                  <c:v>-0.30000000000000027</c:v>
                </c:pt>
                <c:pt idx="5">
                  <c:v>-0.60000000000000053</c:v>
                </c:pt>
                <c:pt idx="6">
                  <c:v>0.40000000000000036</c:v>
                </c:pt>
                <c:pt idx="7">
                  <c:v>0.50000000000000044</c:v>
                </c:pt>
                <c:pt idx="8">
                  <c:v>-0.9000000000000008</c:v>
                </c:pt>
                <c:pt idx="9">
                  <c:v>-1.3000000000000012</c:v>
                </c:pt>
                <c:pt idx="10">
                  <c:v>-1.2000000000000011</c:v>
                </c:pt>
                <c:pt idx="11">
                  <c:v>0</c:v>
                </c:pt>
                <c:pt idx="12">
                  <c:v>-1.0000000000000009</c:v>
                </c:pt>
                <c:pt idx="13">
                  <c:v>2.6999999999999913</c:v>
                </c:pt>
                <c:pt idx="14">
                  <c:v>1.7000000000000015</c:v>
                </c:pt>
                <c:pt idx="15">
                  <c:v>0.99999999999998979</c:v>
                </c:pt>
                <c:pt idx="16">
                  <c:v>-0.40000000000000036</c:v>
                </c:pt>
                <c:pt idx="17">
                  <c:v>-0.30000000000000027</c:v>
                </c:pt>
                <c:pt idx="18">
                  <c:v>1.0000000000000009</c:v>
                </c:pt>
                <c:pt idx="19">
                  <c:v>1.6000000000000014</c:v>
                </c:pt>
                <c:pt idx="20">
                  <c:v>-0.20000000000000018</c:v>
                </c:pt>
                <c:pt idx="21">
                  <c:v>2.200000000000002</c:v>
                </c:pt>
                <c:pt idx="22">
                  <c:v>-1.0000000000000009</c:v>
                </c:pt>
                <c:pt idx="23">
                  <c:v>-1.5000000000000013</c:v>
                </c:pt>
                <c:pt idx="24">
                  <c:v>-0.10000000000000009</c:v>
                </c:pt>
                <c:pt idx="25">
                  <c:v>-1.7000000000000015</c:v>
                </c:pt>
                <c:pt idx="26">
                  <c:v>-1.7000000000000015</c:v>
                </c:pt>
                <c:pt idx="27">
                  <c:v>-2.300000000000002</c:v>
                </c:pt>
                <c:pt idx="28">
                  <c:v>4.2000000000000037</c:v>
                </c:pt>
                <c:pt idx="29">
                  <c:v>2.399999999999991</c:v>
                </c:pt>
                <c:pt idx="30">
                  <c:v>-1.0000000000000009</c:v>
                </c:pt>
                <c:pt idx="31">
                  <c:v>-0.80000000000000071</c:v>
                </c:pt>
                <c:pt idx="32">
                  <c:v>1.3000000000000012</c:v>
                </c:pt>
                <c:pt idx="33">
                  <c:v>-1.6000000000000014</c:v>
                </c:pt>
                <c:pt idx="34">
                  <c:v>0</c:v>
                </c:pt>
                <c:pt idx="35">
                  <c:v>-13.3</c:v>
                </c:pt>
                <c:pt idx="36">
                  <c:v>-0.30000000000000027</c:v>
                </c:pt>
                <c:pt idx="37">
                  <c:v>4.3000000000000043</c:v>
                </c:pt>
                <c:pt idx="38">
                  <c:v>7.300000000000006</c:v>
                </c:pt>
                <c:pt idx="39">
                  <c:v>-6.2000000000000055</c:v>
                </c:pt>
                <c:pt idx="40">
                  <c:v>10.899999999999999</c:v>
                </c:pt>
                <c:pt idx="41">
                  <c:v>-3.0000000000000027</c:v>
                </c:pt>
                <c:pt idx="42">
                  <c:v>-13.69999999999999</c:v>
                </c:pt>
                <c:pt idx="43">
                  <c:v>-0.70000000000000062</c:v>
                </c:pt>
              </c:numCache>
            </c:numRef>
          </c:val>
          <c:extLst>
            <c:ext xmlns:c16="http://schemas.microsoft.com/office/drawing/2014/chart" uri="{C3380CC4-5D6E-409C-BE32-E72D297353CC}">
              <c16:uniqueId val="{0000001A-14A5-42E9-8504-1F7A5EA55CBC}"/>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14A5-42E9-8504-1F7A5EA55CBC}"/>
              </c:ext>
            </c:extLst>
          </c:dPt>
          <c:dLbls>
            <c:dLbl>
              <c:idx val="0"/>
              <c:layout>
                <c:manualLayout>
                  <c:x val="1.993961352657005E-2"/>
                  <c:y val="-0.89009904761904757"/>
                </c:manualLayout>
              </c:layout>
              <c:tx>
                <c:rich>
                  <a:bodyPr/>
                  <a:lstStyle/>
                  <a:p>
                    <a:fld id="{A67602E2-3FB9-4B77-BE1B-D2AEAC3331D5}" type="SERIESNAME">
                      <a:rPr lang="ja-JP" altLang="en-US"/>
                      <a:pPr/>
                      <a:t>[系列名]</a:t>
                    </a:fld>
                    <a:r>
                      <a:rPr lang="ja-JP" altLang="en-US" baseline="0"/>
                      <a:t>
</a:t>
                    </a:r>
                    <a:fld id="{7A3D56EE-68C8-454F-8A9E-BAEEAA203F21}"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14A5-42E9-8504-1F7A5EA55CBC}"/>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市区町村別_健診受診率!$FU$7:$FU$49</c:f>
              <c:numCache>
                <c:formatCode>General</c:formatCode>
                <c:ptCount val="43"/>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14A5-42E9-8504-1F7A5EA55CBC}"/>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stacked"/>
        <c:varyColors val="0"/>
        <c:ser>
          <c:idx val="0"/>
          <c:order val="0"/>
          <c:tx>
            <c:strRef>
              <c:f>年齢別_健診受診率!$AR$3:$AS$3</c:f>
              <c:strCache>
                <c:ptCount val="2"/>
                <c:pt idx="0">
                  <c:v>医科･歯科</c:v>
                </c:pt>
              </c:strCache>
            </c:strRef>
          </c:tx>
          <c:spPr>
            <a:solidFill>
              <a:srgbClr val="95B3D7"/>
            </a:solidFill>
            <a:ln>
              <a:noFill/>
            </a:ln>
          </c:spPr>
          <c:invertIfNegative val="0"/>
          <c:dLbls>
            <c:dLbl>
              <c:idx val="0"/>
              <c:layout>
                <c:manualLayout>
                  <c:x val="2.7556350238404827E-2"/>
                  <c:y val="-2.5190398451183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94-4875-AB8A-B8D81F1895DD}"/>
                </c:ext>
              </c:extLst>
            </c:dLbl>
            <c:dLbl>
              <c:idx val="1"/>
              <c:layout>
                <c:manualLayout>
                  <c:x val="2.9153691179890841E-2"/>
                  <c:y val="-2.5190874521697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94-4875-AB8A-B8D81F1895DD}"/>
                </c:ext>
              </c:extLst>
            </c:dLbl>
            <c:dLbl>
              <c:idx val="4"/>
              <c:layout>
                <c:manualLayout>
                  <c:x val="2.7223907913114675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E0-421D-AB10-247D6539BA33}"/>
                </c:ext>
              </c:extLst>
            </c:dLbl>
            <c:dLbl>
              <c:idx val="5"/>
              <c:layout>
                <c:manualLayout>
                  <c:x val="1.10875849132967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E0-421D-AB10-247D6539BA33}"/>
                </c:ext>
              </c:extLst>
            </c:dLbl>
            <c:dLbl>
              <c:idx val="6"/>
              <c:layout>
                <c:manualLayout>
                  <c:x val="3.1632712035832969E-2"/>
                  <c:y val="-2.3176540831972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E0-421D-AB10-247D6539BA33}"/>
                </c:ext>
              </c:extLst>
            </c:dLbl>
            <c:dLbl>
              <c:idx val="7"/>
              <c:layout>
                <c:manualLayout>
                  <c:x val="3.8084453113711864E-2"/>
                  <c:y val="-2.418390603954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E0-421D-AB10-247D6539BA33}"/>
                </c:ext>
              </c:extLst>
            </c:dLbl>
            <c:dLbl>
              <c:idx val="8"/>
              <c:layout>
                <c:manualLayout>
                  <c:x val="2.7619286380949216E-2"/>
                  <c:y val="-2.4183509314121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94-4875-AB8A-B8D81F1895DD}"/>
                </c:ext>
              </c:extLst>
            </c:dLbl>
            <c:dLbl>
              <c:idx val="9"/>
              <c:layout>
                <c:manualLayout>
                  <c:x val="2.7619286380949189E-2"/>
                  <c:y val="-2.821416032071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94-4875-AB8A-B8D81F1895DD}"/>
                </c:ext>
              </c:extLst>
            </c:dLbl>
            <c:dLbl>
              <c:idx val="10"/>
              <c:layout>
                <c:manualLayout>
                  <c:x val="2.9050753157158667E-2"/>
                  <c:y val="-2.6199271215388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E0-421D-AB10-247D6539BA33}"/>
                </c:ext>
              </c:extLst>
            </c:dLbl>
            <c:dLbl>
              <c:idx val="11"/>
              <c:layout>
                <c:manualLayout>
                  <c:x val="2.8804765112226006E-2"/>
                  <c:y val="-2.6198874489959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E0-421D-AB10-247D6539BA33}"/>
                </c:ext>
              </c:extLst>
            </c:dLbl>
            <c:dLbl>
              <c:idx val="12"/>
              <c:layout>
                <c:manualLayout>
                  <c:x val="4.4177142031495535E-4"/>
                  <c:y val="7.96481400048633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E0-421D-AB10-247D6539BA33}"/>
                </c:ext>
              </c:extLst>
            </c:dLbl>
            <c:dLbl>
              <c:idx val="13"/>
              <c:layout>
                <c:manualLayout>
                  <c:x val="1.7711977335617441E-3"/>
                  <c:y val="1.592962801580828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E0-421D-AB10-247D6539BA33}"/>
                </c:ext>
              </c:extLst>
            </c:dLbl>
            <c:dLbl>
              <c:idx val="14"/>
              <c:layout>
                <c:manualLayout>
                  <c:x val="2.7703260869565104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E0-421D-AB10-247D6539BA33}"/>
                </c:ext>
              </c:extLst>
            </c:dLbl>
            <c:dLbl>
              <c:idx val="15"/>
              <c:layout>
                <c:manualLayout>
                  <c:x val="4.0200483091787443E-3"/>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E0-421D-AB10-247D6539BA33}"/>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E0-421D-AB10-247D6539BA33}"/>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E0-421D-AB10-247D6539BA33}"/>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E0-421D-AB10-247D6539BA33}"/>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E0-421D-AB10-247D6539BA33}"/>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1E0-421D-AB10-247D6539BA33}"/>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1E0-421D-AB10-247D6539BA33}"/>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1E0-421D-AB10-247D6539BA33}"/>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1E0-421D-AB10-247D6539BA33}"/>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1E0-421D-AB10-247D6539BA33}"/>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1E0-421D-AB10-247D6539BA33}"/>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1E0-421D-AB10-247D6539BA3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年齢別_健診受診率!$W$31:$AJ$32</c:f>
              <c:multiLvlStrCache>
                <c:ptCount val="14"/>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lvl>
                <c:lvl>
                  <c:pt idx="0">
                    <c:v>65歳～74歳</c:v>
                  </c:pt>
                  <c:pt idx="2">
                    <c:v>75歳～79歳</c:v>
                  </c:pt>
                  <c:pt idx="4">
                    <c:v>80歳～84歳</c:v>
                  </c:pt>
                  <c:pt idx="6">
                    <c:v>85歳～89歳</c:v>
                  </c:pt>
                  <c:pt idx="8">
                    <c:v>90歳～94歳</c:v>
                  </c:pt>
                  <c:pt idx="10">
                    <c:v>95歳～</c:v>
                  </c:pt>
                  <c:pt idx="12">
                    <c:v>全年齢</c:v>
                  </c:pt>
                </c:lvl>
              </c:multiLvlStrCache>
            </c:multiLvlStrRef>
          </c:cat>
          <c:val>
            <c:numRef>
              <c:f>(年齢別_健診受診率!$AR$6:$AS$6,年齢別_健診受診率!$AR$7:$AS$7,年齢別_健診受診率!$AR$8:$AS$8,年齢別_健診受診率!$AR$9:$AS$9,年齢別_健診受診率!$AR$10:$AS$10,年齢別_健診受診率!$AR$11:$AS$11,年齢別_健診受診率!$AR$12:$AS$12)</c:f>
              <c:numCache>
                <c:formatCode>0.0%</c:formatCode>
                <c:ptCount val="14"/>
                <c:pt idx="0">
                  <c:v>2.6022304832713755E-2</c:v>
                </c:pt>
                <c:pt idx="1">
                  <c:v>1.9108280254777069E-2</c:v>
                </c:pt>
                <c:pt idx="2">
                  <c:v>5.2394854619283324E-2</c:v>
                </c:pt>
                <c:pt idx="3">
                  <c:v>5.0371236777868186E-2</c:v>
                </c:pt>
                <c:pt idx="4">
                  <c:v>4.6137038246659594E-2</c:v>
                </c:pt>
                <c:pt idx="5">
                  <c:v>5.1480709482046645E-2</c:v>
                </c:pt>
                <c:pt idx="6">
                  <c:v>2.9239903757869112E-2</c:v>
                </c:pt>
                <c:pt idx="7">
                  <c:v>3.7912884277976962E-2</c:v>
                </c:pt>
                <c:pt idx="8">
                  <c:v>1.5265194679182697E-2</c:v>
                </c:pt>
                <c:pt idx="9">
                  <c:v>2.0492573792066177E-2</c:v>
                </c:pt>
                <c:pt idx="10">
                  <c:v>5.8628318584070796E-3</c:v>
                </c:pt>
                <c:pt idx="11">
                  <c:v>6.6371681415929203E-3</c:v>
                </c:pt>
                <c:pt idx="12">
                  <c:v>4.1487641147810637E-2</c:v>
                </c:pt>
                <c:pt idx="13">
                  <c:v>4.6141494285444416E-2</c:v>
                </c:pt>
              </c:numCache>
            </c:numRef>
          </c:val>
          <c:extLst>
            <c:ext xmlns:c16="http://schemas.microsoft.com/office/drawing/2014/chart" uri="{C3380CC4-5D6E-409C-BE32-E72D297353CC}">
              <c16:uniqueId val="{00000015-31E0-421D-AB10-247D6539BA33}"/>
            </c:ext>
          </c:extLst>
        </c:ser>
        <c:ser>
          <c:idx val="1"/>
          <c:order val="1"/>
          <c:tx>
            <c:strRef>
              <c:f>年齢別_健診受診率!$AT$3:$AU$3</c:f>
              <c:strCache>
                <c:ptCount val="2"/>
                <c:pt idx="0">
                  <c:v>医科のみ</c:v>
                </c:pt>
              </c:strCache>
            </c:strRef>
          </c:tx>
          <c:spPr>
            <a:solidFill>
              <a:srgbClr val="FFC000"/>
            </a:solidFill>
          </c:spPr>
          <c:invertIfNegative val="0"/>
          <c:dLbls>
            <c:dLbl>
              <c:idx val="0"/>
              <c:layout>
                <c:manualLayout>
                  <c:x val="0"/>
                  <c:y val="3.96725428323927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6-4202-9CC4-A38D795871DC}"/>
                </c:ext>
              </c:extLst>
            </c:dLbl>
            <c:dLbl>
              <c:idx val="1"/>
              <c:layout>
                <c:manualLayout>
                  <c:x val="0"/>
                  <c:y val="3.967254283331644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46-4202-9CC4-A38D795871DC}"/>
                </c:ext>
              </c:extLst>
            </c:dLbl>
            <c:dLbl>
              <c:idx val="2"/>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46-4202-9CC4-A38D795871DC}"/>
                </c:ext>
              </c:extLst>
            </c:dLbl>
            <c:dLbl>
              <c:idx val="3"/>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46-4202-9CC4-A38D795871DC}"/>
                </c:ext>
              </c:extLst>
            </c:dLbl>
            <c:dLbl>
              <c:idx val="4"/>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46-4202-9CC4-A38D795871DC}"/>
                </c:ext>
              </c:extLst>
            </c:dLbl>
            <c:dLbl>
              <c:idx val="5"/>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46-4202-9CC4-A38D795871DC}"/>
                </c:ext>
              </c:extLst>
            </c:dLbl>
            <c:dLbl>
              <c:idx val="6"/>
              <c:layout>
                <c:manualLayout>
                  <c:x val="0"/>
                  <c:y val="3.96725428388586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46-4202-9CC4-A38D795871DC}"/>
                </c:ext>
              </c:extLst>
            </c:dLbl>
            <c:dLbl>
              <c:idx val="7"/>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46-4202-9CC4-A38D795871DC}"/>
                </c:ext>
              </c:extLst>
            </c:dLbl>
            <c:dLbl>
              <c:idx val="8"/>
              <c:layout>
                <c:manualLayout>
                  <c:x val="0"/>
                  <c:y val="3.96725428388586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46-4202-9CC4-A38D795871DC}"/>
                </c:ext>
              </c:extLst>
            </c:dLbl>
            <c:dLbl>
              <c:idx val="9"/>
              <c:layout>
                <c:manualLayout>
                  <c:x val="0"/>
                  <c:y val="3.96725428462482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46-4202-9CC4-A38D795871DC}"/>
                </c:ext>
              </c:extLst>
            </c:dLbl>
            <c:dLbl>
              <c:idx val="10"/>
              <c:layout>
                <c:manualLayout>
                  <c:x val="-7.0075179794184363E-6"/>
                  <c:y val="-6.053258640369612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46-4202-9CC4-A38D795871DC}"/>
                </c:ext>
              </c:extLst>
            </c:dLbl>
            <c:dLbl>
              <c:idx val="11"/>
              <c:layout>
                <c:manualLayout>
                  <c:x val="1.5344047989416232E-3"/>
                  <c:y val="-1.003566564061277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46-4202-9CC4-A38D795871DC}"/>
                </c:ext>
              </c:extLst>
            </c:dLbl>
            <c:dLbl>
              <c:idx val="12"/>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46-4202-9CC4-A38D795871DC}"/>
                </c:ext>
              </c:extLst>
            </c:dLbl>
            <c:dLbl>
              <c:idx val="13"/>
              <c:layout>
                <c:manualLayout>
                  <c:x val="0"/>
                  <c:y val="3.96725428314690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46-4202-9CC4-A38D795871D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年齢別_健診受診率!$W$31:$AJ$32</c:f>
              <c:multiLvlStrCache>
                <c:ptCount val="14"/>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lvl>
                <c:lvl>
                  <c:pt idx="0">
                    <c:v>65歳～74歳</c:v>
                  </c:pt>
                  <c:pt idx="2">
                    <c:v>75歳～79歳</c:v>
                  </c:pt>
                  <c:pt idx="4">
                    <c:v>80歳～84歳</c:v>
                  </c:pt>
                  <c:pt idx="6">
                    <c:v>85歳～89歳</c:v>
                  </c:pt>
                  <c:pt idx="8">
                    <c:v>90歳～94歳</c:v>
                  </c:pt>
                  <c:pt idx="10">
                    <c:v>95歳～</c:v>
                  </c:pt>
                  <c:pt idx="12">
                    <c:v>全年齢</c:v>
                  </c:pt>
                </c:lvl>
              </c:multiLvlStrCache>
            </c:multiLvlStrRef>
          </c:cat>
          <c:val>
            <c:numRef>
              <c:f>(年齢別_健診受診率!$AT$6:$AU$6,年齢別_健診受診率!$AT$7:$AU$7,年齢別_健診受診率!$AT$8:$AU$8,年齢別_健診受診率!$AT$9:$AU$9,年齢別_健診受診率!$AT$10:$AU$10,年齢別_健診受診率!$AT$11:$AU$11,年齢別_健診受診率!$AT$12:$AU$12)</c:f>
              <c:numCache>
                <c:formatCode>0.0%</c:formatCode>
                <c:ptCount val="14"/>
                <c:pt idx="0">
                  <c:v>0.10281133828996282</c:v>
                </c:pt>
                <c:pt idx="1">
                  <c:v>0.14012738853503184</c:v>
                </c:pt>
                <c:pt idx="2">
                  <c:v>0.1838179357222601</c:v>
                </c:pt>
                <c:pt idx="3">
                  <c:v>0.17404902359641986</c:v>
                </c:pt>
                <c:pt idx="4">
                  <c:v>0.16779338190877796</c:v>
                </c:pt>
                <c:pt idx="5">
                  <c:v>0.17890431431155859</c:v>
                </c:pt>
                <c:pt idx="6">
                  <c:v>0.12372575701216211</c:v>
                </c:pt>
                <c:pt idx="7">
                  <c:v>0.14051415058356853</c:v>
                </c:pt>
                <c:pt idx="8">
                  <c:v>8.7777690025159935E-2</c:v>
                </c:pt>
                <c:pt idx="9">
                  <c:v>9.3062605752961089E-2</c:v>
                </c:pt>
                <c:pt idx="10">
                  <c:v>5.8333333333333334E-2</c:v>
                </c:pt>
                <c:pt idx="11">
                  <c:v>6.8584070796460173E-2</c:v>
                </c:pt>
                <c:pt idx="12">
                  <c:v>0.15538878688048283</c:v>
                </c:pt>
                <c:pt idx="13">
                  <c:v>0.1634787947482762</c:v>
                </c:pt>
              </c:numCache>
            </c:numRef>
          </c:val>
          <c:extLst>
            <c:ext xmlns:c16="http://schemas.microsoft.com/office/drawing/2014/chart" uri="{C3380CC4-5D6E-409C-BE32-E72D297353CC}">
              <c16:uniqueId val="{00000016-31E0-421D-AB10-247D6539BA33}"/>
            </c:ext>
          </c:extLst>
        </c:ser>
        <c:ser>
          <c:idx val="2"/>
          <c:order val="2"/>
          <c:tx>
            <c:strRef>
              <c:f>年齢別_健診受診率!$AV$3:$AW$3</c:f>
              <c:strCache>
                <c:ptCount val="2"/>
                <c:pt idx="0">
                  <c:v>歯科のみ</c:v>
                </c:pt>
              </c:strCache>
            </c:strRef>
          </c:tx>
          <c:spPr>
            <a:solidFill>
              <a:srgbClr val="77933C"/>
            </a:solidFill>
          </c:spPr>
          <c:invertIfNegative val="0"/>
          <c:dLbls>
            <c:dLbl>
              <c:idx val="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68-4794-9B1A-4E73BD70255D}"/>
                </c:ext>
              </c:extLst>
            </c:dLbl>
            <c:dLbl>
              <c:idx val="1"/>
              <c:layout>
                <c:manualLayout>
                  <c:x val="-2.8130429682138942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8-4794-9B1A-4E73BD70255D}"/>
                </c:ext>
              </c:extLst>
            </c:dLbl>
            <c:dLbl>
              <c:idx val="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68-4794-9B1A-4E73BD70255D}"/>
                </c:ext>
              </c:extLst>
            </c:dLbl>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68-4794-9B1A-4E73BD70255D}"/>
                </c:ext>
              </c:extLst>
            </c:dLbl>
            <c:dLbl>
              <c:idx val="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68-4794-9B1A-4E73BD70255D}"/>
                </c:ext>
              </c:extLst>
            </c:dLbl>
            <c:dLbl>
              <c:idx val="5"/>
              <c:layout>
                <c:manualLayout>
                  <c:x val="-5.6260859364277883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68-4794-9B1A-4E73BD70255D}"/>
                </c:ext>
              </c:extLst>
            </c:dLbl>
            <c:dLbl>
              <c:idx val="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68-4794-9B1A-4E73BD70255D}"/>
                </c:ext>
              </c:extLst>
            </c:dLbl>
            <c:dLbl>
              <c:idx val="7"/>
              <c:layout>
                <c:manualLayout>
                  <c:x val="-5.6260859364277883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68-4794-9B1A-4E73BD70255D}"/>
                </c:ext>
              </c:extLst>
            </c:dLbl>
            <c:dLbl>
              <c:idx val="8"/>
              <c:layout>
                <c:manualLayout>
                  <c:x val="-2.8130429682138942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68-4794-9B1A-4E73BD70255D}"/>
                </c:ext>
              </c:extLst>
            </c:dLbl>
            <c:dLbl>
              <c:idx val="9"/>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68-4794-9B1A-4E73BD70255D}"/>
                </c:ext>
              </c:extLst>
            </c:dLbl>
            <c:dLbl>
              <c:idx val="10"/>
              <c:layout>
                <c:manualLayout>
                  <c:x val="3.061070172903723E-2"/>
                  <c:y val="-2.62067296534405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746-4202-9CC4-A38D795871DC}"/>
                </c:ext>
              </c:extLst>
            </c:dLbl>
            <c:dLbl>
              <c:idx val="11"/>
              <c:layout>
                <c:manualLayout>
                  <c:x val="2.7619322833887232E-2"/>
                  <c:y val="-2.6317892118454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746-4202-9CC4-A38D795871DC}"/>
                </c:ext>
              </c:extLst>
            </c:dLbl>
            <c:dLbl>
              <c:idx val="12"/>
              <c:layout>
                <c:manualLayout>
                  <c:x val="-5.6260859364277883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68-4794-9B1A-4E73BD70255D}"/>
                </c:ext>
              </c:extLst>
            </c:dLbl>
            <c:dLbl>
              <c:idx val="13"/>
              <c:layout>
                <c:manualLayout>
                  <c:x val="-5.6260859364277883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68-4794-9B1A-4E73BD70255D}"/>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年齢別_健診受診率!$W$31:$AJ$32</c:f>
              <c:multiLvlStrCache>
                <c:ptCount val="14"/>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lvl>
                <c:lvl>
                  <c:pt idx="0">
                    <c:v>65歳～74歳</c:v>
                  </c:pt>
                  <c:pt idx="2">
                    <c:v>75歳～79歳</c:v>
                  </c:pt>
                  <c:pt idx="4">
                    <c:v>80歳～84歳</c:v>
                  </c:pt>
                  <c:pt idx="6">
                    <c:v>85歳～89歳</c:v>
                  </c:pt>
                  <c:pt idx="8">
                    <c:v>90歳～94歳</c:v>
                  </c:pt>
                  <c:pt idx="10">
                    <c:v>95歳～</c:v>
                  </c:pt>
                  <c:pt idx="12">
                    <c:v>全年齢</c:v>
                  </c:pt>
                </c:lvl>
              </c:multiLvlStrCache>
            </c:multiLvlStrRef>
          </c:cat>
          <c:val>
            <c:numRef>
              <c:f>(年齢別_健診受診率!$AV$6:$AW$6,年齢別_健診受診率!$AV$7:$AW$7,年齢別_健診受診率!$AV$8:$AW$8,年齢別_健診受診率!$AV$9:$AW$9,年齢別_健診受診率!$AV$10:$AW$10,年齢別_健診受診率!$AV$11:$AW$11,年齢別_健診受診率!$AV$12:$AW$12)</c:f>
              <c:numCache>
                <c:formatCode>0.0%</c:formatCode>
                <c:ptCount val="14"/>
                <c:pt idx="0">
                  <c:v>4.7165427509293679E-2</c:v>
                </c:pt>
                <c:pt idx="1">
                  <c:v>4.4585987261146494E-2</c:v>
                </c:pt>
                <c:pt idx="2">
                  <c:v>7.4841676793424031E-2</c:v>
                </c:pt>
                <c:pt idx="3">
                  <c:v>7.8163140764849467E-2</c:v>
                </c:pt>
                <c:pt idx="4">
                  <c:v>7.9085872175865851E-2</c:v>
                </c:pt>
                <c:pt idx="5">
                  <c:v>8.7387422818264046E-2</c:v>
                </c:pt>
                <c:pt idx="6">
                  <c:v>6.6498415583314888E-2</c:v>
                </c:pt>
                <c:pt idx="7">
                  <c:v>7.5520634678465176E-2</c:v>
                </c:pt>
                <c:pt idx="8">
                  <c:v>4.4926833120846638E-2</c:v>
                </c:pt>
                <c:pt idx="9">
                  <c:v>5.6213573980071443E-2</c:v>
                </c:pt>
                <c:pt idx="10">
                  <c:v>2.2566371681415929E-2</c:v>
                </c:pt>
                <c:pt idx="11">
                  <c:v>2.8023598820058997E-2</c:v>
                </c:pt>
                <c:pt idx="12">
                  <c:v>7.0602178556290404E-2</c:v>
                </c:pt>
                <c:pt idx="13">
                  <c:v>7.8279965996032874E-2</c:v>
                </c:pt>
              </c:numCache>
            </c:numRef>
          </c:val>
          <c:extLst>
            <c:ext xmlns:c16="http://schemas.microsoft.com/office/drawing/2014/chart" uri="{C3380CC4-5D6E-409C-BE32-E72D297353CC}">
              <c16:uniqueId val="{00000017-31E0-421D-AB10-247D6539BA33}"/>
            </c:ext>
          </c:extLst>
        </c:ser>
        <c:ser>
          <c:idx val="3"/>
          <c:order val="3"/>
          <c:tx>
            <c:strRef>
              <c:f>年齢別_健診受診率!$AX$3:$AY$3</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年齢別_健診受診率!$W$31:$AJ$32</c:f>
              <c:multiLvlStrCache>
                <c:ptCount val="14"/>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lvl>
                <c:lvl>
                  <c:pt idx="0">
                    <c:v>65歳～74歳</c:v>
                  </c:pt>
                  <c:pt idx="2">
                    <c:v>75歳～79歳</c:v>
                  </c:pt>
                  <c:pt idx="4">
                    <c:v>80歳～84歳</c:v>
                  </c:pt>
                  <c:pt idx="6">
                    <c:v>85歳～89歳</c:v>
                  </c:pt>
                  <c:pt idx="8">
                    <c:v>90歳～94歳</c:v>
                  </c:pt>
                  <c:pt idx="10">
                    <c:v>95歳～</c:v>
                  </c:pt>
                  <c:pt idx="12">
                    <c:v>全年齢</c:v>
                  </c:pt>
                </c:lvl>
              </c:multiLvlStrCache>
            </c:multiLvlStrRef>
          </c:cat>
          <c:val>
            <c:numRef>
              <c:f>(年齢別_健診受診率!$AX$6:$AY$6,年齢別_健診受診率!$AX$7:$AY$7,年齢別_健診受診率!$AX$8:$AY$8,年齢別_健診受診率!$AX$9:$AY$9,年齢別_健診受診率!$AX$10:$AY$10,年齢別_健診受診率!$AX$11:$AY$11,年齢別_健診受診率!$AX$12:$AY$12)</c:f>
              <c:numCache>
                <c:formatCode>0.0%</c:formatCode>
                <c:ptCount val="14"/>
                <c:pt idx="0">
                  <c:v>0.82400092936802971</c:v>
                </c:pt>
                <c:pt idx="1">
                  <c:v>0.79617834394904463</c:v>
                </c:pt>
                <c:pt idx="2">
                  <c:v>0.68894553286503257</c:v>
                </c:pt>
                <c:pt idx="3">
                  <c:v>0.69741659886086249</c:v>
                </c:pt>
                <c:pt idx="4">
                  <c:v>0.70698370766869656</c:v>
                </c:pt>
                <c:pt idx="5">
                  <c:v>0.68222755338813068</c:v>
                </c:pt>
                <c:pt idx="6">
                  <c:v>0.78053592364665392</c:v>
                </c:pt>
                <c:pt idx="7">
                  <c:v>0.74605233045998931</c:v>
                </c:pt>
                <c:pt idx="8">
                  <c:v>0.85203028217481069</c:v>
                </c:pt>
                <c:pt idx="9">
                  <c:v>0.83023124647490132</c:v>
                </c:pt>
                <c:pt idx="10">
                  <c:v>0.91323746312684362</c:v>
                </c:pt>
                <c:pt idx="11">
                  <c:v>0.89675516224188789</c:v>
                </c:pt>
                <c:pt idx="12">
                  <c:v>0.73252139341541611</c:v>
                </c:pt>
                <c:pt idx="13">
                  <c:v>0.71209974497024653</c:v>
                </c:pt>
              </c:numCache>
            </c:numRef>
          </c:val>
          <c:extLst>
            <c:ext xmlns:c16="http://schemas.microsoft.com/office/drawing/2014/chart" uri="{C3380CC4-5D6E-409C-BE32-E72D297353CC}">
              <c16:uniqueId val="{00000018-31E0-421D-AB10-247D6539BA33}"/>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txPr>
          <a:bodyPr/>
          <a:lstStyle/>
          <a:p>
            <a:pPr>
              <a:defRPr sz="1100" baseline="0"/>
            </a:pPr>
            <a:endParaRPr lang="ja-JP"/>
          </a:p>
        </c:tx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60955275158839E-3"/>
          <c:w val="0.4759150893416173"/>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95182229738059"/>
          <c:y val="0.11759259259259257"/>
          <c:w val="0.80170853811058851"/>
          <c:h val="0.56360544956974479"/>
        </c:manualLayout>
      </c:layout>
      <c:barChart>
        <c:barDir val="col"/>
        <c:grouping val="percentStacked"/>
        <c:varyColors val="0"/>
        <c:ser>
          <c:idx val="3"/>
          <c:order val="0"/>
          <c:tx>
            <c:strRef>
              <c:f>医科健診医療機関受診状況!$K$19</c:f>
              <c:strCache>
                <c:ptCount val="1"/>
                <c:pt idx="0">
                  <c:v>受診率</c:v>
                </c:pt>
              </c:strCache>
            </c:strRef>
          </c:tx>
          <c:spPr>
            <a:solidFill>
              <a:srgbClr val="FFC000"/>
            </a:solidFill>
          </c:spPr>
          <c:invertIfNegative val="0"/>
          <c:dLbls>
            <c:dLbl>
              <c:idx val="1"/>
              <c:layout>
                <c:manualLayout>
                  <c:x val="-2.2933643361693883E-3"/>
                  <c:y val="6.51355013550135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CD-47B6-9BA3-679FCC68C2BB}"/>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CD-47B6-9BA3-679FCC68C2BB}"/>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CD-47B6-9BA3-679FCC68C2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医科健診医療機関受診状況!$B$5:$C$6</c:f>
              <c:strCache>
                <c:ptCount val="2"/>
                <c:pt idx="0">
                  <c:v>生活習慣病レセプトあり</c:v>
                </c:pt>
                <c:pt idx="1">
                  <c:v>生活習慣病レセプトなし</c:v>
                </c:pt>
              </c:strCache>
            </c:strRef>
          </c:cat>
          <c:val>
            <c:numRef>
              <c:f>医科健診医療機関受診状況!$F$5:$F$6</c:f>
              <c:numCache>
                <c:formatCode>0.0%</c:formatCode>
                <c:ptCount val="2"/>
                <c:pt idx="0">
                  <c:v>0.19979827821568966</c:v>
                </c:pt>
                <c:pt idx="1">
                  <c:v>0.15494680053948748</c:v>
                </c:pt>
              </c:numCache>
            </c:numRef>
          </c:val>
          <c:extLst>
            <c:ext xmlns:c16="http://schemas.microsoft.com/office/drawing/2014/chart" uri="{C3380CC4-5D6E-409C-BE32-E72D297353CC}">
              <c16:uniqueId val="{00000003-5CCD-47B6-9BA3-679FCC68C2BB}"/>
            </c:ext>
          </c:extLst>
        </c:ser>
        <c:ser>
          <c:idx val="0"/>
          <c:order val="1"/>
          <c:tx>
            <c:strRef>
              <c:f>医科健診医療機関受診状況!$K$20</c:f>
              <c:strCache>
                <c:ptCount val="1"/>
                <c:pt idx="0">
                  <c:v>未受診率</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医科健診医療機関受診状況!$B$5:$C$6</c:f>
              <c:strCache>
                <c:ptCount val="2"/>
                <c:pt idx="0">
                  <c:v>生活習慣病レセプトあり</c:v>
                </c:pt>
                <c:pt idx="1">
                  <c:v>生活習慣病レセプトなし</c:v>
                </c:pt>
              </c:strCache>
            </c:strRef>
          </c:cat>
          <c:val>
            <c:numRef>
              <c:f>医科健診医療機関受診状況!$H$5:$H$6</c:f>
              <c:numCache>
                <c:formatCode>0.0%</c:formatCode>
                <c:ptCount val="2"/>
                <c:pt idx="0">
                  <c:v>0.80020172178431037</c:v>
                </c:pt>
                <c:pt idx="1">
                  <c:v>0.84505319946051249</c:v>
                </c:pt>
              </c:numCache>
            </c:numRef>
          </c:val>
          <c:extLst>
            <c:ext xmlns:c16="http://schemas.microsoft.com/office/drawing/2014/chart" uri="{C3380CC4-5D6E-409C-BE32-E72D297353CC}">
              <c16:uniqueId val="{00000004-5CCD-47B6-9BA3-679FCC68C2BB}"/>
            </c:ext>
          </c:extLst>
        </c:ser>
        <c:dLbls>
          <c:showLegendKey val="0"/>
          <c:showVal val="0"/>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618061109702254"/>
          <c:y val="7.2786609996886034E-2"/>
          <c:w val="0.71323202569754662"/>
          <c:h val="0.9085928007274453"/>
        </c:manualLayout>
      </c:layout>
      <c:barChart>
        <c:barDir val="bar"/>
        <c:grouping val="percentStacked"/>
        <c:varyColors val="0"/>
        <c:ser>
          <c:idx val="0"/>
          <c:order val="0"/>
          <c:tx>
            <c:strRef>
              <c:f>地区別_医科健診医療機関受診状況!$AU$4</c:f>
              <c:strCache>
                <c:ptCount val="1"/>
                <c:pt idx="0">
                  <c:v>受診率</c:v>
                </c:pt>
              </c:strCache>
            </c:strRef>
          </c:tx>
          <c:spPr>
            <a:solidFill>
              <a:srgbClr val="FFC000"/>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地区別_医科健診医療機関受診状況!$AZ$6:$BQ$7</c:f>
              <c:multiLvlStrCache>
                <c:ptCount val="18"/>
                <c:lvl>
                  <c:pt idx="0">
                    <c:v>生活習慣病レセプトあり</c:v>
                  </c:pt>
                  <c:pt idx="1">
                    <c:v>生活習慣病レセプトなし</c:v>
                  </c:pt>
                  <c:pt idx="2">
                    <c:v>生活習慣病レセプトあり</c:v>
                  </c:pt>
                  <c:pt idx="3">
                    <c:v>生活習慣病レセプトなし</c:v>
                  </c:pt>
                  <c:pt idx="4">
                    <c:v>生活習慣病レセプトあり</c:v>
                  </c:pt>
                  <c:pt idx="5">
                    <c:v>生活習慣病レセプトなし</c:v>
                  </c:pt>
                  <c:pt idx="6">
                    <c:v>生活習慣病レセプトあり</c:v>
                  </c:pt>
                  <c:pt idx="7">
                    <c:v>生活習慣病レセプトなし</c:v>
                  </c:pt>
                  <c:pt idx="8">
                    <c:v>生活習慣病レセプトあり</c:v>
                  </c:pt>
                  <c:pt idx="9">
                    <c:v>生活習慣病レセプトなし</c:v>
                  </c:pt>
                  <c:pt idx="10">
                    <c:v>生活習慣病レセプトあり</c:v>
                  </c:pt>
                  <c:pt idx="11">
                    <c:v>生活習慣病レセプトなし</c:v>
                  </c:pt>
                  <c:pt idx="12">
                    <c:v>生活習慣病レセプトあり</c:v>
                  </c:pt>
                  <c:pt idx="13">
                    <c:v>生活習慣病レセプトなし</c:v>
                  </c:pt>
                  <c:pt idx="14">
                    <c:v>生活習慣病レセプトあり</c:v>
                  </c:pt>
                  <c:pt idx="15">
                    <c:v>生活習慣病レセプトなし</c:v>
                  </c:pt>
                  <c:pt idx="16">
                    <c:v>生活習慣病レセプトあり</c:v>
                  </c:pt>
                  <c:pt idx="17">
                    <c:v>生活習慣病レセプトなし</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医科健診医療機関受診状況!$AU$6:$AV$6,地区別_医科健診医療機関受診状況!$AU$7:$AV$7,地区別_医科健診医療機関受診状況!$AU$8:$AV$8,地区別_医科健診医療機関受診状況!$AU$9:$AV$9,地区別_医科健診医療機関受診状況!$AU$10:$AV$10,地区別_医科健診医療機関受診状況!$AU$11:$AV$11,地区別_医科健診医療機関受診状況!$AU$12:$AV$12,地区別_医科健診医療機関受診状況!$AU$13:$AV$13,地区別_医科健診医療機関受診状況!$AU$14:$AV$14)</c:f>
              <c:numCache>
                <c:formatCode>0.0%</c:formatCode>
                <c:ptCount val="18"/>
                <c:pt idx="0">
                  <c:v>0.27730701878148578</c:v>
                </c:pt>
                <c:pt idx="1">
                  <c:v>0.20439994223270591</c:v>
                </c:pt>
                <c:pt idx="2">
                  <c:v>0.25900883679778042</c:v>
                </c:pt>
                <c:pt idx="3">
                  <c:v>0.17866315442871256</c:v>
                </c:pt>
                <c:pt idx="4">
                  <c:v>0.20696417795819846</c:v>
                </c:pt>
                <c:pt idx="5">
                  <c:v>0.16973695129034935</c:v>
                </c:pt>
                <c:pt idx="6">
                  <c:v>0.20657089392226424</c:v>
                </c:pt>
                <c:pt idx="7">
                  <c:v>0.15470289455969646</c:v>
                </c:pt>
                <c:pt idx="8">
                  <c:v>0.26378224119375554</c:v>
                </c:pt>
                <c:pt idx="9">
                  <c:v>0.20207979939523563</c:v>
                </c:pt>
                <c:pt idx="10">
                  <c:v>0.18201163007344792</c:v>
                </c:pt>
                <c:pt idx="11">
                  <c:v>0.15602958885257182</c:v>
                </c:pt>
                <c:pt idx="12">
                  <c:v>0.19622821452614256</c:v>
                </c:pt>
                <c:pt idx="13">
                  <c:v>0.15180842484025064</c:v>
                </c:pt>
                <c:pt idx="14">
                  <c:v>0.13055370034665903</c:v>
                </c:pt>
                <c:pt idx="15">
                  <c:v>0.10074583785531208</c:v>
                </c:pt>
                <c:pt idx="16">
                  <c:v>0.19979827821568966</c:v>
                </c:pt>
                <c:pt idx="17">
                  <c:v>0.15494680053948748</c:v>
                </c:pt>
              </c:numCache>
            </c:numRef>
          </c:val>
          <c:extLst>
            <c:ext xmlns:c16="http://schemas.microsoft.com/office/drawing/2014/chart" uri="{C3380CC4-5D6E-409C-BE32-E72D297353CC}">
              <c16:uniqueId val="{00000019-91BE-4AE5-885F-38C9ED283AD1}"/>
            </c:ext>
          </c:extLst>
        </c:ser>
        <c:ser>
          <c:idx val="1"/>
          <c:order val="1"/>
          <c:tx>
            <c:strRef>
              <c:f>地区別_医科健診医療機関受診状況!$AW$4</c:f>
              <c:strCache>
                <c:ptCount val="1"/>
                <c:pt idx="0">
                  <c:v>未受診率</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地区別_医科健診医療機関受診状況!$AZ$6:$BQ$7</c:f>
              <c:multiLvlStrCache>
                <c:ptCount val="18"/>
                <c:lvl>
                  <c:pt idx="0">
                    <c:v>生活習慣病レセプトあり</c:v>
                  </c:pt>
                  <c:pt idx="1">
                    <c:v>生活習慣病レセプトなし</c:v>
                  </c:pt>
                  <c:pt idx="2">
                    <c:v>生活習慣病レセプトあり</c:v>
                  </c:pt>
                  <c:pt idx="3">
                    <c:v>生活習慣病レセプトなし</c:v>
                  </c:pt>
                  <c:pt idx="4">
                    <c:v>生活習慣病レセプトあり</c:v>
                  </c:pt>
                  <c:pt idx="5">
                    <c:v>生活習慣病レセプトなし</c:v>
                  </c:pt>
                  <c:pt idx="6">
                    <c:v>生活習慣病レセプトあり</c:v>
                  </c:pt>
                  <c:pt idx="7">
                    <c:v>生活習慣病レセプトなし</c:v>
                  </c:pt>
                  <c:pt idx="8">
                    <c:v>生活習慣病レセプトあり</c:v>
                  </c:pt>
                  <c:pt idx="9">
                    <c:v>生活習慣病レセプトなし</c:v>
                  </c:pt>
                  <c:pt idx="10">
                    <c:v>生活習慣病レセプトあり</c:v>
                  </c:pt>
                  <c:pt idx="11">
                    <c:v>生活習慣病レセプトなし</c:v>
                  </c:pt>
                  <c:pt idx="12">
                    <c:v>生活習慣病レセプトあり</c:v>
                  </c:pt>
                  <c:pt idx="13">
                    <c:v>生活習慣病レセプトなし</c:v>
                  </c:pt>
                  <c:pt idx="14">
                    <c:v>生活習慣病レセプトあり</c:v>
                  </c:pt>
                  <c:pt idx="15">
                    <c:v>生活習慣病レセプトなし</c:v>
                  </c:pt>
                  <c:pt idx="16">
                    <c:v>生活習慣病レセプトあり</c:v>
                  </c:pt>
                  <c:pt idx="17">
                    <c:v>生活習慣病レセプトなし</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医科健診医療機関受診状況!$AW$6:$AX$6,地区別_医科健診医療機関受診状況!$AW$7:$AX$7,地区別_医科健診医療機関受診状況!$AW$8:$AX$8,地区別_医科健診医療機関受診状況!$AW$9:$AX$9,地区別_医科健診医療機関受診状況!$AW$10:$AX$10,地区別_医科健診医療機関受診状況!$AW$11:$AX$11,地区別_医科健診医療機関受診状況!$AW$12:$AX$12,地区別_医科健診医療機関受診状況!$AW$13:$AX$13,地区別_医科健診医療機関受診状況!$AW$14:$AX$14)</c:f>
              <c:numCache>
                <c:formatCode>0.0%</c:formatCode>
                <c:ptCount val="18"/>
                <c:pt idx="0">
                  <c:v>0.72269298121851422</c:v>
                </c:pt>
                <c:pt idx="1">
                  <c:v>0.79560005776729403</c:v>
                </c:pt>
                <c:pt idx="2">
                  <c:v>0.74099116320221958</c:v>
                </c:pt>
                <c:pt idx="3">
                  <c:v>0.8213368455712875</c:v>
                </c:pt>
                <c:pt idx="4">
                  <c:v>0.79303582204180156</c:v>
                </c:pt>
                <c:pt idx="5">
                  <c:v>0.83026304870965062</c:v>
                </c:pt>
                <c:pt idx="6">
                  <c:v>0.79342910607773576</c:v>
                </c:pt>
                <c:pt idx="7">
                  <c:v>0.84529710544030356</c:v>
                </c:pt>
                <c:pt idx="8">
                  <c:v>0.73621775880624452</c:v>
                </c:pt>
                <c:pt idx="9">
                  <c:v>0.79792020060476432</c:v>
                </c:pt>
                <c:pt idx="10">
                  <c:v>0.81798836992655211</c:v>
                </c:pt>
                <c:pt idx="11">
                  <c:v>0.84397041114742821</c:v>
                </c:pt>
                <c:pt idx="12">
                  <c:v>0.80377178547385741</c:v>
                </c:pt>
                <c:pt idx="13">
                  <c:v>0.84819157515974941</c:v>
                </c:pt>
                <c:pt idx="14">
                  <c:v>0.86944629965334097</c:v>
                </c:pt>
                <c:pt idx="15">
                  <c:v>0.8992541621446879</c:v>
                </c:pt>
                <c:pt idx="16">
                  <c:v>0.80020172178431037</c:v>
                </c:pt>
                <c:pt idx="17">
                  <c:v>0.84505319946051249</c:v>
                </c:pt>
              </c:numCache>
            </c:numRef>
          </c:val>
          <c:extLst>
            <c:ext xmlns:c16="http://schemas.microsoft.com/office/drawing/2014/chart" uri="{C3380CC4-5D6E-409C-BE32-E72D297353CC}">
              <c16:uniqueId val="{0000001A-91BE-4AE5-885F-38C9ED283AD1}"/>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8433234600009633"/>
          <c:y val="1.0254915874822072E-2"/>
          <c:w val="0.51023792322882044"/>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01176937232183"/>
          <c:y val="7.2786609996886034E-2"/>
          <c:w val="0.78781057162735957"/>
          <c:h val="0.91108224290037321"/>
        </c:manualLayout>
      </c:layout>
      <c:barChart>
        <c:barDir val="bar"/>
        <c:grouping val="percentStacked"/>
        <c:varyColors val="0"/>
        <c:ser>
          <c:idx val="0"/>
          <c:order val="0"/>
          <c:tx>
            <c:strRef>
              <c:f>市区町村別_医科健診医療機関受診状況!$BO$4</c:f>
              <c:strCache>
                <c:ptCount val="1"/>
                <c:pt idx="0">
                  <c:v>受診率</c:v>
                </c:pt>
              </c:strCache>
            </c:strRef>
          </c:tx>
          <c:spPr>
            <a:solidFill>
              <a:srgbClr val="FFC000"/>
            </a:solidFill>
            <a:ln>
              <a:noFill/>
            </a:ln>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市区町村別_医科健診医療機関受診状況!$BO$6:$BO$49</c:f>
              <c:numCache>
                <c:formatCode>0.0%</c:formatCode>
                <c:ptCount val="44"/>
                <c:pt idx="0">
                  <c:v>0.13055370034665903</c:v>
                </c:pt>
                <c:pt idx="1">
                  <c:v>0.18201163007344792</c:v>
                </c:pt>
                <c:pt idx="2">
                  <c:v>0.16574014221073044</c:v>
                </c:pt>
                <c:pt idx="3">
                  <c:v>0.18196844477836213</c:v>
                </c:pt>
                <c:pt idx="4">
                  <c:v>0.41708195967185463</c:v>
                </c:pt>
                <c:pt idx="5">
                  <c:v>0.32862217519461867</c:v>
                </c:pt>
                <c:pt idx="6">
                  <c:v>0.23547436652916912</c:v>
                </c:pt>
                <c:pt idx="7">
                  <c:v>0.29561571833806105</c:v>
                </c:pt>
                <c:pt idx="8">
                  <c:v>0.18249258160237389</c:v>
                </c:pt>
                <c:pt idx="9">
                  <c:v>0.12323776334547759</c:v>
                </c:pt>
                <c:pt idx="10">
                  <c:v>0.19816749203039477</c:v>
                </c:pt>
                <c:pt idx="11">
                  <c:v>0.2389398299979921</c:v>
                </c:pt>
                <c:pt idx="12">
                  <c:v>0.2458425225010431</c:v>
                </c:pt>
                <c:pt idx="13">
                  <c:v>0.17333220596939206</c:v>
                </c:pt>
                <c:pt idx="14">
                  <c:v>0.28142113910186201</c:v>
                </c:pt>
                <c:pt idx="15">
                  <c:v>0.26298885952293333</c:v>
                </c:pt>
                <c:pt idx="16">
                  <c:v>0.27330850403476104</c:v>
                </c:pt>
                <c:pt idx="17">
                  <c:v>0.15676068272606222</c:v>
                </c:pt>
                <c:pt idx="18">
                  <c:v>0.21566487002797299</c:v>
                </c:pt>
                <c:pt idx="19">
                  <c:v>0.3082936425761027</c:v>
                </c:pt>
                <c:pt idx="20">
                  <c:v>0.27045339412360692</c:v>
                </c:pt>
                <c:pt idx="21">
                  <c:v>0.20873304664240822</c:v>
                </c:pt>
                <c:pt idx="22">
                  <c:v>0.29401384552735171</c:v>
                </c:pt>
                <c:pt idx="23">
                  <c:v>0.24953468968615622</c:v>
                </c:pt>
                <c:pt idx="24">
                  <c:v>0.16075219896875947</c:v>
                </c:pt>
                <c:pt idx="25">
                  <c:v>0.18105849582172701</c:v>
                </c:pt>
                <c:pt idx="26">
                  <c:v>0.3655273081133682</c:v>
                </c:pt>
                <c:pt idx="27">
                  <c:v>0.18427502042313398</c:v>
                </c:pt>
                <c:pt idx="28">
                  <c:v>0.16901408450704225</c:v>
                </c:pt>
                <c:pt idx="29">
                  <c:v>0.20662134200413834</c:v>
                </c:pt>
                <c:pt idx="30">
                  <c:v>0.16362019563284261</c:v>
                </c:pt>
                <c:pt idx="31">
                  <c:v>0.25827455236028213</c:v>
                </c:pt>
                <c:pt idx="32">
                  <c:v>0.11967023058096096</c:v>
                </c:pt>
                <c:pt idx="33">
                  <c:v>0.2111169102296451</c:v>
                </c:pt>
                <c:pt idx="34">
                  <c:v>0.49163790814972125</c:v>
                </c:pt>
                <c:pt idx="35">
                  <c:v>0.20422098075729361</c:v>
                </c:pt>
                <c:pt idx="36">
                  <c:v>0.19083629893238435</c:v>
                </c:pt>
                <c:pt idx="37">
                  <c:v>0.15892053973013492</c:v>
                </c:pt>
                <c:pt idx="38">
                  <c:v>0.21897810218978103</c:v>
                </c:pt>
                <c:pt idx="39">
                  <c:v>9.6623563218390801E-2</c:v>
                </c:pt>
                <c:pt idx="40">
                  <c:v>0.2389937106918239</c:v>
                </c:pt>
                <c:pt idx="41">
                  <c:v>0.29359355112431057</c:v>
                </c:pt>
                <c:pt idx="42">
                  <c:v>0.3505859375</c:v>
                </c:pt>
                <c:pt idx="43">
                  <c:v>0.19979827821568966</c:v>
                </c:pt>
              </c:numCache>
            </c:numRef>
          </c:val>
          <c:extLst>
            <c:ext xmlns:c16="http://schemas.microsoft.com/office/drawing/2014/chart" uri="{C3380CC4-5D6E-409C-BE32-E72D297353CC}">
              <c16:uniqueId val="{00000000-4EEC-4A3E-8EFD-5A2C68F09F12}"/>
            </c:ext>
          </c:extLst>
        </c:ser>
        <c:ser>
          <c:idx val="1"/>
          <c:order val="1"/>
          <c:tx>
            <c:strRef>
              <c:f>市区町村別_医科健診医療機関受診状況!$BR$4</c:f>
              <c:strCache>
                <c:ptCount val="1"/>
                <c:pt idx="0">
                  <c:v>未受診率</c:v>
                </c:pt>
              </c:strCache>
            </c:strRef>
          </c:tx>
          <c:spPr>
            <a:solidFill>
              <a:schemeClr val="accent1">
                <a:lumMod val="40000"/>
                <a:lumOff val="60000"/>
              </a:schemeClr>
            </a:solidFill>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市区町村別_医科健診医療機関受診状況!$BR$6:$BR$49</c:f>
              <c:numCache>
                <c:formatCode>0.0%</c:formatCode>
                <c:ptCount val="44"/>
                <c:pt idx="0">
                  <c:v>0.86944629965334097</c:v>
                </c:pt>
                <c:pt idx="1">
                  <c:v>0.81798836992655211</c:v>
                </c:pt>
                <c:pt idx="2">
                  <c:v>0.83425985778926959</c:v>
                </c:pt>
                <c:pt idx="3">
                  <c:v>0.81803155522163784</c:v>
                </c:pt>
                <c:pt idx="4">
                  <c:v>0.58291804032814531</c:v>
                </c:pt>
                <c:pt idx="5">
                  <c:v>0.67137782480538133</c:v>
                </c:pt>
                <c:pt idx="6">
                  <c:v>0.76452563347083091</c:v>
                </c:pt>
                <c:pt idx="7">
                  <c:v>0.70438428166193889</c:v>
                </c:pt>
                <c:pt idx="8">
                  <c:v>0.81750741839762608</c:v>
                </c:pt>
                <c:pt idx="9">
                  <c:v>0.87676223665452246</c:v>
                </c:pt>
                <c:pt idx="10">
                  <c:v>0.80183250796960526</c:v>
                </c:pt>
                <c:pt idx="11">
                  <c:v>0.76106017000200787</c:v>
                </c:pt>
                <c:pt idx="12">
                  <c:v>0.7541574774989569</c:v>
                </c:pt>
                <c:pt idx="13">
                  <c:v>0.82666779403060797</c:v>
                </c:pt>
                <c:pt idx="14">
                  <c:v>0.71857886089813805</c:v>
                </c:pt>
                <c:pt idx="15">
                  <c:v>0.73701114047706673</c:v>
                </c:pt>
                <c:pt idx="16">
                  <c:v>0.72669149596523896</c:v>
                </c:pt>
                <c:pt idx="17">
                  <c:v>0.84323931727393775</c:v>
                </c:pt>
                <c:pt idx="18">
                  <c:v>0.78433512997202703</c:v>
                </c:pt>
                <c:pt idx="19">
                  <c:v>0.6917063574238973</c:v>
                </c:pt>
                <c:pt idx="20">
                  <c:v>0.72954660587639308</c:v>
                </c:pt>
                <c:pt idx="21">
                  <c:v>0.79126695335759178</c:v>
                </c:pt>
                <c:pt idx="22">
                  <c:v>0.70598615447264834</c:v>
                </c:pt>
                <c:pt idx="23">
                  <c:v>0.75046531031384378</c:v>
                </c:pt>
                <c:pt idx="24">
                  <c:v>0.83924780103124053</c:v>
                </c:pt>
                <c:pt idx="25">
                  <c:v>0.81894150417827294</c:v>
                </c:pt>
                <c:pt idx="26">
                  <c:v>0.6344726918866318</c:v>
                </c:pt>
                <c:pt idx="27">
                  <c:v>0.81572497957686596</c:v>
                </c:pt>
                <c:pt idx="28">
                  <c:v>0.83098591549295775</c:v>
                </c:pt>
                <c:pt idx="29">
                  <c:v>0.79337865799586171</c:v>
                </c:pt>
                <c:pt idx="30">
                  <c:v>0.83637980436715742</c:v>
                </c:pt>
                <c:pt idx="31">
                  <c:v>0.74172544763971782</c:v>
                </c:pt>
                <c:pt idx="32">
                  <c:v>0.88032976941903907</c:v>
                </c:pt>
                <c:pt idx="33">
                  <c:v>0.78888308977035493</c:v>
                </c:pt>
                <c:pt idx="34">
                  <c:v>0.5083620918502787</c:v>
                </c:pt>
                <c:pt idx="35">
                  <c:v>0.79577901924270644</c:v>
                </c:pt>
                <c:pt idx="36">
                  <c:v>0.8091637010676157</c:v>
                </c:pt>
                <c:pt idx="37">
                  <c:v>0.84107946026986502</c:v>
                </c:pt>
                <c:pt idx="38">
                  <c:v>0.78102189781021902</c:v>
                </c:pt>
                <c:pt idx="39">
                  <c:v>0.90337643678160917</c:v>
                </c:pt>
                <c:pt idx="40">
                  <c:v>0.76100628930817615</c:v>
                </c:pt>
                <c:pt idx="41">
                  <c:v>0.70640644887568949</c:v>
                </c:pt>
                <c:pt idx="42">
                  <c:v>0.6494140625</c:v>
                </c:pt>
                <c:pt idx="43">
                  <c:v>0.80020172178431037</c:v>
                </c:pt>
              </c:numCache>
            </c:numRef>
          </c:val>
          <c:extLst>
            <c:ext xmlns:c16="http://schemas.microsoft.com/office/drawing/2014/chart" uri="{C3380CC4-5D6E-409C-BE32-E72D297353CC}">
              <c16:uniqueId val="{00000001-4EEC-4A3E-8EFD-5A2C68F09F12}"/>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928249771227668"/>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66338294676474"/>
          <c:y val="7.2786609996886034E-2"/>
          <c:w val="0.78946218520180245"/>
          <c:h val="0.91001543511267635"/>
        </c:manualLayout>
      </c:layout>
      <c:barChart>
        <c:barDir val="bar"/>
        <c:grouping val="percentStacked"/>
        <c:varyColors val="0"/>
        <c:ser>
          <c:idx val="0"/>
          <c:order val="0"/>
          <c:tx>
            <c:strRef>
              <c:f>市区町村別_医科健診医療機関受診状況!$BU$4</c:f>
              <c:strCache>
                <c:ptCount val="1"/>
                <c:pt idx="0">
                  <c:v>受診率</c:v>
                </c:pt>
              </c:strCache>
            </c:strRef>
          </c:tx>
          <c:spPr>
            <a:solidFill>
              <a:srgbClr val="FFC000"/>
            </a:solidFill>
            <a:ln>
              <a:noFill/>
            </a:ln>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市区町村別_医科健診医療機関受診状況!$BU$6:$BU$49</c:f>
              <c:numCache>
                <c:formatCode>0.0%</c:formatCode>
                <c:ptCount val="44"/>
                <c:pt idx="0">
                  <c:v>0.10074583785531208</c:v>
                </c:pt>
                <c:pt idx="1">
                  <c:v>0.15602958885257182</c:v>
                </c:pt>
                <c:pt idx="2">
                  <c:v>0.12268448223504404</c:v>
                </c:pt>
                <c:pt idx="3">
                  <c:v>0.14054866591506951</c:v>
                </c:pt>
                <c:pt idx="4">
                  <c:v>0.23267553923818265</c:v>
                </c:pt>
                <c:pt idx="5">
                  <c:v>0.25128282523392698</c:v>
                </c:pt>
                <c:pt idx="6">
                  <c:v>0.15343915343915343</c:v>
                </c:pt>
                <c:pt idx="7">
                  <c:v>0.1871552403467297</c:v>
                </c:pt>
                <c:pt idx="8">
                  <c:v>0.13126934984520125</c:v>
                </c:pt>
                <c:pt idx="9">
                  <c:v>0.10265744448489261</c:v>
                </c:pt>
                <c:pt idx="10">
                  <c:v>0.17623690863127484</c:v>
                </c:pt>
                <c:pt idx="11">
                  <c:v>0.17378333022561998</c:v>
                </c:pt>
                <c:pt idx="12">
                  <c:v>0.18066205348793715</c:v>
                </c:pt>
                <c:pt idx="13">
                  <c:v>0.12362637362637363</c:v>
                </c:pt>
                <c:pt idx="14">
                  <c:v>0.20183486238532111</c:v>
                </c:pt>
                <c:pt idx="15">
                  <c:v>0.21001312582036377</c:v>
                </c:pt>
                <c:pt idx="16">
                  <c:v>0.22343921139101863</c:v>
                </c:pt>
                <c:pt idx="17">
                  <c:v>0.13520906604142244</c:v>
                </c:pt>
                <c:pt idx="18">
                  <c:v>0.16505263157894737</c:v>
                </c:pt>
                <c:pt idx="19">
                  <c:v>0.19825773505557223</c:v>
                </c:pt>
                <c:pt idx="20">
                  <c:v>0.19642218246869408</c:v>
                </c:pt>
                <c:pt idx="21">
                  <c:v>0.16574585635359115</c:v>
                </c:pt>
                <c:pt idx="22">
                  <c:v>0.21317512274959083</c:v>
                </c:pt>
                <c:pt idx="23">
                  <c:v>0.14714464360150062</c:v>
                </c:pt>
                <c:pt idx="24">
                  <c:v>0.14773473407747867</c:v>
                </c:pt>
                <c:pt idx="25">
                  <c:v>0.19101123595505617</c:v>
                </c:pt>
                <c:pt idx="26">
                  <c:v>0.26323639075316929</c:v>
                </c:pt>
                <c:pt idx="27">
                  <c:v>0.13899455124910043</c:v>
                </c:pt>
                <c:pt idx="28">
                  <c:v>0.13727055067837191</c:v>
                </c:pt>
                <c:pt idx="29">
                  <c:v>0.17797356828193833</c:v>
                </c:pt>
                <c:pt idx="30">
                  <c:v>0.15393133997785161</c:v>
                </c:pt>
                <c:pt idx="31">
                  <c:v>0.19756097560975611</c:v>
                </c:pt>
                <c:pt idx="32">
                  <c:v>0.15051903114186851</c:v>
                </c:pt>
                <c:pt idx="33">
                  <c:v>0.19124087591240876</c:v>
                </c:pt>
                <c:pt idx="34">
                  <c:v>0.41046511627906979</c:v>
                </c:pt>
                <c:pt idx="35">
                  <c:v>0.15151515151515152</c:v>
                </c:pt>
                <c:pt idx="36">
                  <c:v>0.15730337078651685</c:v>
                </c:pt>
                <c:pt idx="37">
                  <c:v>0.14316939890710381</c:v>
                </c:pt>
                <c:pt idx="38">
                  <c:v>0.17647058823529413</c:v>
                </c:pt>
                <c:pt idx="39">
                  <c:v>0.14027149321266968</c:v>
                </c:pt>
                <c:pt idx="40">
                  <c:v>0.21705426356589147</c:v>
                </c:pt>
                <c:pt idx="41">
                  <c:v>0.1830238726790451</c:v>
                </c:pt>
                <c:pt idx="42">
                  <c:v>0.26291079812206575</c:v>
                </c:pt>
                <c:pt idx="43">
                  <c:v>0.15494680053948748</c:v>
                </c:pt>
              </c:numCache>
            </c:numRef>
          </c:val>
          <c:extLst>
            <c:ext xmlns:c16="http://schemas.microsoft.com/office/drawing/2014/chart" uri="{C3380CC4-5D6E-409C-BE32-E72D297353CC}">
              <c16:uniqueId val="{00000000-C83D-41A6-9EEF-B9BB0037EA57}"/>
            </c:ext>
          </c:extLst>
        </c:ser>
        <c:ser>
          <c:idx val="1"/>
          <c:order val="1"/>
          <c:tx>
            <c:strRef>
              <c:f>市区町村別_医科健診医療機関受診状況!$BX$4</c:f>
              <c:strCache>
                <c:ptCount val="1"/>
                <c:pt idx="0">
                  <c:v>未受診率</c:v>
                </c:pt>
              </c:strCache>
            </c:strRef>
          </c:tx>
          <c:spPr>
            <a:solidFill>
              <a:schemeClr val="accent1">
                <a:lumMod val="40000"/>
                <a:lumOff val="60000"/>
              </a:schemeClr>
            </a:solidFill>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市区町村別_医科健診医療機関受診状況!$BX$6:$BX$49</c:f>
              <c:numCache>
                <c:formatCode>0.0%</c:formatCode>
                <c:ptCount val="44"/>
                <c:pt idx="0">
                  <c:v>0.8992541621446879</c:v>
                </c:pt>
                <c:pt idx="1">
                  <c:v>0.84397041114742821</c:v>
                </c:pt>
                <c:pt idx="2">
                  <c:v>0.87731551776495598</c:v>
                </c:pt>
                <c:pt idx="3">
                  <c:v>0.85945133408493046</c:v>
                </c:pt>
                <c:pt idx="4">
                  <c:v>0.76732446076181737</c:v>
                </c:pt>
                <c:pt idx="5">
                  <c:v>0.74871717476607302</c:v>
                </c:pt>
                <c:pt idx="6">
                  <c:v>0.84656084656084651</c:v>
                </c:pt>
                <c:pt idx="7">
                  <c:v>0.8128447596532703</c:v>
                </c:pt>
                <c:pt idx="8">
                  <c:v>0.86873065015479878</c:v>
                </c:pt>
                <c:pt idx="9">
                  <c:v>0.89734255551510744</c:v>
                </c:pt>
                <c:pt idx="10">
                  <c:v>0.82376309136872516</c:v>
                </c:pt>
                <c:pt idx="11">
                  <c:v>0.82621666977438002</c:v>
                </c:pt>
                <c:pt idx="12">
                  <c:v>0.81933794651206282</c:v>
                </c:pt>
                <c:pt idx="13">
                  <c:v>0.87637362637362637</c:v>
                </c:pt>
                <c:pt idx="14">
                  <c:v>0.79816513761467889</c:v>
                </c:pt>
                <c:pt idx="15">
                  <c:v>0.7899868741796362</c:v>
                </c:pt>
                <c:pt idx="16">
                  <c:v>0.77656078860898137</c:v>
                </c:pt>
                <c:pt idx="17">
                  <c:v>0.86479093395857753</c:v>
                </c:pt>
                <c:pt idx="18">
                  <c:v>0.83494736842105266</c:v>
                </c:pt>
                <c:pt idx="19">
                  <c:v>0.8017422649444278</c:v>
                </c:pt>
                <c:pt idx="20">
                  <c:v>0.80357781753130586</c:v>
                </c:pt>
                <c:pt idx="21">
                  <c:v>0.83425414364640882</c:v>
                </c:pt>
                <c:pt idx="22">
                  <c:v>0.78682487725040917</c:v>
                </c:pt>
                <c:pt idx="23">
                  <c:v>0.85285535639849941</c:v>
                </c:pt>
                <c:pt idx="24">
                  <c:v>0.85226526592252139</c:v>
                </c:pt>
                <c:pt idx="25">
                  <c:v>0.8089887640449438</c:v>
                </c:pt>
                <c:pt idx="26">
                  <c:v>0.73676360924683071</c:v>
                </c:pt>
                <c:pt idx="27">
                  <c:v>0.86100544875089957</c:v>
                </c:pt>
                <c:pt idx="28">
                  <c:v>0.86272944932162809</c:v>
                </c:pt>
                <c:pt idx="29">
                  <c:v>0.82202643171806167</c:v>
                </c:pt>
                <c:pt idx="30">
                  <c:v>0.84606866002214842</c:v>
                </c:pt>
                <c:pt idx="31">
                  <c:v>0.80243902439024395</c:v>
                </c:pt>
                <c:pt idx="32">
                  <c:v>0.84948096885813151</c:v>
                </c:pt>
                <c:pt idx="33">
                  <c:v>0.80875912408759121</c:v>
                </c:pt>
                <c:pt idx="34">
                  <c:v>0.58953488372093021</c:v>
                </c:pt>
                <c:pt idx="35">
                  <c:v>0.84848484848484851</c:v>
                </c:pt>
                <c:pt idx="36">
                  <c:v>0.84269662921348309</c:v>
                </c:pt>
                <c:pt idx="37">
                  <c:v>0.85683060109289622</c:v>
                </c:pt>
                <c:pt idx="38">
                  <c:v>0.82352941176470584</c:v>
                </c:pt>
                <c:pt idx="39">
                  <c:v>0.85972850678733037</c:v>
                </c:pt>
                <c:pt idx="40">
                  <c:v>0.78294573643410847</c:v>
                </c:pt>
                <c:pt idx="41">
                  <c:v>0.81697612732095493</c:v>
                </c:pt>
                <c:pt idx="42">
                  <c:v>0.73708920187793425</c:v>
                </c:pt>
                <c:pt idx="43">
                  <c:v>0.84505319946051249</c:v>
                </c:pt>
              </c:numCache>
            </c:numRef>
          </c:val>
          <c:extLst>
            <c:ext xmlns:c16="http://schemas.microsoft.com/office/drawing/2014/chart" uri="{C3380CC4-5D6E-409C-BE32-E72D297353CC}">
              <c16:uniqueId val="{00000001-C83D-41A6-9EEF-B9BB0037EA57}"/>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775333525983718"/>
          <c:y val="1.0254915874822072E-2"/>
          <c:w val="0.54999614699224586"/>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市区町村別_医科健診医療機関受診状況!$BQ$5</c:f>
              <c:strCache>
                <c:ptCount val="1"/>
                <c:pt idx="0">
                  <c:v>前年度との差分(受診率)</c:v>
                </c:pt>
              </c:strCache>
            </c:strRef>
          </c:tx>
          <c:spPr>
            <a:solidFill>
              <a:schemeClr val="accent1"/>
            </a:solidFill>
            <a:ln>
              <a:noFill/>
            </a:ln>
          </c:spPr>
          <c:invertIfNegative val="0"/>
          <c:dLbls>
            <c:dLbl>
              <c:idx val="4"/>
              <c:layout>
                <c:manualLayout>
                  <c:x val="1.0736714975845411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09-4537-90F1-6C87472B76DC}"/>
                </c:ext>
              </c:extLst>
            </c:dLbl>
            <c:dLbl>
              <c:idx val="13"/>
              <c:layout>
                <c:manualLayout>
                  <c:x val="2.14734299516907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09-4537-90F1-6C87472B76DC}"/>
                </c:ext>
              </c:extLst>
            </c:dLbl>
            <c:dLbl>
              <c:idx val="18"/>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09-4537-90F1-6C87472B76DC}"/>
                </c:ext>
              </c:extLst>
            </c:dLbl>
            <c:dLbl>
              <c:idx val="32"/>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5F-4E6C-88AC-6D7CDFE6ABB4}"/>
                </c:ext>
              </c:extLst>
            </c:dLbl>
            <c:dLbl>
              <c:idx val="39"/>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5F-4E6C-88AC-6D7CDFE6ABB4}"/>
                </c:ext>
              </c:extLst>
            </c:dLbl>
            <c:dLbl>
              <c:idx val="4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A5F-4E6C-88AC-6D7CDFE6ABB4}"/>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市区町村別_医科健診医療機関受診状況!$BQ$6:$BQ$48</c:f>
              <c:numCache>
                <c:formatCode>General</c:formatCode>
                <c:ptCount val="43"/>
                <c:pt idx="0">
                  <c:v>1.100000000000001</c:v>
                </c:pt>
                <c:pt idx="1">
                  <c:v>0.80000000000000071</c:v>
                </c:pt>
                <c:pt idx="2">
                  <c:v>-0.40000000000000036</c:v>
                </c:pt>
                <c:pt idx="3">
                  <c:v>-0.50000000000000044</c:v>
                </c:pt>
                <c:pt idx="4">
                  <c:v>0.50000000000000044</c:v>
                </c:pt>
                <c:pt idx="5">
                  <c:v>0.10000000000000009</c:v>
                </c:pt>
                <c:pt idx="6">
                  <c:v>-0.70000000000000062</c:v>
                </c:pt>
                <c:pt idx="7">
                  <c:v>-0.10000000000000009</c:v>
                </c:pt>
                <c:pt idx="8">
                  <c:v>-0.40000000000000036</c:v>
                </c:pt>
                <c:pt idx="9">
                  <c:v>0.10000000000000009</c:v>
                </c:pt>
                <c:pt idx="10">
                  <c:v>0.9000000000000008</c:v>
                </c:pt>
                <c:pt idx="11">
                  <c:v>0.20000000000000018</c:v>
                </c:pt>
                <c:pt idx="12">
                  <c:v>1.2999999999999985</c:v>
                </c:pt>
                <c:pt idx="13">
                  <c:v>0.39999999999999758</c:v>
                </c:pt>
                <c:pt idx="14">
                  <c:v>-0.19999999999999463</c:v>
                </c:pt>
                <c:pt idx="15">
                  <c:v>0</c:v>
                </c:pt>
                <c:pt idx="16">
                  <c:v>-1.1999999999999955</c:v>
                </c:pt>
                <c:pt idx="17">
                  <c:v>1.3000000000000012</c:v>
                </c:pt>
                <c:pt idx="18">
                  <c:v>0.50000000000000044</c:v>
                </c:pt>
                <c:pt idx="19">
                  <c:v>0.10000000000000009</c:v>
                </c:pt>
                <c:pt idx="20">
                  <c:v>1.2000000000000011</c:v>
                </c:pt>
                <c:pt idx="21">
                  <c:v>-0.80000000000000071</c:v>
                </c:pt>
                <c:pt idx="22">
                  <c:v>-0.20000000000000018</c:v>
                </c:pt>
                <c:pt idx="23">
                  <c:v>-0.40000000000000036</c:v>
                </c:pt>
                <c:pt idx="24">
                  <c:v>0.60000000000000053</c:v>
                </c:pt>
                <c:pt idx="25">
                  <c:v>0.99999999999999811</c:v>
                </c:pt>
                <c:pt idx="26">
                  <c:v>2.4999999999999964</c:v>
                </c:pt>
                <c:pt idx="27">
                  <c:v>0.10000000000000009</c:v>
                </c:pt>
                <c:pt idx="28">
                  <c:v>0.60000000000000053</c:v>
                </c:pt>
                <c:pt idx="29">
                  <c:v>-0.20000000000000018</c:v>
                </c:pt>
                <c:pt idx="30">
                  <c:v>0.9000000000000008</c:v>
                </c:pt>
                <c:pt idx="31">
                  <c:v>-1.100000000000001</c:v>
                </c:pt>
                <c:pt idx="32">
                  <c:v>0.29999999999999888</c:v>
                </c:pt>
                <c:pt idx="33">
                  <c:v>1.5999999999999988</c:v>
                </c:pt>
                <c:pt idx="34">
                  <c:v>-0.70000000000000062</c:v>
                </c:pt>
                <c:pt idx="35">
                  <c:v>9.9999999999997313E-2</c:v>
                </c:pt>
                <c:pt idx="36">
                  <c:v>3.1</c:v>
                </c:pt>
                <c:pt idx="37">
                  <c:v>0.10000000000000009</c:v>
                </c:pt>
                <c:pt idx="38">
                  <c:v>-0.20000000000000018</c:v>
                </c:pt>
                <c:pt idx="39">
                  <c:v>0.30000000000000027</c:v>
                </c:pt>
                <c:pt idx="40">
                  <c:v>-0.60000000000000053</c:v>
                </c:pt>
                <c:pt idx="41">
                  <c:v>4.5999999999999988</c:v>
                </c:pt>
                <c:pt idx="42">
                  <c:v>3.1999999999999975</c:v>
                </c:pt>
              </c:numCache>
            </c:numRef>
          </c:val>
          <c:extLst>
            <c:ext xmlns:c16="http://schemas.microsoft.com/office/drawing/2014/chart" uri="{C3380CC4-5D6E-409C-BE32-E72D297353CC}">
              <c16:uniqueId val="{0000001A-BA5F-4E6C-88AC-6D7CDFE6ABB4}"/>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BA5F-4E6C-88AC-6D7CDFE6ABB4}"/>
              </c:ext>
            </c:extLst>
          </c:dPt>
          <c:dLbls>
            <c:dLbl>
              <c:idx val="0"/>
              <c:layout>
                <c:manualLayout>
                  <c:x val="0.1012318840579709"/>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A5F-4E6C-88AC-6D7CDFE6ABB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市区町村別_医科健診医療機関受診状況!$CE$6:$CE$48</c:f>
              <c:numCache>
                <c:formatCode>General</c:formatCode>
                <c:ptCount val="43"/>
                <c:pt idx="0">
                  <c:v>0.60000000000000053</c:v>
                </c:pt>
                <c:pt idx="1">
                  <c:v>0.60000000000000053</c:v>
                </c:pt>
                <c:pt idx="2">
                  <c:v>0.60000000000000053</c:v>
                </c:pt>
                <c:pt idx="3">
                  <c:v>0.60000000000000053</c:v>
                </c:pt>
                <c:pt idx="4">
                  <c:v>0.60000000000000053</c:v>
                </c:pt>
                <c:pt idx="5">
                  <c:v>0.60000000000000053</c:v>
                </c:pt>
                <c:pt idx="6">
                  <c:v>0.60000000000000053</c:v>
                </c:pt>
                <c:pt idx="7">
                  <c:v>0.60000000000000053</c:v>
                </c:pt>
                <c:pt idx="8">
                  <c:v>0.60000000000000053</c:v>
                </c:pt>
                <c:pt idx="9">
                  <c:v>0.60000000000000053</c:v>
                </c:pt>
                <c:pt idx="10">
                  <c:v>0.60000000000000053</c:v>
                </c:pt>
                <c:pt idx="11">
                  <c:v>0.60000000000000053</c:v>
                </c:pt>
                <c:pt idx="12">
                  <c:v>0.60000000000000053</c:v>
                </c:pt>
                <c:pt idx="13">
                  <c:v>0.60000000000000053</c:v>
                </c:pt>
                <c:pt idx="14">
                  <c:v>0.60000000000000053</c:v>
                </c:pt>
                <c:pt idx="15">
                  <c:v>0.60000000000000053</c:v>
                </c:pt>
                <c:pt idx="16">
                  <c:v>0.60000000000000053</c:v>
                </c:pt>
                <c:pt idx="17">
                  <c:v>0.60000000000000053</c:v>
                </c:pt>
                <c:pt idx="18">
                  <c:v>0.60000000000000053</c:v>
                </c:pt>
                <c:pt idx="19">
                  <c:v>0.60000000000000053</c:v>
                </c:pt>
                <c:pt idx="20">
                  <c:v>0.60000000000000053</c:v>
                </c:pt>
                <c:pt idx="21">
                  <c:v>0.60000000000000053</c:v>
                </c:pt>
                <c:pt idx="22">
                  <c:v>0.60000000000000053</c:v>
                </c:pt>
                <c:pt idx="23">
                  <c:v>0.60000000000000053</c:v>
                </c:pt>
                <c:pt idx="24">
                  <c:v>0.60000000000000053</c:v>
                </c:pt>
                <c:pt idx="25">
                  <c:v>0.60000000000000053</c:v>
                </c:pt>
                <c:pt idx="26">
                  <c:v>0.60000000000000053</c:v>
                </c:pt>
                <c:pt idx="27">
                  <c:v>0.60000000000000053</c:v>
                </c:pt>
                <c:pt idx="28">
                  <c:v>0.60000000000000053</c:v>
                </c:pt>
                <c:pt idx="29">
                  <c:v>0.60000000000000053</c:v>
                </c:pt>
                <c:pt idx="30">
                  <c:v>0.60000000000000053</c:v>
                </c:pt>
                <c:pt idx="31">
                  <c:v>0.60000000000000053</c:v>
                </c:pt>
                <c:pt idx="32">
                  <c:v>0.60000000000000053</c:v>
                </c:pt>
                <c:pt idx="33">
                  <c:v>0.60000000000000053</c:v>
                </c:pt>
                <c:pt idx="34">
                  <c:v>0.60000000000000053</c:v>
                </c:pt>
                <c:pt idx="35">
                  <c:v>0.60000000000000053</c:v>
                </c:pt>
                <c:pt idx="36">
                  <c:v>0.60000000000000053</c:v>
                </c:pt>
                <c:pt idx="37">
                  <c:v>0.60000000000000053</c:v>
                </c:pt>
                <c:pt idx="38">
                  <c:v>0.60000000000000053</c:v>
                </c:pt>
                <c:pt idx="39">
                  <c:v>0.60000000000000053</c:v>
                </c:pt>
                <c:pt idx="40">
                  <c:v>0.60000000000000053</c:v>
                </c:pt>
                <c:pt idx="41">
                  <c:v>0.60000000000000053</c:v>
                </c:pt>
                <c:pt idx="42">
                  <c:v>0.60000000000000053</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BA5F-4E6C-88AC-6D7CDFE6ABB4}"/>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市区町村別_医科健診医療機関受診状況!$BW$5</c:f>
              <c:strCache>
                <c:ptCount val="1"/>
                <c:pt idx="0">
                  <c:v>前年度との差分(受診率)</c:v>
                </c:pt>
              </c:strCache>
            </c:strRef>
          </c:tx>
          <c:spPr>
            <a:solidFill>
              <a:schemeClr val="accent1"/>
            </a:solidFill>
            <a:ln>
              <a:noFill/>
            </a:ln>
          </c:spPr>
          <c:invertIfNegative val="0"/>
          <c:dLbls>
            <c:dLbl>
              <c:idx val="9"/>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44-48EA-845A-70A6D78EC48E}"/>
                </c:ext>
              </c:extLst>
            </c:dLbl>
            <c:dLbl>
              <c:idx val="11"/>
              <c:layout>
                <c:manualLayout>
                  <c:x val="6.1352657004830917E-3"/>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44-48EA-845A-70A6D78EC48E}"/>
                </c:ext>
              </c:extLst>
            </c:dLbl>
            <c:dLbl>
              <c:idx val="35"/>
              <c:layout>
                <c:manualLayout>
                  <c:x val="-7.66859903381639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252-472A-A974-3579BBFABC2B}"/>
                </c:ext>
              </c:extLst>
            </c:dLbl>
            <c:dLbl>
              <c:idx val="37"/>
              <c:layout>
                <c:manualLayout>
                  <c:x val="-7.66859903381642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252-472A-A974-3579BBFABC2B}"/>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市区町村別_医科健診医療機関受診状況!$BW$6:$BW$48</c:f>
              <c:numCache>
                <c:formatCode>General</c:formatCode>
                <c:ptCount val="43"/>
                <c:pt idx="0">
                  <c:v>0.60000000000000053</c:v>
                </c:pt>
                <c:pt idx="1">
                  <c:v>0.30000000000000027</c:v>
                </c:pt>
                <c:pt idx="2">
                  <c:v>-1.4000000000000012</c:v>
                </c:pt>
                <c:pt idx="3">
                  <c:v>-0.30000000000000027</c:v>
                </c:pt>
                <c:pt idx="4">
                  <c:v>-1.0999999999999983</c:v>
                </c:pt>
                <c:pt idx="5">
                  <c:v>0.20000000000000018</c:v>
                </c:pt>
                <c:pt idx="6">
                  <c:v>1.9999999999999991</c:v>
                </c:pt>
                <c:pt idx="7">
                  <c:v>0.20000000000000018</c:v>
                </c:pt>
                <c:pt idx="8">
                  <c:v>-1.2999999999999985</c:v>
                </c:pt>
                <c:pt idx="9">
                  <c:v>0.10000000000000009</c:v>
                </c:pt>
                <c:pt idx="10">
                  <c:v>0.89999999999999802</c:v>
                </c:pt>
                <c:pt idx="11">
                  <c:v>0.10000000000000009</c:v>
                </c:pt>
                <c:pt idx="12">
                  <c:v>-0.20000000000000018</c:v>
                </c:pt>
                <c:pt idx="13">
                  <c:v>-0.40000000000000036</c:v>
                </c:pt>
                <c:pt idx="14">
                  <c:v>-0.89999999999999802</c:v>
                </c:pt>
                <c:pt idx="15">
                  <c:v>-1.100000000000001</c:v>
                </c:pt>
                <c:pt idx="16">
                  <c:v>1.4000000000000012</c:v>
                </c:pt>
                <c:pt idx="17">
                  <c:v>1.100000000000001</c:v>
                </c:pt>
                <c:pt idx="18">
                  <c:v>-0.60000000000000053</c:v>
                </c:pt>
                <c:pt idx="19">
                  <c:v>-0.20000000000000018</c:v>
                </c:pt>
                <c:pt idx="20">
                  <c:v>-1.1999999999999984</c:v>
                </c:pt>
                <c:pt idx="21">
                  <c:v>-0.50000000000000044</c:v>
                </c:pt>
                <c:pt idx="22">
                  <c:v>0.20000000000000018</c:v>
                </c:pt>
                <c:pt idx="23">
                  <c:v>-0.20000000000000018</c:v>
                </c:pt>
                <c:pt idx="24">
                  <c:v>-0.30000000000000027</c:v>
                </c:pt>
                <c:pt idx="25">
                  <c:v>3.3000000000000003</c:v>
                </c:pt>
                <c:pt idx="26">
                  <c:v>2.0000000000000018</c:v>
                </c:pt>
                <c:pt idx="27">
                  <c:v>-0.39999999999999758</c:v>
                </c:pt>
                <c:pt idx="28">
                  <c:v>-0.99999999999999811</c:v>
                </c:pt>
                <c:pt idx="29">
                  <c:v>0.40000000000000036</c:v>
                </c:pt>
                <c:pt idx="30">
                  <c:v>-0.70000000000000062</c:v>
                </c:pt>
                <c:pt idx="31">
                  <c:v>1.0000000000000009</c:v>
                </c:pt>
                <c:pt idx="32">
                  <c:v>0.70000000000000062</c:v>
                </c:pt>
                <c:pt idx="33">
                  <c:v>1.5000000000000013</c:v>
                </c:pt>
                <c:pt idx="34">
                  <c:v>2.4999999999999964</c:v>
                </c:pt>
                <c:pt idx="35">
                  <c:v>-1.5000000000000013</c:v>
                </c:pt>
                <c:pt idx="36">
                  <c:v>1.5000000000000013</c:v>
                </c:pt>
                <c:pt idx="37">
                  <c:v>-1.4000000000000012</c:v>
                </c:pt>
                <c:pt idx="38">
                  <c:v>3.2</c:v>
                </c:pt>
                <c:pt idx="39">
                  <c:v>1.3000000000000012</c:v>
                </c:pt>
                <c:pt idx="40">
                  <c:v>-0.10000000000000009</c:v>
                </c:pt>
                <c:pt idx="41">
                  <c:v>2.1999999999999993</c:v>
                </c:pt>
                <c:pt idx="42">
                  <c:v>6.9</c:v>
                </c:pt>
              </c:numCache>
            </c:numRef>
          </c:val>
          <c:extLst>
            <c:ext xmlns:c16="http://schemas.microsoft.com/office/drawing/2014/chart" uri="{C3380CC4-5D6E-409C-BE32-E72D297353CC}">
              <c16:uniqueId val="{0000001A-1252-472A-A974-3579BBFABC2B}"/>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1252-472A-A974-3579BBFABC2B}"/>
              </c:ext>
            </c:extLst>
          </c:dPt>
          <c:dLbls>
            <c:dLbl>
              <c:idx val="0"/>
              <c:layout>
                <c:manualLayout>
                  <c:x val="6.7487922705314007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252-472A-A974-3579BBFABC2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市区町村別_医科健診医療機関受診状況!$CK$6:$CK$48</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1252-472A-A974-3579BBFABC2B}"/>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市区町村別_医科健診医療機関受診状況!$BT$5</c:f>
              <c:strCache>
                <c:ptCount val="1"/>
                <c:pt idx="0">
                  <c:v>前年度との差分(未受診率)</c:v>
                </c:pt>
              </c:strCache>
            </c:strRef>
          </c:tx>
          <c:spPr>
            <a:solidFill>
              <a:schemeClr val="accent1"/>
            </a:solidFill>
            <a:ln>
              <a:noFill/>
            </a:ln>
          </c:spPr>
          <c:invertIfNegative val="0"/>
          <c:dLbls>
            <c:dLbl>
              <c:idx val="4"/>
              <c:layout>
                <c:manualLayout>
                  <c:x val="9.203260869565329E-3"/>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D8-44B0-BC8A-C40585EA43DC}"/>
                </c:ext>
              </c:extLst>
            </c:dLbl>
            <c:dLbl>
              <c:idx val="13"/>
              <c:layout>
                <c:manualLayout>
                  <c:x val="2.14735507246376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8-44B0-BC8A-C40585EA43DC}"/>
                </c:ext>
              </c:extLst>
            </c:dLbl>
            <c:dLbl>
              <c:idx val="18"/>
              <c:layout>
                <c:manualLayout>
                  <c:x val="1.07369565217392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D8-44B0-BC8A-C40585EA43DC}"/>
                </c:ext>
              </c:extLst>
            </c:dLbl>
            <c:dLbl>
              <c:idx val="19"/>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D8-44B0-BC8A-C40585EA43DC}"/>
                </c:ext>
              </c:extLst>
            </c:dLbl>
            <c:dLbl>
              <c:idx val="32"/>
              <c:layout>
                <c:manualLayout>
                  <c:x val="3.22103864734299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E2-4B17-AE5A-D4CDEF9E8453}"/>
                </c:ext>
              </c:extLst>
            </c:dLbl>
            <c:dLbl>
              <c:idx val="39"/>
              <c:layout>
                <c:manualLayout>
                  <c:x val="3.22103864734299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E2-4B17-AE5A-D4CDEF9E8453}"/>
                </c:ext>
              </c:extLst>
            </c:dLbl>
            <c:dLbl>
              <c:idx val="41"/>
              <c:layout>
                <c:manualLayout>
                  <c:x val="-6.1349033816425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CE2-4B17-AE5A-D4CDEF9E8453}"/>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市区町村別_医科健診医療機関受診状況!$BT$6:$BT$48</c:f>
              <c:numCache>
                <c:formatCode>General</c:formatCode>
                <c:ptCount val="43"/>
                <c:pt idx="0">
                  <c:v>-1.100000000000001</c:v>
                </c:pt>
                <c:pt idx="1">
                  <c:v>-0.80000000000000071</c:v>
                </c:pt>
                <c:pt idx="2">
                  <c:v>0.40000000000000036</c:v>
                </c:pt>
                <c:pt idx="3">
                  <c:v>0.50000000000000044</c:v>
                </c:pt>
                <c:pt idx="4">
                  <c:v>-0.50000000000000044</c:v>
                </c:pt>
                <c:pt idx="5">
                  <c:v>-0.10000000000000009</c:v>
                </c:pt>
                <c:pt idx="6">
                  <c:v>0.70000000000000062</c:v>
                </c:pt>
                <c:pt idx="7">
                  <c:v>0.10000000000000009</c:v>
                </c:pt>
                <c:pt idx="8">
                  <c:v>0.40000000000000036</c:v>
                </c:pt>
                <c:pt idx="9">
                  <c:v>-0.10000000000000009</c:v>
                </c:pt>
                <c:pt idx="10">
                  <c:v>-0.9000000000000008</c:v>
                </c:pt>
                <c:pt idx="11">
                  <c:v>-0.20000000000000018</c:v>
                </c:pt>
                <c:pt idx="12">
                  <c:v>-1.3000000000000012</c:v>
                </c:pt>
                <c:pt idx="13">
                  <c:v>-0.40000000000000036</c:v>
                </c:pt>
                <c:pt idx="14">
                  <c:v>0.20000000000000018</c:v>
                </c:pt>
                <c:pt idx="15">
                  <c:v>0</c:v>
                </c:pt>
                <c:pt idx="16">
                  <c:v>1.2000000000000011</c:v>
                </c:pt>
                <c:pt idx="17">
                  <c:v>-1.3000000000000012</c:v>
                </c:pt>
                <c:pt idx="18">
                  <c:v>-0.50000000000000044</c:v>
                </c:pt>
                <c:pt idx="19">
                  <c:v>-0.10000000000000009</c:v>
                </c:pt>
                <c:pt idx="20">
                  <c:v>-1.2000000000000011</c:v>
                </c:pt>
                <c:pt idx="21">
                  <c:v>0.80000000000000071</c:v>
                </c:pt>
                <c:pt idx="22">
                  <c:v>0.20000000000000018</c:v>
                </c:pt>
                <c:pt idx="23">
                  <c:v>0.40000000000000036</c:v>
                </c:pt>
                <c:pt idx="24">
                  <c:v>-0.60000000000000053</c:v>
                </c:pt>
                <c:pt idx="25">
                  <c:v>-1.0000000000000009</c:v>
                </c:pt>
                <c:pt idx="26">
                  <c:v>-2.5000000000000022</c:v>
                </c:pt>
                <c:pt idx="27">
                  <c:v>-0.10000000000000009</c:v>
                </c:pt>
                <c:pt idx="28">
                  <c:v>-0.60000000000000053</c:v>
                </c:pt>
                <c:pt idx="29">
                  <c:v>0.20000000000000018</c:v>
                </c:pt>
                <c:pt idx="30">
                  <c:v>-0.9000000000000008</c:v>
                </c:pt>
                <c:pt idx="31">
                  <c:v>1.100000000000001</c:v>
                </c:pt>
                <c:pt idx="32">
                  <c:v>-0.30000000000000027</c:v>
                </c:pt>
                <c:pt idx="33">
                  <c:v>-1.6000000000000014</c:v>
                </c:pt>
                <c:pt idx="34">
                  <c:v>0.70000000000000062</c:v>
                </c:pt>
                <c:pt idx="35">
                  <c:v>-0.10000000000000009</c:v>
                </c:pt>
                <c:pt idx="36">
                  <c:v>-3.0999999999999917</c:v>
                </c:pt>
                <c:pt idx="37">
                  <c:v>-0.10000000000000009</c:v>
                </c:pt>
                <c:pt idx="38">
                  <c:v>0.20000000000000018</c:v>
                </c:pt>
                <c:pt idx="39">
                  <c:v>-0.30000000000000027</c:v>
                </c:pt>
                <c:pt idx="40">
                  <c:v>0.60000000000000053</c:v>
                </c:pt>
                <c:pt idx="41">
                  <c:v>-4.6000000000000041</c:v>
                </c:pt>
                <c:pt idx="42">
                  <c:v>-3.2000000000000028</c:v>
                </c:pt>
              </c:numCache>
            </c:numRef>
          </c:val>
          <c:extLst>
            <c:ext xmlns:c16="http://schemas.microsoft.com/office/drawing/2014/chart" uri="{C3380CC4-5D6E-409C-BE32-E72D297353CC}">
              <c16:uniqueId val="{0000001A-DCE2-4B17-AE5A-D4CDEF9E8453}"/>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DCE2-4B17-AE5A-D4CDEF9E8453}"/>
              </c:ext>
            </c:extLst>
          </c:dPt>
          <c:dLbls>
            <c:dLbl>
              <c:idx val="0"/>
              <c:layout>
                <c:manualLayout>
                  <c:x val="-0.23467391304347826"/>
                  <c:y val="-0.89009904761904757"/>
                </c:manualLayout>
              </c:layout>
              <c:tx>
                <c:rich>
                  <a:bodyPr/>
                  <a:lstStyle/>
                  <a:p>
                    <a:fld id="{6534A562-3EB7-43C5-B01C-01BFBD1AE217}" type="SERIESNAME">
                      <a:rPr lang="ja-JP" altLang="en-US"/>
                      <a:pPr/>
                      <a:t>[系列名]</a:t>
                    </a:fld>
                    <a:r>
                      <a:rPr lang="ja-JP" altLang="en-US" baseline="0"/>
                      <a:t>
</a:t>
                    </a:r>
                    <a:fld id="{DDCF263B-E693-4137-9BAA-3F3375532A4F}"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DCE2-4B17-AE5A-D4CDEF9E845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市区町村別_医科健診医療機関受診状況!$CH$6:$CH$48</c:f>
              <c:numCache>
                <c:formatCode>General</c:formatCode>
                <c:ptCount val="43"/>
                <c:pt idx="0">
                  <c:v>-0.60000000000000053</c:v>
                </c:pt>
                <c:pt idx="1">
                  <c:v>-0.60000000000000053</c:v>
                </c:pt>
                <c:pt idx="2">
                  <c:v>-0.60000000000000053</c:v>
                </c:pt>
                <c:pt idx="3">
                  <c:v>-0.60000000000000053</c:v>
                </c:pt>
                <c:pt idx="4">
                  <c:v>-0.60000000000000053</c:v>
                </c:pt>
                <c:pt idx="5">
                  <c:v>-0.60000000000000053</c:v>
                </c:pt>
                <c:pt idx="6">
                  <c:v>-0.60000000000000053</c:v>
                </c:pt>
                <c:pt idx="7">
                  <c:v>-0.60000000000000053</c:v>
                </c:pt>
                <c:pt idx="8">
                  <c:v>-0.60000000000000053</c:v>
                </c:pt>
                <c:pt idx="9">
                  <c:v>-0.60000000000000053</c:v>
                </c:pt>
                <c:pt idx="10">
                  <c:v>-0.60000000000000053</c:v>
                </c:pt>
                <c:pt idx="11">
                  <c:v>-0.60000000000000053</c:v>
                </c:pt>
                <c:pt idx="12">
                  <c:v>-0.60000000000000053</c:v>
                </c:pt>
                <c:pt idx="13">
                  <c:v>-0.60000000000000053</c:v>
                </c:pt>
                <c:pt idx="14">
                  <c:v>-0.60000000000000053</c:v>
                </c:pt>
                <c:pt idx="15">
                  <c:v>-0.60000000000000053</c:v>
                </c:pt>
                <c:pt idx="16">
                  <c:v>-0.60000000000000053</c:v>
                </c:pt>
                <c:pt idx="17">
                  <c:v>-0.60000000000000053</c:v>
                </c:pt>
                <c:pt idx="18">
                  <c:v>-0.60000000000000053</c:v>
                </c:pt>
                <c:pt idx="19">
                  <c:v>-0.60000000000000053</c:v>
                </c:pt>
                <c:pt idx="20">
                  <c:v>-0.60000000000000053</c:v>
                </c:pt>
                <c:pt idx="21">
                  <c:v>-0.60000000000000053</c:v>
                </c:pt>
                <c:pt idx="22">
                  <c:v>-0.60000000000000053</c:v>
                </c:pt>
                <c:pt idx="23">
                  <c:v>-0.60000000000000053</c:v>
                </c:pt>
                <c:pt idx="24">
                  <c:v>-0.60000000000000053</c:v>
                </c:pt>
                <c:pt idx="25">
                  <c:v>-0.60000000000000053</c:v>
                </c:pt>
                <c:pt idx="26">
                  <c:v>-0.60000000000000053</c:v>
                </c:pt>
                <c:pt idx="27">
                  <c:v>-0.60000000000000053</c:v>
                </c:pt>
                <c:pt idx="28">
                  <c:v>-0.60000000000000053</c:v>
                </c:pt>
                <c:pt idx="29">
                  <c:v>-0.60000000000000053</c:v>
                </c:pt>
                <c:pt idx="30">
                  <c:v>-0.60000000000000053</c:v>
                </c:pt>
                <c:pt idx="31">
                  <c:v>-0.60000000000000053</c:v>
                </c:pt>
                <c:pt idx="32">
                  <c:v>-0.60000000000000053</c:v>
                </c:pt>
                <c:pt idx="33">
                  <c:v>-0.60000000000000053</c:v>
                </c:pt>
                <c:pt idx="34">
                  <c:v>-0.60000000000000053</c:v>
                </c:pt>
                <c:pt idx="35">
                  <c:v>-0.60000000000000053</c:v>
                </c:pt>
                <c:pt idx="36">
                  <c:v>-0.60000000000000053</c:v>
                </c:pt>
                <c:pt idx="37">
                  <c:v>-0.60000000000000053</c:v>
                </c:pt>
                <c:pt idx="38">
                  <c:v>-0.60000000000000053</c:v>
                </c:pt>
                <c:pt idx="39">
                  <c:v>-0.60000000000000053</c:v>
                </c:pt>
                <c:pt idx="40">
                  <c:v>-0.60000000000000053</c:v>
                </c:pt>
                <c:pt idx="41">
                  <c:v>-0.60000000000000053</c:v>
                </c:pt>
                <c:pt idx="42">
                  <c:v>-0.60000000000000053</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DCE2-4B17-AE5A-D4CDEF9E8453}"/>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市区町村別_医科健診医療機関受診状況!$BZ$5</c:f>
              <c:strCache>
                <c:ptCount val="1"/>
                <c:pt idx="0">
                  <c:v>前年度との差分(未受診率)</c:v>
                </c:pt>
              </c:strCache>
            </c:strRef>
          </c:tx>
          <c:spPr>
            <a:solidFill>
              <a:schemeClr val="accent1"/>
            </a:solidFill>
            <a:ln>
              <a:noFill/>
            </a:ln>
          </c:spPr>
          <c:invertIfNegative val="0"/>
          <c:dLbls>
            <c:dLbl>
              <c:idx val="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C2-416C-8B38-ECFA135BADF2}"/>
                </c:ext>
              </c:extLst>
            </c:dLbl>
            <c:dLbl>
              <c:idx val="11"/>
              <c:layout>
                <c:manualLayout>
                  <c:x val="4.6014492753623185E-3"/>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C2-416C-8B38-ECFA135BADF2}"/>
                </c:ext>
              </c:extLst>
            </c:dLbl>
            <c:dLbl>
              <c:idx val="35"/>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9F-45B0-9F99-A35CAA48185E}"/>
                </c:ext>
              </c:extLst>
            </c:dLbl>
            <c:dLbl>
              <c:idx val="3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9F-45B0-9F99-A35CAA48185E}"/>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市区町村別_医科健診医療機関受診状況!$BZ$6:$BZ$48</c:f>
              <c:numCache>
                <c:formatCode>General</c:formatCode>
                <c:ptCount val="43"/>
                <c:pt idx="0">
                  <c:v>-0.60000000000000053</c:v>
                </c:pt>
                <c:pt idx="1">
                  <c:v>-0.30000000000000027</c:v>
                </c:pt>
                <c:pt idx="2">
                  <c:v>1.4000000000000012</c:v>
                </c:pt>
                <c:pt idx="3">
                  <c:v>0.30000000000000027</c:v>
                </c:pt>
                <c:pt idx="4">
                  <c:v>1.100000000000001</c:v>
                </c:pt>
                <c:pt idx="5">
                  <c:v>-0.20000000000000018</c:v>
                </c:pt>
                <c:pt idx="6">
                  <c:v>-2.0000000000000018</c:v>
                </c:pt>
                <c:pt idx="7">
                  <c:v>-0.20000000000000018</c:v>
                </c:pt>
                <c:pt idx="8">
                  <c:v>1.3000000000000012</c:v>
                </c:pt>
                <c:pt idx="9">
                  <c:v>-0.10000000000000009</c:v>
                </c:pt>
                <c:pt idx="10">
                  <c:v>-0.9000000000000008</c:v>
                </c:pt>
                <c:pt idx="11">
                  <c:v>-0.10000000000000009</c:v>
                </c:pt>
                <c:pt idx="12">
                  <c:v>0.20000000000000018</c:v>
                </c:pt>
                <c:pt idx="13">
                  <c:v>0.40000000000000036</c:v>
                </c:pt>
                <c:pt idx="14">
                  <c:v>0.9000000000000008</c:v>
                </c:pt>
                <c:pt idx="15">
                  <c:v>1.100000000000001</c:v>
                </c:pt>
                <c:pt idx="16">
                  <c:v>-1.4000000000000012</c:v>
                </c:pt>
                <c:pt idx="17">
                  <c:v>-1.100000000000001</c:v>
                </c:pt>
                <c:pt idx="18">
                  <c:v>0.60000000000000053</c:v>
                </c:pt>
                <c:pt idx="19">
                  <c:v>0.20000000000000018</c:v>
                </c:pt>
                <c:pt idx="20">
                  <c:v>1.2000000000000011</c:v>
                </c:pt>
                <c:pt idx="21">
                  <c:v>0.50000000000000044</c:v>
                </c:pt>
                <c:pt idx="22">
                  <c:v>-0.20000000000000018</c:v>
                </c:pt>
                <c:pt idx="23">
                  <c:v>0.20000000000000018</c:v>
                </c:pt>
                <c:pt idx="24">
                  <c:v>0.30000000000000027</c:v>
                </c:pt>
                <c:pt idx="25">
                  <c:v>-3.2999999999999918</c:v>
                </c:pt>
                <c:pt idx="26">
                  <c:v>-2.0000000000000018</c:v>
                </c:pt>
                <c:pt idx="27">
                  <c:v>0.40000000000000036</c:v>
                </c:pt>
                <c:pt idx="28">
                  <c:v>1.0000000000000009</c:v>
                </c:pt>
                <c:pt idx="29">
                  <c:v>-0.40000000000000036</c:v>
                </c:pt>
                <c:pt idx="30">
                  <c:v>0.70000000000000062</c:v>
                </c:pt>
                <c:pt idx="31">
                  <c:v>-1.0000000000000009</c:v>
                </c:pt>
                <c:pt idx="32">
                  <c:v>-0.70000000000000062</c:v>
                </c:pt>
                <c:pt idx="33">
                  <c:v>-1.4999999999999902</c:v>
                </c:pt>
                <c:pt idx="34">
                  <c:v>-2.5000000000000022</c:v>
                </c:pt>
                <c:pt idx="35">
                  <c:v>1.5000000000000013</c:v>
                </c:pt>
                <c:pt idx="36">
                  <c:v>-1.5000000000000013</c:v>
                </c:pt>
                <c:pt idx="37">
                  <c:v>1.4000000000000012</c:v>
                </c:pt>
                <c:pt idx="38">
                  <c:v>-3.2000000000000028</c:v>
                </c:pt>
                <c:pt idx="39">
                  <c:v>-1.3000000000000012</c:v>
                </c:pt>
                <c:pt idx="40">
                  <c:v>0.10000000000000009</c:v>
                </c:pt>
                <c:pt idx="41">
                  <c:v>-2.200000000000002</c:v>
                </c:pt>
                <c:pt idx="42">
                  <c:v>-6.9000000000000057</c:v>
                </c:pt>
              </c:numCache>
            </c:numRef>
          </c:val>
          <c:extLst>
            <c:ext xmlns:c16="http://schemas.microsoft.com/office/drawing/2014/chart" uri="{C3380CC4-5D6E-409C-BE32-E72D297353CC}">
              <c16:uniqueId val="{0000001A-199F-45B0-9F99-A35CAA48185E}"/>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199F-45B0-9F99-A35CAA48185E}"/>
              </c:ext>
            </c:extLst>
          </c:dPt>
          <c:dLbls>
            <c:dLbl>
              <c:idx val="0"/>
              <c:layout>
                <c:manualLayout>
                  <c:x val="-0.20246376811594202"/>
                  <c:y val="-0.89009904761904757"/>
                </c:manualLayout>
              </c:layout>
              <c:tx>
                <c:rich>
                  <a:bodyPr/>
                  <a:lstStyle/>
                  <a:p>
                    <a:fld id="{5DC6EC43-3307-4DED-A7B3-AFF3B511DA93}" type="SERIESNAME">
                      <a:rPr lang="ja-JP" altLang="en-US"/>
                      <a:pPr/>
                      <a:t>[系列名]</a:t>
                    </a:fld>
                    <a:r>
                      <a:rPr lang="ja-JP" altLang="en-US" baseline="0"/>
                      <a:t>
</a:t>
                    </a:r>
                    <a:fld id="{749454C6-BA3A-4E18-A776-42E96E017409}"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199F-45B0-9F99-A35CAA48185E}"/>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市区町村別_医科健診医療機関受診状況!$CN$6:$CN$48</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199F-45B0-9F99-A35CAA48185E}"/>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percentStacked"/>
        <c:varyColors val="0"/>
        <c:ser>
          <c:idx val="3"/>
          <c:order val="0"/>
          <c:tx>
            <c:strRef>
              <c:f>歯科健診医療機関受診状況!$J$16</c:f>
              <c:strCache>
                <c:ptCount val="1"/>
                <c:pt idx="0">
                  <c:v>受診率</c:v>
                </c:pt>
              </c:strCache>
            </c:strRef>
          </c:tx>
          <c:spPr>
            <a:solidFill>
              <a:srgbClr val="FFC000"/>
            </a:solidFill>
          </c:spPr>
          <c:invertIfNegative val="0"/>
          <c:dLbls>
            <c:dLbl>
              <c:idx val="1"/>
              <c:layout>
                <c:manualLayout>
                  <c:x val="0.13551424192781272"/>
                  <c:y val="-2.298902864554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D-4749-84BE-843E87029C73}"/>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D-4749-84BE-843E87029C73}"/>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DD-4749-84BE-843E87029C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歯科健診医療機関受診状況!$F$5:$F$6</c:f>
              <c:numCache>
                <c:formatCode>0.0%</c:formatCode>
                <c:ptCount val="2"/>
                <c:pt idx="0">
                  <c:v>0.18250950012255857</c:v>
                </c:pt>
                <c:pt idx="1">
                  <c:v>1.6720866219624399E-2</c:v>
                </c:pt>
              </c:numCache>
            </c:numRef>
          </c:val>
          <c:extLst>
            <c:ext xmlns:c16="http://schemas.microsoft.com/office/drawing/2014/chart" uri="{C3380CC4-5D6E-409C-BE32-E72D297353CC}">
              <c16:uniqueId val="{00000003-77DD-4749-84BE-843E87029C73}"/>
            </c:ext>
          </c:extLst>
        </c:ser>
        <c:ser>
          <c:idx val="0"/>
          <c:order val="1"/>
          <c:tx>
            <c:strRef>
              <c:f>歯科健診医療機関受診状況!$J$17</c:f>
              <c:strCache>
                <c:ptCount val="1"/>
                <c:pt idx="0">
                  <c:v>未受診率</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歯科健診医療機関受診状況!$H$5:$H$6</c:f>
              <c:numCache>
                <c:formatCode>0.0%</c:formatCode>
                <c:ptCount val="2"/>
                <c:pt idx="0">
                  <c:v>0.81749049987744149</c:v>
                </c:pt>
                <c:pt idx="1">
                  <c:v>0.98327913378037557</c:v>
                </c:pt>
              </c:numCache>
            </c:numRef>
          </c:val>
          <c:extLst>
            <c:ext xmlns:c16="http://schemas.microsoft.com/office/drawing/2014/chart" uri="{C3380CC4-5D6E-409C-BE32-E72D297353CC}">
              <c16:uniqueId val="{00000004-77DD-4749-84BE-843E87029C73}"/>
            </c:ext>
          </c:extLst>
        </c:ser>
        <c:dLbls>
          <c:showLegendKey val="0"/>
          <c:showVal val="0"/>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37413599152085"/>
          <c:y val="7.2786615342291999E-2"/>
          <c:w val="0.77459766303181632"/>
          <c:h val="0.91952741255011161"/>
        </c:manualLayout>
      </c:layout>
      <c:barChart>
        <c:barDir val="bar"/>
        <c:grouping val="percentStacked"/>
        <c:varyColors val="0"/>
        <c:ser>
          <c:idx val="0"/>
          <c:order val="0"/>
          <c:tx>
            <c:strRef>
              <c:f>地区別_歯科健診医療機関受診状況!$AU$4</c:f>
              <c:strCache>
                <c:ptCount val="1"/>
                <c:pt idx="0">
                  <c:v>受診率</c:v>
                </c:pt>
              </c:strCache>
            </c:strRef>
          </c:tx>
          <c:spPr>
            <a:solidFill>
              <a:srgbClr val="FFC000"/>
            </a:solidFill>
            <a:ln>
              <a:noFill/>
            </a:ln>
          </c:spPr>
          <c:invertIfNegative val="0"/>
          <c:dLbls>
            <c:dLbl>
              <c:idx val="1"/>
              <c:layout>
                <c:manualLayout>
                  <c:x val="3.1380657914415175E-2"/>
                  <c:y val="-1.9201616171798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AE-4A04-A0F3-28831359D690}"/>
                </c:ext>
              </c:extLst>
            </c:dLbl>
            <c:dLbl>
              <c:idx val="3"/>
              <c:layout>
                <c:manualLayout>
                  <c:x val="3.4683885063300987E-2"/>
                  <c:y val="-1.9201700172411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AE-4A04-A0F3-28831359D690}"/>
                </c:ext>
              </c:extLst>
            </c:dLbl>
            <c:dLbl>
              <c:idx val="5"/>
              <c:layout>
                <c:manualLayout>
                  <c:x val="3.1380657914415203E-2"/>
                  <c:y val="-1.9201868173637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AE-4A04-A0F3-28831359D690}"/>
                </c:ext>
              </c:extLst>
            </c:dLbl>
            <c:dLbl>
              <c:idx val="7"/>
              <c:layout>
                <c:manualLayout>
                  <c:x val="3.1380657914415175E-2"/>
                  <c:y val="-1.9201868173637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AE-4A04-A0F3-28831359D690}"/>
                </c:ext>
              </c:extLst>
            </c:dLbl>
            <c:dLbl>
              <c:idx val="9"/>
              <c:layout>
                <c:manualLayout>
                  <c:x val="3.1380657914415203E-2"/>
                  <c:y val="-1.9201868173637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AE-4A04-A0F3-28831359D690}"/>
                </c:ext>
              </c:extLst>
            </c:dLbl>
            <c:dLbl>
              <c:idx val="11"/>
              <c:layout>
                <c:manualLayout>
                  <c:x val="3.6335498637743893E-2"/>
                  <c:y val="-1.9201868173637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AE-4A04-A0F3-28831359D690}"/>
                </c:ext>
              </c:extLst>
            </c:dLbl>
            <c:dLbl>
              <c:idx val="13"/>
              <c:layout>
                <c:manualLayout>
                  <c:x val="3.7987112212186827E-2"/>
                  <c:y val="-1.92018681736375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AE-4A04-A0F3-28831359D690}"/>
                </c:ext>
              </c:extLst>
            </c:dLbl>
            <c:dLbl>
              <c:idx val="15"/>
              <c:layout>
                <c:manualLayout>
                  <c:x val="3.7987112212186827E-2"/>
                  <c:y val="-1.9201532171184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AE-4A04-A0F3-28831359D690}"/>
                </c:ext>
              </c:extLst>
            </c:dLbl>
            <c:dLbl>
              <c:idx val="17"/>
              <c:layout>
                <c:manualLayout>
                  <c:x val="3.7987112212186799E-2"/>
                  <c:y val="-1.9201868173637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AE-4A04-A0F3-28831359D6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地区別_歯科健診医療機関受診状況!$AZ$6:$BQ$7</c:f>
              <c:multiLvlStrCache>
                <c:ptCount val="18"/>
                <c:lvl>
                  <c:pt idx="0">
                    <c:v>歯科レセプトあり</c:v>
                  </c:pt>
                  <c:pt idx="1">
                    <c:v>歯科レセプトなし</c:v>
                  </c:pt>
                  <c:pt idx="2">
                    <c:v>歯科レセプトあり</c:v>
                  </c:pt>
                  <c:pt idx="3">
                    <c:v>歯科レセプトなし</c:v>
                  </c:pt>
                  <c:pt idx="4">
                    <c:v>歯科レセプトあり</c:v>
                  </c:pt>
                  <c:pt idx="5">
                    <c:v>歯科レセプトなし</c:v>
                  </c:pt>
                  <c:pt idx="6">
                    <c:v>歯科レセプトあり</c:v>
                  </c:pt>
                  <c:pt idx="7">
                    <c:v>歯科レセプトなし</c:v>
                  </c:pt>
                  <c:pt idx="8">
                    <c:v>歯科レセプトあり</c:v>
                  </c:pt>
                  <c:pt idx="9">
                    <c:v>歯科レセプトなし</c:v>
                  </c:pt>
                  <c:pt idx="10">
                    <c:v>歯科レセプトあり</c:v>
                  </c:pt>
                  <c:pt idx="11">
                    <c:v>歯科レセプトなし</c:v>
                  </c:pt>
                  <c:pt idx="12">
                    <c:v>歯科レセプトあり</c:v>
                  </c:pt>
                  <c:pt idx="13">
                    <c:v>歯科レセプトなし</c:v>
                  </c:pt>
                  <c:pt idx="14">
                    <c:v>歯科レセプトあり</c:v>
                  </c:pt>
                  <c:pt idx="15">
                    <c:v>歯科レセプトなし</c:v>
                  </c:pt>
                  <c:pt idx="16">
                    <c:v>歯科レセプトあり</c:v>
                  </c:pt>
                  <c:pt idx="17">
                    <c:v>歯科レセプトなし</c:v>
                  </c:pt>
                </c:lvl>
                <c:lvl>
                  <c:pt idx="0">
                    <c:v>豊能医療圏</c:v>
                  </c:pt>
                  <c:pt idx="2">
                    <c:v>三島医療圏</c:v>
                  </c:pt>
                  <c:pt idx="4">
                    <c:v>北河内医療圏</c:v>
                  </c:pt>
                  <c:pt idx="6">
                    <c:v>中河内医療圏</c:v>
                  </c:pt>
                  <c:pt idx="8">
                    <c:v>南河内医療圏</c:v>
                  </c:pt>
                  <c:pt idx="10">
                    <c:v>堺市医療圏</c:v>
                  </c:pt>
                  <c:pt idx="12">
                    <c:v>泉洲医療圏</c:v>
                  </c:pt>
                  <c:pt idx="14">
                    <c:v>大阪市医療圏</c:v>
                  </c:pt>
                  <c:pt idx="16">
                    <c:v>広域連合全体</c:v>
                  </c:pt>
                </c:lvl>
              </c:multiLvlStrCache>
            </c:multiLvlStrRef>
          </c:cat>
          <c:val>
            <c:numRef>
              <c:f>(地区別_歯科健診医療機関受診状況!$AU$6:$AV$6,地区別_歯科健診医療機関受診状況!$AU$7:$AV$7,地区別_歯科健診医療機関受診状況!$AU$8:$AV$8,地区別_歯科健診医療機関受診状況!$AU$9:$AV$9,地区別_歯科健診医療機関受診状況!$AU$10:$AV$10,地区別_歯科健診医療機関受診状況!$AU$11:$AV$11,地区別_歯科健診医療機関受診状況!$AU$12:$AV$12,地区別_歯科健診医療機関受診状況!$AU$13:$AV$13,地区別_歯科健診医療機関受診状況!$AU$14:$AV$14)</c:f>
              <c:numCache>
                <c:formatCode>0.0%</c:formatCode>
                <c:ptCount val="18"/>
                <c:pt idx="0">
                  <c:v>0.19452317873133032</c:v>
                </c:pt>
                <c:pt idx="1">
                  <c:v>1.9497692742626808E-2</c:v>
                </c:pt>
                <c:pt idx="2">
                  <c:v>0.23050798583855309</c:v>
                </c:pt>
                <c:pt idx="3">
                  <c:v>2.1507074992665479E-2</c:v>
                </c:pt>
                <c:pt idx="4">
                  <c:v>0.16015005812110325</c:v>
                </c:pt>
                <c:pt idx="5">
                  <c:v>1.3638053755444598E-2</c:v>
                </c:pt>
                <c:pt idx="6">
                  <c:v>0.23134663117916204</c:v>
                </c:pt>
                <c:pt idx="7">
                  <c:v>1.7323832753951638E-2</c:v>
                </c:pt>
                <c:pt idx="8">
                  <c:v>0.18958642937402587</c:v>
                </c:pt>
                <c:pt idx="9">
                  <c:v>2.1471347193144748E-2</c:v>
                </c:pt>
                <c:pt idx="10">
                  <c:v>0.12000463674037151</c:v>
                </c:pt>
                <c:pt idx="11">
                  <c:v>1.1507479861910242E-2</c:v>
                </c:pt>
                <c:pt idx="12">
                  <c:v>0.20248014826645772</c:v>
                </c:pt>
                <c:pt idx="13">
                  <c:v>1.539573927765237E-2</c:v>
                </c:pt>
                <c:pt idx="14">
                  <c:v>0.16816720257234727</c:v>
                </c:pt>
                <c:pt idx="15">
                  <c:v>1.6578258426196254E-2</c:v>
                </c:pt>
                <c:pt idx="16">
                  <c:v>0.18250950012255857</c:v>
                </c:pt>
                <c:pt idx="17">
                  <c:v>1.6720866219624399E-2</c:v>
                </c:pt>
              </c:numCache>
            </c:numRef>
          </c:val>
          <c:extLst>
            <c:ext xmlns:c16="http://schemas.microsoft.com/office/drawing/2014/chart" uri="{C3380CC4-5D6E-409C-BE32-E72D297353CC}">
              <c16:uniqueId val="{00000019-930E-4889-BB09-F7F4B0714C24}"/>
            </c:ext>
          </c:extLst>
        </c:ser>
        <c:ser>
          <c:idx val="1"/>
          <c:order val="1"/>
          <c:tx>
            <c:strRef>
              <c:f>地区別_歯科健診医療機関受診状況!$AW$4</c:f>
              <c:strCache>
                <c:ptCount val="1"/>
                <c:pt idx="0">
                  <c:v>未受診率</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地区別_歯科健診医療機関受診状況!$AZ$6:$BQ$7</c:f>
              <c:multiLvlStrCache>
                <c:ptCount val="18"/>
                <c:lvl>
                  <c:pt idx="0">
                    <c:v>歯科レセプトあり</c:v>
                  </c:pt>
                  <c:pt idx="1">
                    <c:v>歯科レセプトなし</c:v>
                  </c:pt>
                  <c:pt idx="2">
                    <c:v>歯科レセプトあり</c:v>
                  </c:pt>
                  <c:pt idx="3">
                    <c:v>歯科レセプトなし</c:v>
                  </c:pt>
                  <c:pt idx="4">
                    <c:v>歯科レセプトあり</c:v>
                  </c:pt>
                  <c:pt idx="5">
                    <c:v>歯科レセプトなし</c:v>
                  </c:pt>
                  <c:pt idx="6">
                    <c:v>歯科レセプトあり</c:v>
                  </c:pt>
                  <c:pt idx="7">
                    <c:v>歯科レセプトなし</c:v>
                  </c:pt>
                  <c:pt idx="8">
                    <c:v>歯科レセプトあり</c:v>
                  </c:pt>
                  <c:pt idx="9">
                    <c:v>歯科レセプトなし</c:v>
                  </c:pt>
                  <c:pt idx="10">
                    <c:v>歯科レセプトあり</c:v>
                  </c:pt>
                  <c:pt idx="11">
                    <c:v>歯科レセプトなし</c:v>
                  </c:pt>
                  <c:pt idx="12">
                    <c:v>歯科レセプトあり</c:v>
                  </c:pt>
                  <c:pt idx="13">
                    <c:v>歯科レセプトなし</c:v>
                  </c:pt>
                  <c:pt idx="14">
                    <c:v>歯科レセプトあり</c:v>
                  </c:pt>
                  <c:pt idx="15">
                    <c:v>歯科レセプトなし</c:v>
                  </c:pt>
                  <c:pt idx="16">
                    <c:v>歯科レセプトあり</c:v>
                  </c:pt>
                  <c:pt idx="17">
                    <c:v>歯科レセプトなし</c:v>
                  </c:pt>
                </c:lvl>
                <c:lvl>
                  <c:pt idx="0">
                    <c:v>豊能医療圏</c:v>
                  </c:pt>
                  <c:pt idx="2">
                    <c:v>三島医療圏</c:v>
                  </c:pt>
                  <c:pt idx="4">
                    <c:v>北河内医療圏</c:v>
                  </c:pt>
                  <c:pt idx="6">
                    <c:v>中河内医療圏</c:v>
                  </c:pt>
                  <c:pt idx="8">
                    <c:v>南河内医療圏</c:v>
                  </c:pt>
                  <c:pt idx="10">
                    <c:v>堺市医療圏</c:v>
                  </c:pt>
                  <c:pt idx="12">
                    <c:v>泉洲医療圏</c:v>
                  </c:pt>
                  <c:pt idx="14">
                    <c:v>大阪市医療圏</c:v>
                  </c:pt>
                  <c:pt idx="16">
                    <c:v>広域連合全体</c:v>
                  </c:pt>
                </c:lvl>
              </c:multiLvlStrCache>
            </c:multiLvlStrRef>
          </c:cat>
          <c:val>
            <c:numRef>
              <c:f>(地区別_歯科健診医療機関受診状況!$AW$6:$AX$6,地区別_歯科健診医療機関受診状況!$AW$7:$AX$7,地区別_歯科健診医療機関受診状況!$AW$8:$AX$8,地区別_歯科健診医療機関受診状況!$AW$9:$AX$9,地区別_歯科健診医療機関受診状況!$AW$10:$AX$10,地区別_歯科健診医療機関受診状況!$AW$11:$AX$11,地区別_歯科健診医療機関受診状況!$AW$12:$AX$12,地区別_歯科健診医療機関受診状況!$AW$13:$AX$13,地区別_歯科健診医療機関受診状況!$AW$14:$AX$14)</c:f>
              <c:numCache>
                <c:formatCode>0.0%</c:formatCode>
                <c:ptCount val="18"/>
                <c:pt idx="0">
                  <c:v>0.80547682126866971</c:v>
                </c:pt>
                <c:pt idx="1">
                  <c:v>0.9805023072573732</c:v>
                </c:pt>
                <c:pt idx="2">
                  <c:v>0.76949201416144686</c:v>
                </c:pt>
                <c:pt idx="3">
                  <c:v>0.97849292500733454</c:v>
                </c:pt>
                <c:pt idx="4">
                  <c:v>0.83984994187889672</c:v>
                </c:pt>
                <c:pt idx="5">
                  <c:v>0.98636194624455542</c:v>
                </c:pt>
                <c:pt idx="6">
                  <c:v>0.7686533688208379</c:v>
                </c:pt>
                <c:pt idx="7">
                  <c:v>0.98267616724604834</c:v>
                </c:pt>
                <c:pt idx="8">
                  <c:v>0.81041357062597408</c:v>
                </c:pt>
                <c:pt idx="9">
                  <c:v>0.9785286528068553</c:v>
                </c:pt>
                <c:pt idx="10">
                  <c:v>0.87999536325962846</c:v>
                </c:pt>
                <c:pt idx="11">
                  <c:v>0.98849252013808975</c:v>
                </c:pt>
                <c:pt idx="12">
                  <c:v>0.79751985173354223</c:v>
                </c:pt>
                <c:pt idx="13">
                  <c:v>0.98460426072234764</c:v>
                </c:pt>
                <c:pt idx="14">
                  <c:v>0.8318327974276527</c:v>
                </c:pt>
                <c:pt idx="15">
                  <c:v>0.9834217415738038</c:v>
                </c:pt>
                <c:pt idx="16">
                  <c:v>0.81749049987744149</c:v>
                </c:pt>
                <c:pt idx="17">
                  <c:v>0.98327913378037557</c:v>
                </c:pt>
              </c:numCache>
            </c:numRef>
          </c:val>
          <c:extLst>
            <c:ext xmlns:c16="http://schemas.microsoft.com/office/drawing/2014/chart" uri="{C3380CC4-5D6E-409C-BE32-E72D297353CC}">
              <c16:uniqueId val="{0000001A-930E-4889-BB09-F7F4B0714C24}"/>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522199344988682"/>
          <c:y val="1.0254915874822072E-2"/>
          <c:w val="0.54082117227760906"/>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15657779613663"/>
          <c:y val="5.6221358415916439E-2"/>
          <c:w val="0.79767338535246268"/>
          <c:h val="0.93980388888888888"/>
        </c:manualLayout>
      </c:layout>
      <c:barChart>
        <c:barDir val="bar"/>
        <c:grouping val="stacked"/>
        <c:varyColors val="0"/>
        <c:ser>
          <c:idx val="0"/>
          <c:order val="0"/>
          <c:tx>
            <c:strRef>
              <c:f>地区別_健診受診率!$BO$5:$BO$6</c:f>
              <c:strCache>
                <c:ptCount val="2"/>
                <c:pt idx="0">
                  <c:v>医科･歯科</c:v>
                </c:pt>
              </c:strCache>
            </c:strRef>
          </c:tx>
          <c:spPr>
            <a:solidFill>
              <a:srgbClr val="95B3D7"/>
            </a:solidFill>
            <a:ln>
              <a:noFill/>
            </a:ln>
          </c:spPr>
          <c:invertIfNegative val="0"/>
          <c:dLbls>
            <c:dLbl>
              <c:idx val="2"/>
              <c:layout>
                <c:manualLayout>
                  <c:x val="2.7523720078986659E-2"/>
                  <c:y val="-3.829025040464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EF-4191-91C4-DDEB037C0B61}"/>
                </c:ext>
              </c:extLst>
            </c:dLbl>
            <c:dLbl>
              <c:idx val="4"/>
              <c:layout>
                <c:manualLayout>
                  <c:x val="2.6171497584529814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F7E-4D42-B25A-8C5A17E2C6EA}"/>
                </c:ext>
              </c:extLst>
            </c:dLbl>
            <c:dLbl>
              <c:idx val="5"/>
              <c:layout>
                <c:manualLayout>
                  <c:x val="3.1723378124548472E-2"/>
                  <c:y val="-3.8290329747056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F7E-4D42-B25A-8C5A17E2C6EA}"/>
                </c:ext>
              </c:extLst>
            </c:dLbl>
            <c:dLbl>
              <c:idx val="6"/>
              <c:layout>
                <c:manualLayout>
                  <c:x val="-4.889707653036652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F7E-4D42-B25A-8C5A17E2C6EA}"/>
                </c:ext>
              </c:extLst>
            </c:dLbl>
            <c:dLbl>
              <c:idx val="7"/>
              <c:layout>
                <c:manualLayout>
                  <c:x val="3.3483961855223232E-2"/>
                  <c:y val="-4.534379066298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F7E-4D42-B25A-8C5A17E2C6EA}"/>
                </c:ext>
              </c:extLst>
            </c:dLbl>
            <c:dLbl>
              <c:idx val="8"/>
              <c:layout>
                <c:manualLayout>
                  <c:x val="3.8229061310985891E-2"/>
                  <c:y val="-4.0305706306134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FF-46D8-906C-197288861E78}"/>
                </c:ext>
              </c:extLst>
            </c:dLbl>
            <c:dLbl>
              <c:idx val="10"/>
              <c:layout>
                <c:manualLayout>
                  <c:x val="1.9844325749125653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F7E-4D42-B25A-8C5A17E2C6EA}"/>
                </c:ext>
              </c:extLst>
            </c:dLbl>
            <c:dLbl>
              <c:idx val="11"/>
              <c:layout>
                <c:manualLayout>
                  <c:x val="1.9598390660754066E-2"/>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F7E-4D42-B25A-8C5A17E2C6EA}"/>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F7E-4D42-B25A-8C5A17E2C6EA}"/>
                </c:ext>
              </c:extLst>
            </c:dLbl>
            <c:dLbl>
              <c:idx val="13"/>
              <c:layout>
                <c:manualLayout>
                  <c:x val="1.4041877884885692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F7E-4D42-B25A-8C5A17E2C6EA}"/>
                </c:ext>
              </c:extLst>
            </c:dLbl>
            <c:dLbl>
              <c:idx val="14"/>
              <c:layout>
                <c:manualLayout>
                  <c:x val="2.7703260869565104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F7E-4D42-B25A-8C5A17E2C6EA}"/>
                </c:ext>
              </c:extLst>
            </c:dLbl>
            <c:dLbl>
              <c:idx val="15"/>
              <c:layout>
                <c:manualLayout>
                  <c:x val="4.0200483091787443E-3"/>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F7E-4D42-B25A-8C5A17E2C6EA}"/>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F7E-4D42-B25A-8C5A17E2C6EA}"/>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F7E-4D42-B25A-8C5A17E2C6EA}"/>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F7E-4D42-B25A-8C5A17E2C6EA}"/>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F7E-4D42-B25A-8C5A17E2C6EA}"/>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2F7E-4D42-B25A-8C5A17E2C6EA}"/>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F7E-4D42-B25A-8C5A17E2C6EA}"/>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F7E-4D42-B25A-8C5A17E2C6EA}"/>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F7E-4D42-B25A-8C5A17E2C6EA}"/>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2F7E-4D42-B25A-8C5A17E2C6EA}"/>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F7E-4D42-B25A-8C5A17E2C6EA}"/>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2F7E-4D42-B25A-8C5A17E2C6E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地区別_健診受診率!$BN$7:$BN$15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地区別_健診受診率!$BO$7:$BO$15</c:f>
              <c:numCache>
                <c:formatCode>0.0%</c:formatCode>
                <c:ptCount val="9"/>
                <c:pt idx="0">
                  <c:v>6.012147468569487E-2</c:v>
                </c:pt>
                <c:pt idx="1">
                  <c:v>6.0261959637978528E-2</c:v>
                </c:pt>
                <c:pt idx="2">
                  <c:v>3.8385490837619309E-2</c:v>
                </c:pt>
                <c:pt idx="3">
                  <c:v>4.9123544495354998E-2</c:v>
                </c:pt>
                <c:pt idx="4">
                  <c:v>5.5155003324468085E-2</c:v>
                </c:pt>
                <c:pt idx="5">
                  <c:v>2.6043411268171768E-2</c:v>
                </c:pt>
                <c:pt idx="6">
                  <c:v>4.3389588123928464E-2</c:v>
                </c:pt>
                <c:pt idx="7">
                  <c:v>2.4793591055918895E-2</c:v>
                </c:pt>
                <c:pt idx="8">
                  <c:v>4.088478876192473E-2</c:v>
                </c:pt>
              </c:numCache>
            </c:numRef>
          </c:val>
          <c:extLst>
            <c:ext xmlns:c16="http://schemas.microsoft.com/office/drawing/2014/chart" uri="{C3380CC4-5D6E-409C-BE32-E72D297353CC}">
              <c16:uniqueId val="{0000002F-2F7E-4D42-B25A-8C5A17E2C6EA}"/>
            </c:ext>
          </c:extLst>
        </c:ser>
        <c:ser>
          <c:idx val="1"/>
          <c:order val="1"/>
          <c:tx>
            <c:strRef>
              <c:f>地区別_健診受診率!$BP$5:$BP$6</c:f>
              <c:strCache>
                <c:ptCount val="2"/>
                <c:pt idx="0">
                  <c:v>医科のみ</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地区別_健診受診率!$BN$7:$BN$15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地区別_健診受診率!$BP$7:$BP$15</c:f>
              <c:numCache>
                <c:formatCode>0.0%</c:formatCode>
                <c:ptCount val="9"/>
                <c:pt idx="0">
                  <c:v>0.20646449201495073</c:v>
                </c:pt>
                <c:pt idx="1">
                  <c:v>0.1873161316918695</c:v>
                </c:pt>
                <c:pt idx="2">
                  <c:v>0.16329869243353301</c:v>
                </c:pt>
                <c:pt idx="3">
                  <c:v>0.150321577199546</c:v>
                </c:pt>
                <c:pt idx="4">
                  <c:v>0.19993558843085107</c:v>
                </c:pt>
                <c:pt idx="5">
                  <c:v>0.15217391304347827</c:v>
                </c:pt>
                <c:pt idx="6">
                  <c:v>0.14702082537722128</c:v>
                </c:pt>
                <c:pt idx="7">
                  <c:v>0.10180389464715869</c:v>
                </c:pt>
                <c:pt idx="8">
                  <c:v>0.15268812910075097</c:v>
                </c:pt>
              </c:numCache>
            </c:numRef>
          </c:val>
          <c:extLst>
            <c:ext xmlns:c16="http://schemas.microsoft.com/office/drawing/2014/chart" uri="{C3380CC4-5D6E-409C-BE32-E72D297353CC}">
              <c16:uniqueId val="{00000031-2F7E-4D42-B25A-8C5A17E2C6EA}"/>
            </c:ext>
          </c:extLst>
        </c:ser>
        <c:ser>
          <c:idx val="2"/>
          <c:order val="2"/>
          <c:tx>
            <c:strRef>
              <c:f>地区別_健診受診率!$BQ$5:$BQ$6</c:f>
              <c:strCache>
                <c:ptCount val="2"/>
                <c:pt idx="0">
                  <c:v>歯科のみ</c:v>
                </c:pt>
              </c:strCache>
            </c:strRef>
          </c:tx>
          <c:spPr>
            <a:solidFill>
              <a:srgbClr val="77933C"/>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地区別_健診受診率!$BN$7:$BN$15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地区別_健診受診率!$BQ$7:$BQ$15</c:f>
              <c:numCache>
                <c:formatCode>0.0%</c:formatCode>
                <c:ptCount val="9"/>
                <c:pt idx="0">
                  <c:v>6.6471287801563028E-2</c:v>
                </c:pt>
                <c:pt idx="1">
                  <c:v>8.3478554162684807E-2</c:v>
                </c:pt>
                <c:pt idx="2">
                  <c:v>5.6839714241999836E-2</c:v>
                </c:pt>
                <c:pt idx="3">
                  <c:v>8.8536718651477581E-2</c:v>
                </c:pt>
                <c:pt idx="4">
                  <c:v>6.2687001329787231E-2</c:v>
                </c:pt>
                <c:pt idx="5">
                  <c:v>4.8167749715281032E-2</c:v>
                </c:pt>
                <c:pt idx="6">
                  <c:v>7.2892882969992925E-2</c:v>
                </c:pt>
                <c:pt idx="7">
                  <c:v>7.5585208431659792E-2</c:v>
                </c:pt>
                <c:pt idx="8">
                  <c:v>6.9813647232663895E-2</c:v>
                </c:pt>
              </c:numCache>
            </c:numRef>
          </c:val>
          <c:extLst>
            <c:ext xmlns:c16="http://schemas.microsoft.com/office/drawing/2014/chart" uri="{C3380CC4-5D6E-409C-BE32-E72D297353CC}">
              <c16:uniqueId val="{00000033-2F7E-4D42-B25A-8C5A17E2C6EA}"/>
            </c:ext>
          </c:extLst>
        </c:ser>
        <c:ser>
          <c:idx val="3"/>
          <c:order val="3"/>
          <c:tx>
            <c:strRef>
              <c:f>地区別_健診受診率!$BR$5:$BR$6</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地区別_健診受診率!$BN$7:$BN$15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地区別_健診受診率!$BR$7:$BR$15</c:f>
              <c:numCache>
                <c:formatCode>0.0%</c:formatCode>
                <c:ptCount val="9"/>
                <c:pt idx="0">
                  <c:v>0.66694274549779142</c:v>
                </c:pt>
                <c:pt idx="1">
                  <c:v>0.66894335450746711</c:v>
                </c:pt>
                <c:pt idx="2">
                  <c:v>0.74147610248684781</c:v>
                </c:pt>
                <c:pt idx="3">
                  <c:v>0.71201815965362147</c:v>
                </c:pt>
                <c:pt idx="4">
                  <c:v>0.68222240691489366</c:v>
                </c:pt>
                <c:pt idx="5">
                  <c:v>0.77361492597306891</c:v>
                </c:pt>
                <c:pt idx="6">
                  <c:v>0.7366967035288573</c:v>
                </c:pt>
                <c:pt idx="7">
                  <c:v>0.79781730586526267</c:v>
                </c:pt>
                <c:pt idx="8">
                  <c:v>0.73661343490466036</c:v>
                </c:pt>
              </c:numCache>
            </c:numRef>
          </c:val>
          <c:extLst>
            <c:ext xmlns:c16="http://schemas.microsoft.com/office/drawing/2014/chart" uri="{C3380CC4-5D6E-409C-BE32-E72D297353CC}">
              <c16:uniqueId val="{00000035-2F7E-4D42-B25A-8C5A17E2C6EA}"/>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5416943601598996"/>
          <c:y val="5.8664984607572444E-3"/>
          <c:w val="0.52071497375138465"/>
          <c:h val="2.3008108794312736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40524864752394"/>
          <c:y val="7.2786609996886034E-2"/>
          <c:w val="0.79441674469413237"/>
          <c:h val="0.91321585847576692"/>
        </c:manualLayout>
      </c:layout>
      <c:barChart>
        <c:barDir val="bar"/>
        <c:grouping val="percentStacked"/>
        <c:varyColors val="0"/>
        <c:ser>
          <c:idx val="0"/>
          <c:order val="0"/>
          <c:tx>
            <c:strRef>
              <c:f>市区町村別_歯科健診医療機関受診状況!$BN$4</c:f>
              <c:strCache>
                <c:ptCount val="1"/>
                <c:pt idx="0">
                  <c:v>受診率</c:v>
                </c:pt>
              </c:strCache>
            </c:strRef>
          </c:tx>
          <c:spPr>
            <a:solidFill>
              <a:srgbClr val="FFC000"/>
            </a:solidFill>
            <a:ln>
              <a:noFill/>
            </a:ln>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市区町村別_歯科健診医療機関受診状況!$BN$6:$BN$49</c:f>
              <c:numCache>
                <c:formatCode>0.0%</c:formatCode>
                <c:ptCount val="44"/>
                <c:pt idx="0">
                  <c:v>0.16816720257234727</c:v>
                </c:pt>
                <c:pt idx="1">
                  <c:v>0.12000463674037151</c:v>
                </c:pt>
                <c:pt idx="2">
                  <c:v>0.13755885548714233</c:v>
                </c:pt>
                <c:pt idx="3">
                  <c:v>0.15003495546977111</c:v>
                </c:pt>
                <c:pt idx="4">
                  <c:v>0.14057923852912463</c:v>
                </c:pt>
                <c:pt idx="5">
                  <c:v>0.22432175657130793</c:v>
                </c:pt>
                <c:pt idx="6">
                  <c:v>0.20606635071090049</c:v>
                </c:pt>
                <c:pt idx="7">
                  <c:v>0.17218400024681454</c:v>
                </c:pt>
                <c:pt idx="8">
                  <c:v>0.21206550802139038</c:v>
                </c:pt>
                <c:pt idx="9">
                  <c:v>0.22070914696813979</c:v>
                </c:pt>
                <c:pt idx="10">
                  <c:v>9.7503876440363624E-2</c:v>
                </c:pt>
                <c:pt idx="11">
                  <c:v>0.33674715775627173</c:v>
                </c:pt>
                <c:pt idx="12">
                  <c:v>0.271564638018155</c:v>
                </c:pt>
                <c:pt idx="13">
                  <c:v>0.25663071990673275</c:v>
                </c:pt>
                <c:pt idx="14">
                  <c:v>0.21915550978372811</c:v>
                </c:pt>
                <c:pt idx="15">
                  <c:v>0.21706761205368447</c:v>
                </c:pt>
                <c:pt idx="16">
                  <c:v>0.21362090567388581</c:v>
                </c:pt>
                <c:pt idx="17">
                  <c:v>0.13786987771865958</c:v>
                </c:pt>
                <c:pt idx="18">
                  <c:v>0.19361970941250789</c:v>
                </c:pt>
                <c:pt idx="19">
                  <c:v>0.31328185328185326</c:v>
                </c:pt>
                <c:pt idx="20">
                  <c:v>0.2724603640634175</c:v>
                </c:pt>
                <c:pt idx="21">
                  <c:v>0.21677662582469368</c:v>
                </c:pt>
                <c:pt idx="22">
                  <c:v>0.20619071392910635</c:v>
                </c:pt>
                <c:pt idx="23">
                  <c:v>0.17601771778105885</c:v>
                </c:pt>
                <c:pt idx="24">
                  <c:v>0.18818167019371643</c:v>
                </c:pt>
                <c:pt idx="25">
                  <c:v>0.20169281585466556</c:v>
                </c:pt>
                <c:pt idx="26">
                  <c:v>0.24171993027309704</c:v>
                </c:pt>
                <c:pt idx="27">
                  <c:v>0.21038000510073962</c:v>
                </c:pt>
                <c:pt idx="28">
                  <c:v>0.14918824045634049</c:v>
                </c:pt>
                <c:pt idx="29">
                  <c:v>0.17289830912121934</c:v>
                </c:pt>
                <c:pt idx="30">
                  <c:v>0.1192043703599944</c:v>
                </c:pt>
                <c:pt idx="31">
                  <c:v>0.13416052733617681</c:v>
                </c:pt>
                <c:pt idx="32">
                  <c:v>9.3865628042843235E-2</c:v>
                </c:pt>
                <c:pt idx="33">
                  <c:v>0.1875242154203797</c:v>
                </c:pt>
                <c:pt idx="34">
                  <c:v>0.24683544303797469</c:v>
                </c:pt>
                <c:pt idx="35">
                  <c:v>0.22313203684749233</c:v>
                </c:pt>
                <c:pt idx="36">
                  <c:v>0.2065063649222065</c:v>
                </c:pt>
                <c:pt idx="37">
                  <c:v>0.21041412911084043</c:v>
                </c:pt>
                <c:pt idx="38">
                  <c:v>0.23361344537815126</c:v>
                </c:pt>
                <c:pt idx="39">
                  <c:v>6.2612883804936792E-2</c:v>
                </c:pt>
                <c:pt idx="40">
                  <c:v>0.11895910780669144</c:v>
                </c:pt>
                <c:pt idx="41">
                  <c:v>0.14857881136950904</c:v>
                </c:pt>
                <c:pt idx="42">
                  <c:v>0.17069243156199679</c:v>
                </c:pt>
                <c:pt idx="43">
                  <c:v>0.18250950012255857</c:v>
                </c:pt>
              </c:numCache>
            </c:numRef>
          </c:val>
          <c:extLst>
            <c:ext xmlns:c16="http://schemas.microsoft.com/office/drawing/2014/chart" uri="{C3380CC4-5D6E-409C-BE32-E72D297353CC}">
              <c16:uniqueId val="{00000019-6F9C-41C5-8365-881CEEA01F65}"/>
            </c:ext>
          </c:extLst>
        </c:ser>
        <c:ser>
          <c:idx val="1"/>
          <c:order val="1"/>
          <c:tx>
            <c:strRef>
              <c:f>市区町村別_歯科健診医療機関受診状況!$BQ$4</c:f>
              <c:strCache>
                <c:ptCount val="1"/>
                <c:pt idx="0">
                  <c:v>未受診率</c:v>
                </c:pt>
              </c:strCache>
            </c:strRef>
          </c:tx>
          <c:spPr>
            <a:solidFill>
              <a:schemeClr val="accent1">
                <a:lumMod val="40000"/>
                <a:lumOff val="60000"/>
              </a:schemeClr>
            </a:solidFill>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市区町村別_歯科健診医療機関受診状況!$BQ$6:$BQ$49</c:f>
              <c:numCache>
                <c:formatCode>0.0%</c:formatCode>
                <c:ptCount val="44"/>
                <c:pt idx="0">
                  <c:v>0.8318327974276527</c:v>
                </c:pt>
                <c:pt idx="1">
                  <c:v>0.87999536325962846</c:v>
                </c:pt>
                <c:pt idx="2">
                  <c:v>0.86244114451285769</c:v>
                </c:pt>
                <c:pt idx="3">
                  <c:v>0.84996504453022892</c:v>
                </c:pt>
                <c:pt idx="4">
                  <c:v>0.85942076147087532</c:v>
                </c:pt>
                <c:pt idx="5">
                  <c:v>0.77567824342869207</c:v>
                </c:pt>
                <c:pt idx="6">
                  <c:v>0.79393364928909949</c:v>
                </c:pt>
                <c:pt idx="7">
                  <c:v>0.82781599975318543</c:v>
                </c:pt>
                <c:pt idx="8">
                  <c:v>0.78793449197860965</c:v>
                </c:pt>
                <c:pt idx="9">
                  <c:v>0.77929085303186019</c:v>
                </c:pt>
                <c:pt idx="10">
                  <c:v>0.90249612355963638</c:v>
                </c:pt>
                <c:pt idx="11">
                  <c:v>0.66325284224372827</c:v>
                </c:pt>
                <c:pt idx="12">
                  <c:v>0.728435361981845</c:v>
                </c:pt>
                <c:pt idx="13">
                  <c:v>0.7433692800932673</c:v>
                </c:pt>
                <c:pt idx="14">
                  <c:v>0.78084449021627189</c:v>
                </c:pt>
                <c:pt idx="15">
                  <c:v>0.78293238794631548</c:v>
                </c:pt>
                <c:pt idx="16">
                  <c:v>0.78637909432611419</c:v>
                </c:pt>
                <c:pt idx="17">
                  <c:v>0.86213012228134045</c:v>
                </c:pt>
                <c:pt idx="18">
                  <c:v>0.80638029058749205</c:v>
                </c:pt>
                <c:pt idx="19">
                  <c:v>0.68671814671814668</c:v>
                </c:pt>
                <c:pt idx="20">
                  <c:v>0.72753963593658255</c:v>
                </c:pt>
                <c:pt idx="21">
                  <c:v>0.7832233741753063</c:v>
                </c:pt>
                <c:pt idx="22">
                  <c:v>0.79380928607089363</c:v>
                </c:pt>
                <c:pt idx="23">
                  <c:v>0.8239822822189411</c:v>
                </c:pt>
                <c:pt idx="24">
                  <c:v>0.81181832980628355</c:v>
                </c:pt>
                <c:pt idx="25">
                  <c:v>0.79830718414533441</c:v>
                </c:pt>
                <c:pt idx="26">
                  <c:v>0.75828006972690298</c:v>
                </c:pt>
                <c:pt idx="27">
                  <c:v>0.78961999489926038</c:v>
                </c:pt>
                <c:pt idx="28">
                  <c:v>0.85081175954365951</c:v>
                </c:pt>
                <c:pt idx="29">
                  <c:v>0.82710169087878072</c:v>
                </c:pt>
                <c:pt idx="30">
                  <c:v>0.88079562964000557</c:v>
                </c:pt>
                <c:pt idx="31">
                  <c:v>0.86583947266382322</c:v>
                </c:pt>
                <c:pt idx="32">
                  <c:v>0.90613437195715674</c:v>
                </c:pt>
                <c:pt idx="33">
                  <c:v>0.81247578457962033</c:v>
                </c:pt>
                <c:pt idx="34">
                  <c:v>0.75316455696202533</c:v>
                </c:pt>
                <c:pt idx="35">
                  <c:v>0.77686796315250772</c:v>
                </c:pt>
                <c:pt idx="36">
                  <c:v>0.79349363507779347</c:v>
                </c:pt>
                <c:pt idx="37">
                  <c:v>0.78958587088915955</c:v>
                </c:pt>
                <c:pt idx="38">
                  <c:v>0.76638655462184879</c:v>
                </c:pt>
                <c:pt idx="39">
                  <c:v>0.93738711619506321</c:v>
                </c:pt>
                <c:pt idx="40">
                  <c:v>0.8810408921933085</c:v>
                </c:pt>
                <c:pt idx="41">
                  <c:v>0.85142118863049099</c:v>
                </c:pt>
                <c:pt idx="42">
                  <c:v>0.82930756843800324</c:v>
                </c:pt>
                <c:pt idx="43">
                  <c:v>0.81749049987744149</c:v>
                </c:pt>
              </c:numCache>
            </c:numRef>
          </c:val>
          <c:extLst>
            <c:ext xmlns:c16="http://schemas.microsoft.com/office/drawing/2014/chart" uri="{C3380CC4-5D6E-409C-BE32-E72D297353CC}">
              <c16:uniqueId val="{0000001A-6F9C-41C5-8365-881CEEA01F65}"/>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469501035495834"/>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70854222343602"/>
          <c:y val="7.492023091768571E-2"/>
          <c:w val="0.8026750937973457"/>
          <c:h val="0.90788181953728264"/>
        </c:manualLayout>
      </c:layout>
      <c:barChart>
        <c:barDir val="bar"/>
        <c:grouping val="percentStacked"/>
        <c:varyColors val="0"/>
        <c:ser>
          <c:idx val="0"/>
          <c:order val="0"/>
          <c:tx>
            <c:strRef>
              <c:f>市区町村別_歯科健診医療機関受診状況!$BT$4</c:f>
              <c:strCache>
                <c:ptCount val="1"/>
                <c:pt idx="0">
                  <c:v>受診率</c:v>
                </c:pt>
              </c:strCache>
            </c:strRef>
          </c:tx>
          <c:spPr>
            <a:solidFill>
              <a:srgbClr val="FFC000"/>
            </a:solidFill>
            <a:ln>
              <a:noFill/>
            </a:ln>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市区町村別_歯科健診医療機関受診状況!$BT$6:$BT$49</c:f>
              <c:numCache>
                <c:formatCode>0.0%</c:formatCode>
                <c:ptCount val="44"/>
                <c:pt idx="0">
                  <c:v>1.6578258426196254E-2</c:v>
                </c:pt>
                <c:pt idx="1">
                  <c:v>1.1507479861910242E-2</c:v>
                </c:pt>
                <c:pt idx="2">
                  <c:v>1.1581186480737414E-2</c:v>
                </c:pt>
                <c:pt idx="3">
                  <c:v>1.1537219068715677E-2</c:v>
                </c:pt>
                <c:pt idx="4">
                  <c:v>6.8299183741462599E-3</c:v>
                </c:pt>
                <c:pt idx="5">
                  <c:v>3.6424581005586591E-2</c:v>
                </c:pt>
                <c:pt idx="6">
                  <c:v>1.8646408839779006E-2</c:v>
                </c:pt>
                <c:pt idx="7">
                  <c:v>1.8578526679628428E-2</c:v>
                </c:pt>
                <c:pt idx="8">
                  <c:v>2.6302037972478664E-2</c:v>
                </c:pt>
                <c:pt idx="9">
                  <c:v>1.898101898101898E-2</c:v>
                </c:pt>
                <c:pt idx="10">
                  <c:v>1.2572648558889812E-2</c:v>
                </c:pt>
                <c:pt idx="11">
                  <c:v>2.3998853786087827E-2</c:v>
                </c:pt>
                <c:pt idx="12">
                  <c:v>2.388438747127827E-2</c:v>
                </c:pt>
                <c:pt idx="13">
                  <c:v>1.0745989721227223E-2</c:v>
                </c:pt>
                <c:pt idx="14">
                  <c:v>9.7313596491228078E-3</c:v>
                </c:pt>
                <c:pt idx="15">
                  <c:v>1.5440273919503844E-2</c:v>
                </c:pt>
                <c:pt idx="16">
                  <c:v>5.1465798045602605E-2</c:v>
                </c:pt>
                <c:pt idx="17">
                  <c:v>8.4847036328871885E-3</c:v>
                </c:pt>
                <c:pt idx="18">
                  <c:v>1.008760286700292E-2</c:v>
                </c:pt>
                <c:pt idx="19">
                  <c:v>1.3924703455389376E-2</c:v>
                </c:pt>
                <c:pt idx="20">
                  <c:v>1.4251425142514252E-2</c:v>
                </c:pt>
                <c:pt idx="21">
                  <c:v>3.3790498906777974E-2</c:v>
                </c:pt>
                <c:pt idx="22">
                  <c:v>1.2983386849085579E-2</c:v>
                </c:pt>
                <c:pt idx="23">
                  <c:v>9.5316545069428094E-3</c:v>
                </c:pt>
                <c:pt idx="24">
                  <c:v>3.1682792638967935E-2</c:v>
                </c:pt>
                <c:pt idx="25">
                  <c:v>4.0540540540540543E-2</c:v>
                </c:pt>
                <c:pt idx="26">
                  <c:v>2.8415548988406456E-2</c:v>
                </c:pt>
                <c:pt idx="27">
                  <c:v>1.1049904911797494E-2</c:v>
                </c:pt>
                <c:pt idx="28">
                  <c:v>1.6012629679747408E-2</c:v>
                </c:pt>
                <c:pt idx="29">
                  <c:v>7.5634792004321992E-3</c:v>
                </c:pt>
                <c:pt idx="30">
                  <c:v>1.984126984126984E-2</c:v>
                </c:pt>
                <c:pt idx="31">
                  <c:v>2.8745644599303136E-2</c:v>
                </c:pt>
                <c:pt idx="32">
                  <c:v>7.6638477801268499E-3</c:v>
                </c:pt>
                <c:pt idx="33">
                  <c:v>1.0847107438016529E-2</c:v>
                </c:pt>
                <c:pt idx="34">
                  <c:v>1.1076923076923076E-2</c:v>
                </c:pt>
                <c:pt idx="35">
                  <c:v>1.3485477178423237E-2</c:v>
                </c:pt>
                <c:pt idx="36">
                  <c:v>7.5630252100840336E-3</c:v>
                </c:pt>
                <c:pt idx="37">
                  <c:v>1.3481631277384564E-2</c:v>
                </c:pt>
                <c:pt idx="38">
                  <c:v>2.1459227467811159E-3</c:v>
                </c:pt>
                <c:pt idx="39">
                  <c:v>1.2779552715654952E-3</c:v>
                </c:pt>
                <c:pt idx="40">
                  <c:v>6.44468313641246E-3</c:v>
                </c:pt>
                <c:pt idx="41">
                  <c:v>7.5885328836424954E-3</c:v>
                </c:pt>
                <c:pt idx="42">
                  <c:v>2.1103896103896104E-2</c:v>
                </c:pt>
                <c:pt idx="43">
                  <c:v>1.6720866219624399E-2</c:v>
                </c:pt>
              </c:numCache>
            </c:numRef>
          </c:val>
          <c:extLst>
            <c:ext xmlns:c16="http://schemas.microsoft.com/office/drawing/2014/chart" uri="{C3380CC4-5D6E-409C-BE32-E72D297353CC}">
              <c16:uniqueId val="{00000000-57A1-4BF4-91E0-CE15B9CBB4DF}"/>
            </c:ext>
          </c:extLst>
        </c:ser>
        <c:ser>
          <c:idx val="1"/>
          <c:order val="1"/>
          <c:tx>
            <c:strRef>
              <c:f>市区町村別_歯科健診医療機関受診状況!$BW$4</c:f>
              <c:strCache>
                <c:ptCount val="1"/>
                <c:pt idx="0">
                  <c:v>未受診率</c:v>
                </c:pt>
              </c:strCache>
            </c:strRef>
          </c:tx>
          <c:spPr>
            <a:solidFill>
              <a:schemeClr val="accent1">
                <a:lumMod val="40000"/>
                <a:lumOff val="60000"/>
              </a:schemeClr>
            </a:solidFill>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市区町村別_歯科健診医療機関受診状況!$BW$6:$BW$49</c:f>
              <c:numCache>
                <c:formatCode>0.0%</c:formatCode>
                <c:ptCount val="44"/>
                <c:pt idx="0">
                  <c:v>0.9834217415738038</c:v>
                </c:pt>
                <c:pt idx="1">
                  <c:v>0.98849252013808975</c:v>
                </c:pt>
                <c:pt idx="2">
                  <c:v>0.98841881351926264</c:v>
                </c:pt>
                <c:pt idx="3">
                  <c:v>0.98846278093128437</c:v>
                </c:pt>
                <c:pt idx="4">
                  <c:v>0.99317008162585374</c:v>
                </c:pt>
                <c:pt idx="5">
                  <c:v>0.96357541899441346</c:v>
                </c:pt>
                <c:pt idx="6">
                  <c:v>0.98135359116022103</c:v>
                </c:pt>
                <c:pt idx="7">
                  <c:v>0.98142147332037155</c:v>
                </c:pt>
                <c:pt idx="8">
                  <c:v>0.97369796202752135</c:v>
                </c:pt>
                <c:pt idx="9">
                  <c:v>0.981018981018981</c:v>
                </c:pt>
                <c:pt idx="10">
                  <c:v>0.98742735144111016</c:v>
                </c:pt>
                <c:pt idx="11">
                  <c:v>0.97600114621391221</c:v>
                </c:pt>
                <c:pt idx="12">
                  <c:v>0.9761156125287217</c:v>
                </c:pt>
                <c:pt idx="13">
                  <c:v>0.9892540102787728</c:v>
                </c:pt>
                <c:pt idx="14">
                  <c:v>0.99026864035087714</c:v>
                </c:pt>
                <c:pt idx="15">
                  <c:v>0.98455972608049613</c:v>
                </c:pt>
                <c:pt idx="16">
                  <c:v>0.94853420195439742</c:v>
                </c:pt>
                <c:pt idx="17">
                  <c:v>0.99151529636711278</c:v>
                </c:pt>
                <c:pt idx="18">
                  <c:v>0.98991239713299706</c:v>
                </c:pt>
                <c:pt idx="19">
                  <c:v>0.98607529654461057</c:v>
                </c:pt>
                <c:pt idx="20">
                  <c:v>0.98574857485748579</c:v>
                </c:pt>
                <c:pt idx="21">
                  <c:v>0.96620950109322201</c:v>
                </c:pt>
                <c:pt idx="22">
                  <c:v>0.98701661315091438</c:v>
                </c:pt>
                <c:pt idx="23">
                  <c:v>0.99046834549305718</c:v>
                </c:pt>
                <c:pt idx="24">
                  <c:v>0.96831720736103211</c:v>
                </c:pt>
                <c:pt idx="25">
                  <c:v>0.95945945945945943</c:v>
                </c:pt>
                <c:pt idx="26">
                  <c:v>0.97158445101159352</c:v>
                </c:pt>
                <c:pt idx="27">
                  <c:v>0.98895009508820253</c:v>
                </c:pt>
                <c:pt idx="28">
                  <c:v>0.98398737032025263</c:v>
                </c:pt>
                <c:pt idx="29">
                  <c:v>0.99243652079956779</c:v>
                </c:pt>
                <c:pt idx="30">
                  <c:v>0.98015873015873012</c:v>
                </c:pt>
                <c:pt idx="31">
                  <c:v>0.97125435540069682</c:v>
                </c:pt>
                <c:pt idx="32">
                  <c:v>0.99233615221987315</c:v>
                </c:pt>
                <c:pt idx="33">
                  <c:v>0.98915289256198347</c:v>
                </c:pt>
                <c:pt idx="34">
                  <c:v>0.9889230769230769</c:v>
                </c:pt>
                <c:pt idx="35">
                  <c:v>0.98651452282157681</c:v>
                </c:pt>
                <c:pt idx="36">
                  <c:v>0.99243697478991599</c:v>
                </c:pt>
                <c:pt idx="37">
                  <c:v>0.98651836872261545</c:v>
                </c:pt>
                <c:pt idx="38">
                  <c:v>0.99785407725321884</c:v>
                </c:pt>
                <c:pt idx="39">
                  <c:v>0.99872204472843451</c:v>
                </c:pt>
                <c:pt idx="40">
                  <c:v>0.99355531686358756</c:v>
                </c:pt>
                <c:pt idx="41">
                  <c:v>0.99241146711635753</c:v>
                </c:pt>
                <c:pt idx="42">
                  <c:v>0.97889610389610393</c:v>
                </c:pt>
                <c:pt idx="43">
                  <c:v>0.98327913378037557</c:v>
                </c:pt>
              </c:numCache>
            </c:numRef>
          </c:val>
          <c:extLst>
            <c:ext xmlns:c16="http://schemas.microsoft.com/office/drawing/2014/chart" uri="{C3380CC4-5D6E-409C-BE32-E72D297353CC}">
              <c16:uniqueId val="{00000001-57A1-4BF4-91E0-CE15B9CBB4DF}"/>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622417280739773"/>
          <c:y val="9.2472785553333967E-3"/>
          <c:w val="0.55764195925444293"/>
          <c:h val="2.6931908343647847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市区町村別_歯科健診医療機関受診状況!$BP$5</c:f>
              <c:strCache>
                <c:ptCount val="1"/>
                <c:pt idx="0">
                  <c:v>前年度との差分(受診率)</c:v>
                </c:pt>
              </c:strCache>
            </c:strRef>
          </c:tx>
          <c:spPr>
            <a:solidFill>
              <a:schemeClr val="accent1"/>
            </a:solidFill>
            <a:ln>
              <a:noFill/>
            </a:ln>
          </c:spPr>
          <c:invertIfNegative val="0"/>
          <c:dLbls>
            <c:dLbl>
              <c:idx val="1"/>
              <c:layout>
                <c:manualLayout>
                  <c:x val="1.3804589371980676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7F-45B9-9BC8-06AD3D14C2D9}"/>
                </c:ext>
              </c:extLst>
            </c:dLbl>
            <c:dLbl>
              <c:idx val="17"/>
              <c:layout>
                <c:manualLayout>
                  <c:x val="1.3804589371980676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7F-45B9-9BC8-06AD3D14C2D9}"/>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市区町村別_歯科健診医療機関受診状況!$BP$6:$BP$48</c:f>
              <c:numCache>
                <c:formatCode>General</c:formatCode>
                <c:ptCount val="43"/>
                <c:pt idx="0">
                  <c:v>-0.30000000000000027</c:v>
                </c:pt>
                <c:pt idx="1">
                  <c:v>-0.10000000000000009</c:v>
                </c:pt>
                <c:pt idx="2">
                  <c:v>-0.49999999999999767</c:v>
                </c:pt>
                <c:pt idx="3">
                  <c:v>-0.30000000000000027</c:v>
                </c:pt>
                <c:pt idx="4">
                  <c:v>-0.9000000000000008</c:v>
                </c:pt>
                <c:pt idx="5">
                  <c:v>0.30000000000000027</c:v>
                </c:pt>
                <c:pt idx="6">
                  <c:v>0.49999999999999767</c:v>
                </c:pt>
                <c:pt idx="7">
                  <c:v>-1.100000000000001</c:v>
                </c:pt>
                <c:pt idx="8">
                  <c:v>-0.50000000000000044</c:v>
                </c:pt>
                <c:pt idx="9">
                  <c:v>0.80000000000000071</c:v>
                </c:pt>
                <c:pt idx="10">
                  <c:v>-0.49999999999999906</c:v>
                </c:pt>
                <c:pt idx="11">
                  <c:v>0.40000000000000036</c:v>
                </c:pt>
                <c:pt idx="12">
                  <c:v>-0.60000000000000053</c:v>
                </c:pt>
                <c:pt idx="13">
                  <c:v>0.9000000000000008</c:v>
                </c:pt>
                <c:pt idx="14">
                  <c:v>-0.9000000000000008</c:v>
                </c:pt>
                <c:pt idx="15">
                  <c:v>-0.50000000000000044</c:v>
                </c:pt>
                <c:pt idx="16">
                  <c:v>-1.4000000000000012</c:v>
                </c:pt>
                <c:pt idx="17">
                  <c:v>-0.10000000000000009</c:v>
                </c:pt>
                <c:pt idx="18">
                  <c:v>-1.6999999999999988</c:v>
                </c:pt>
                <c:pt idx="19">
                  <c:v>-0.50000000000000044</c:v>
                </c:pt>
                <c:pt idx="20">
                  <c:v>-1.699999999999996</c:v>
                </c:pt>
                <c:pt idx="21">
                  <c:v>-0.9000000000000008</c:v>
                </c:pt>
                <c:pt idx="22">
                  <c:v>1.1999999999999984</c:v>
                </c:pt>
                <c:pt idx="23">
                  <c:v>-1.0000000000000009</c:v>
                </c:pt>
                <c:pt idx="24">
                  <c:v>-0.70000000000000062</c:v>
                </c:pt>
                <c:pt idx="25">
                  <c:v>-1.6999999999999988</c:v>
                </c:pt>
                <c:pt idx="26">
                  <c:v>0.10000000000000009</c:v>
                </c:pt>
                <c:pt idx="27">
                  <c:v>0.79999999999999793</c:v>
                </c:pt>
                <c:pt idx="28">
                  <c:v>-3.1</c:v>
                </c:pt>
                <c:pt idx="29">
                  <c:v>-2.4000000000000021</c:v>
                </c:pt>
                <c:pt idx="30">
                  <c:v>-0.80000000000000071</c:v>
                </c:pt>
                <c:pt idx="31">
                  <c:v>0.80000000000000071</c:v>
                </c:pt>
                <c:pt idx="32">
                  <c:v>-1.5</c:v>
                </c:pt>
                <c:pt idx="33">
                  <c:v>-2.1999999999999993</c:v>
                </c:pt>
                <c:pt idx="34">
                  <c:v>1.0000000000000009</c:v>
                </c:pt>
                <c:pt idx="35">
                  <c:v>4.7000000000000011</c:v>
                </c:pt>
                <c:pt idx="36">
                  <c:v>1.5999999999999988</c:v>
                </c:pt>
                <c:pt idx="37">
                  <c:v>0.10000000000000009</c:v>
                </c:pt>
                <c:pt idx="38">
                  <c:v>-1.9999999999999991</c:v>
                </c:pt>
                <c:pt idx="39">
                  <c:v>-0.40000000000000036</c:v>
                </c:pt>
                <c:pt idx="40">
                  <c:v>0</c:v>
                </c:pt>
                <c:pt idx="41">
                  <c:v>-1.8000000000000016</c:v>
                </c:pt>
                <c:pt idx="42">
                  <c:v>-1.7999999999999989</c:v>
                </c:pt>
              </c:numCache>
            </c:numRef>
          </c:val>
          <c:extLst>
            <c:ext xmlns:c16="http://schemas.microsoft.com/office/drawing/2014/chart" uri="{C3380CC4-5D6E-409C-BE32-E72D297353CC}">
              <c16:uniqueId val="{0000001A-64EB-458C-887E-A44FE9CAD6A7}"/>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64EB-458C-887E-A44FE9CAD6A7}"/>
              </c:ext>
            </c:extLst>
          </c:dPt>
          <c:dLbls>
            <c:dLbl>
              <c:idx val="0"/>
              <c:layout>
                <c:manualLayout>
                  <c:x val="1.993961352657005E-2"/>
                  <c:y val="-0.89009904761904757"/>
                </c:manualLayout>
              </c:layout>
              <c:tx>
                <c:rich>
                  <a:bodyPr/>
                  <a:lstStyle/>
                  <a:p>
                    <a:fld id="{6DE97C88-1853-4919-BDFF-149BAA4C2F17}" type="SERIESNAME">
                      <a:rPr lang="ja-JP" altLang="en-US"/>
                      <a:pPr/>
                      <a:t>[系列名]</a:t>
                    </a:fld>
                    <a:r>
                      <a:rPr lang="ja-JP" altLang="en-US" baseline="0"/>
                      <a:t>
</a:t>
                    </a:r>
                    <a:fld id="{58FA401C-B6AD-4A74-B225-C207EC69691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64EB-458C-887E-A44FE9CAD6A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市区町村別_歯科健診医療機関受診状況!$CD$6:$CD$48</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64EB-458C-887E-A44FE9CAD6A7}"/>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市区町村別_歯科健診医療機関受診状況!$BV$5</c:f>
              <c:strCache>
                <c:ptCount val="1"/>
                <c:pt idx="0">
                  <c:v>前年度との差分(受診率)</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市区町村別_歯科健診医療機関受診状況!$BV$6:$BV$48</c:f>
              <c:numCache>
                <c:formatCode>General</c:formatCode>
                <c:ptCount val="43"/>
                <c:pt idx="0">
                  <c:v>0</c:v>
                </c:pt>
                <c:pt idx="1">
                  <c:v>0.10000000000000009</c:v>
                </c:pt>
                <c:pt idx="2">
                  <c:v>-0.2</c:v>
                </c:pt>
                <c:pt idx="3">
                  <c:v>0.10000000000000009</c:v>
                </c:pt>
                <c:pt idx="4">
                  <c:v>0</c:v>
                </c:pt>
                <c:pt idx="5">
                  <c:v>0</c:v>
                </c:pt>
                <c:pt idx="6">
                  <c:v>-0.50000000000000011</c:v>
                </c:pt>
                <c:pt idx="7">
                  <c:v>-0.20000000000000018</c:v>
                </c:pt>
                <c:pt idx="8">
                  <c:v>0.7</c:v>
                </c:pt>
                <c:pt idx="9">
                  <c:v>0</c:v>
                </c:pt>
                <c:pt idx="10">
                  <c:v>0</c:v>
                </c:pt>
                <c:pt idx="11">
                  <c:v>-0.10000000000000009</c:v>
                </c:pt>
                <c:pt idx="12">
                  <c:v>-0.10000000000000009</c:v>
                </c:pt>
                <c:pt idx="13">
                  <c:v>0.2</c:v>
                </c:pt>
                <c:pt idx="14">
                  <c:v>0.2</c:v>
                </c:pt>
                <c:pt idx="15">
                  <c:v>-0.10000000000000009</c:v>
                </c:pt>
                <c:pt idx="16">
                  <c:v>-0.40000000000000036</c:v>
                </c:pt>
                <c:pt idx="17">
                  <c:v>0</c:v>
                </c:pt>
                <c:pt idx="18">
                  <c:v>0</c:v>
                </c:pt>
                <c:pt idx="19">
                  <c:v>-9.9999999999999922E-2</c:v>
                </c:pt>
                <c:pt idx="20">
                  <c:v>0</c:v>
                </c:pt>
                <c:pt idx="21">
                  <c:v>-0.49999999999999978</c:v>
                </c:pt>
                <c:pt idx="22">
                  <c:v>9.9999999999999922E-2</c:v>
                </c:pt>
                <c:pt idx="23">
                  <c:v>0.10000000000000009</c:v>
                </c:pt>
                <c:pt idx="24">
                  <c:v>0.6000000000000002</c:v>
                </c:pt>
                <c:pt idx="25">
                  <c:v>0.8</c:v>
                </c:pt>
                <c:pt idx="26">
                  <c:v>-0.70000000000000029</c:v>
                </c:pt>
                <c:pt idx="27">
                  <c:v>0</c:v>
                </c:pt>
                <c:pt idx="28">
                  <c:v>-0.10000000000000009</c:v>
                </c:pt>
                <c:pt idx="29">
                  <c:v>-0.2</c:v>
                </c:pt>
                <c:pt idx="30">
                  <c:v>-0.10000000000000009</c:v>
                </c:pt>
                <c:pt idx="31">
                  <c:v>0</c:v>
                </c:pt>
                <c:pt idx="32">
                  <c:v>0</c:v>
                </c:pt>
                <c:pt idx="33">
                  <c:v>0.2</c:v>
                </c:pt>
                <c:pt idx="34">
                  <c:v>0.29999999999999993</c:v>
                </c:pt>
                <c:pt idx="35">
                  <c:v>0</c:v>
                </c:pt>
                <c:pt idx="36">
                  <c:v>-0.90000000000000013</c:v>
                </c:pt>
                <c:pt idx="37">
                  <c:v>-0.49999999999999994</c:v>
                </c:pt>
                <c:pt idx="38">
                  <c:v>0</c:v>
                </c:pt>
                <c:pt idx="39">
                  <c:v>0</c:v>
                </c:pt>
                <c:pt idx="40">
                  <c:v>0.2</c:v>
                </c:pt>
                <c:pt idx="41">
                  <c:v>0.2</c:v>
                </c:pt>
                <c:pt idx="42">
                  <c:v>-1.0999999999999999</c:v>
                </c:pt>
              </c:numCache>
            </c:numRef>
          </c:val>
          <c:extLst>
            <c:ext xmlns:c16="http://schemas.microsoft.com/office/drawing/2014/chart" uri="{C3380CC4-5D6E-409C-BE32-E72D297353CC}">
              <c16:uniqueId val="{0000001A-D938-45E4-8C11-0B668D5AB307}"/>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D938-45E4-8C11-0B668D5AB307}"/>
              </c:ext>
            </c:extLst>
          </c:dPt>
          <c:dLbls>
            <c:dLbl>
              <c:idx val="0"/>
              <c:layout>
                <c:manualLayout>
                  <c:x val="4.4480676328502416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938-45E4-8C11-0B668D5AB30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市区町村別_歯科健診医療機関受診状況!$CJ$6:$CJ$48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D938-45E4-8C11-0B668D5AB307}"/>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市区町村別_歯科健診医療機関受診状況!$BS$5</c:f>
              <c:strCache>
                <c:ptCount val="1"/>
                <c:pt idx="0">
                  <c:v>前年度との差分(未受診率)</c:v>
                </c:pt>
              </c:strCache>
            </c:strRef>
          </c:tx>
          <c:spPr>
            <a:solidFill>
              <a:schemeClr val="accent1"/>
            </a:solidFill>
            <a:ln>
              <a:noFill/>
            </a:ln>
          </c:spPr>
          <c:invertIfNegative val="0"/>
          <c:dLbls>
            <c:dLbl>
              <c:idx val="1"/>
              <c:layout>
                <c:manualLayout>
                  <c:x val="1.3804347826086957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FC-4BD3-B350-603EEDF85C79}"/>
                </c:ext>
              </c:extLst>
            </c:dLbl>
            <c:dLbl>
              <c:idx val="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FC-4BD3-B350-603EEDF85C79}"/>
                </c:ext>
              </c:extLst>
            </c:dLbl>
            <c:dLbl>
              <c:idx val="17"/>
              <c:layout>
                <c:manualLayout>
                  <c:x val="1.53381642512077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FC-4BD3-B350-603EEDF85C79}"/>
                </c:ext>
              </c:extLst>
            </c:dLbl>
            <c:dLbl>
              <c:idx val="40"/>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963-4DB4-B6C2-C89D00273D7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市区町村別_歯科健診医療機関受診状況!$BS$6:$BS$48</c:f>
              <c:numCache>
                <c:formatCode>General</c:formatCode>
                <c:ptCount val="43"/>
                <c:pt idx="0">
                  <c:v>0.30000000000000027</c:v>
                </c:pt>
                <c:pt idx="1">
                  <c:v>0.10000000000000009</c:v>
                </c:pt>
                <c:pt idx="2">
                  <c:v>0.50000000000000044</c:v>
                </c:pt>
                <c:pt idx="3">
                  <c:v>0.30000000000000027</c:v>
                </c:pt>
                <c:pt idx="4">
                  <c:v>0.9000000000000008</c:v>
                </c:pt>
                <c:pt idx="5">
                  <c:v>-0.30000000000000027</c:v>
                </c:pt>
                <c:pt idx="6">
                  <c:v>-0.50000000000000044</c:v>
                </c:pt>
                <c:pt idx="7">
                  <c:v>1.100000000000001</c:v>
                </c:pt>
                <c:pt idx="8">
                  <c:v>0.50000000000000044</c:v>
                </c:pt>
                <c:pt idx="9">
                  <c:v>-0.80000000000000071</c:v>
                </c:pt>
                <c:pt idx="10">
                  <c:v>0.50000000000000044</c:v>
                </c:pt>
                <c:pt idx="11">
                  <c:v>-0.40000000000000036</c:v>
                </c:pt>
                <c:pt idx="12">
                  <c:v>0.60000000000000053</c:v>
                </c:pt>
                <c:pt idx="13">
                  <c:v>-0.9000000000000008</c:v>
                </c:pt>
                <c:pt idx="14">
                  <c:v>0.9000000000000008</c:v>
                </c:pt>
                <c:pt idx="15">
                  <c:v>0.50000000000000044</c:v>
                </c:pt>
                <c:pt idx="16">
                  <c:v>1.4000000000000012</c:v>
                </c:pt>
                <c:pt idx="17">
                  <c:v>0.10000000000000009</c:v>
                </c:pt>
                <c:pt idx="18">
                  <c:v>1.7000000000000015</c:v>
                </c:pt>
                <c:pt idx="19">
                  <c:v>0.50000000000000044</c:v>
                </c:pt>
                <c:pt idx="20">
                  <c:v>1.7000000000000015</c:v>
                </c:pt>
                <c:pt idx="21">
                  <c:v>0.9000000000000008</c:v>
                </c:pt>
                <c:pt idx="22">
                  <c:v>-1.2000000000000011</c:v>
                </c:pt>
                <c:pt idx="23">
                  <c:v>1.0000000000000009</c:v>
                </c:pt>
                <c:pt idx="24">
                  <c:v>0.70000000000000062</c:v>
                </c:pt>
                <c:pt idx="25">
                  <c:v>1.7000000000000015</c:v>
                </c:pt>
                <c:pt idx="26">
                  <c:v>-0.10000000000000009</c:v>
                </c:pt>
                <c:pt idx="27">
                  <c:v>-0.80000000000000071</c:v>
                </c:pt>
                <c:pt idx="28">
                  <c:v>3.1000000000000028</c:v>
                </c:pt>
                <c:pt idx="29">
                  <c:v>2.399999999999991</c:v>
                </c:pt>
                <c:pt idx="30">
                  <c:v>0.80000000000000071</c:v>
                </c:pt>
                <c:pt idx="31">
                  <c:v>-0.80000000000000071</c:v>
                </c:pt>
                <c:pt idx="32">
                  <c:v>1.5000000000000013</c:v>
                </c:pt>
                <c:pt idx="33">
                  <c:v>2.200000000000002</c:v>
                </c:pt>
                <c:pt idx="34">
                  <c:v>-1.0000000000000009</c:v>
                </c:pt>
                <c:pt idx="35">
                  <c:v>-4.6999999999999931</c:v>
                </c:pt>
                <c:pt idx="36">
                  <c:v>-1.6000000000000014</c:v>
                </c:pt>
                <c:pt idx="37">
                  <c:v>-0.10000000000000009</c:v>
                </c:pt>
                <c:pt idx="38">
                  <c:v>2.0000000000000018</c:v>
                </c:pt>
                <c:pt idx="39">
                  <c:v>0.40000000000000036</c:v>
                </c:pt>
                <c:pt idx="40">
                  <c:v>0</c:v>
                </c:pt>
                <c:pt idx="41">
                  <c:v>1.8000000000000016</c:v>
                </c:pt>
                <c:pt idx="42">
                  <c:v>1.7999999999999905</c:v>
                </c:pt>
              </c:numCache>
            </c:numRef>
          </c:val>
          <c:extLst>
            <c:ext xmlns:c16="http://schemas.microsoft.com/office/drawing/2014/chart" uri="{C3380CC4-5D6E-409C-BE32-E72D297353CC}">
              <c16:uniqueId val="{0000001A-5963-4DB4-B6C2-C89D00273D77}"/>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5963-4DB4-B6C2-C89D00273D77}"/>
              </c:ext>
            </c:extLst>
          </c:dPt>
          <c:dLbls>
            <c:dLbl>
              <c:idx val="0"/>
              <c:layout>
                <c:manualLayout>
                  <c:x val="3.3743961352657004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963-4DB4-B6C2-C89D00273D7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市区町村別_歯科健診医療機関受診状況!$CG$6:$CG$48</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5963-4DB4-B6C2-C89D00273D77}"/>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市区町村別_歯科健診医療機関受診状況!$BY$5</c:f>
              <c:strCache>
                <c:ptCount val="1"/>
                <c:pt idx="0">
                  <c:v>前年度との差分(未受診率)</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市区町村別_歯科健診医療機関受診状況!$BY$6:$BY$48</c:f>
              <c:numCache>
                <c:formatCode>General</c:formatCode>
                <c:ptCount val="43"/>
                <c:pt idx="0">
                  <c:v>0</c:v>
                </c:pt>
                <c:pt idx="1">
                  <c:v>-0.10000000000000009</c:v>
                </c:pt>
                <c:pt idx="2">
                  <c:v>0.20000000000000018</c:v>
                </c:pt>
                <c:pt idx="3">
                  <c:v>-0.10000000000000009</c:v>
                </c:pt>
                <c:pt idx="4">
                  <c:v>0</c:v>
                </c:pt>
                <c:pt idx="5">
                  <c:v>0</c:v>
                </c:pt>
                <c:pt idx="6">
                  <c:v>0.50000000000000044</c:v>
                </c:pt>
                <c:pt idx="7">
                  <c:v>0.20000000000000018</c:v>
                </c:pt>
                <c:pt idx="8">
                  <c:v>-0.70000000000000062</c:v>
                </c:pt>
                <c:pt idx="9">
                  <c:v>0</c:v>
                </c:pt>
                <c:pt idx="10">
                  <c:v>0</c:v>
                </c:pt>
                <c:pt idx="11">
                  <c:v>0.10000000000000009</c:v>
                </c:pt>
                <c:pt idx="12">
                  <c:v>0.10000000000000009</c:v>
                </c:pt>
                <c:pt idx="13">
                  <c:v>-0.20000000000000018</c:v>
                </c:pt>
                <c:pt idx="14">
                  <c:v>-0.20000000000000018</c:v>
                </c:pt>
                <c:pt idx="15">
                  <c:v>0.10000000000000009</c:v>
                </c:pt>
                <c:pt idx="16">
                  <c:v>0.40000000000000036</c:v>
                </c:pt>
                <c:pt idx="17">
                  <c:v>0</c:v>
                </c:pt>
                <c:pt idx="18">
                  <c:v>0</c:v>
                </c:pt>
                <c:pt idx="19">
                  <c:v>0.10000000000000009</c:v>
                </c:pt>
                <c:pt idx="20">
                  <c:v>0</c:v>
                </c:pt>
                <c:pt idx="21">
                  <c:v>0.50000000000000044</c:v>
                </c:pt>
                <c:pt idx="22">
                  <c:v>-0.10000000000000009</c:v>
                </c:pt>
                <c:pt idx="23">
                  <c:v>-0.10000000000000009</c:v>
                </c:pt>
                <c:pt idx="24">
                  <c:v>-0.60000000000000053</c:v>
                </c:pt>
                <c:pt idx="25">
                  <c:v>-0.80000000000000071</c:v>
                </c:pt>
                <c:pt idx="26">
                  <c:v>0.70000000000000062</c:v>
                </c:pt>
                <c:pt idx="27">
                  <c:v>0</c:v>
                </c:pt>
                <c:pt idx="28">
                  <c:v>0.10000000000000009</c:v>
                </c:pt>
                <c:pt idx="29">
                  <c:v>0.20000000000000018</c:v>
                </c:pt>
                <c:pt idx="30">
                  <c:v>0.10000000000000009</c:v>
                </c:pt>
                <c:pt idx="31">
                  <c:v>0</c:v>
                </c:pt>
                <c:pt idx="32">
                  <c:v>0</c:v>
                </c:pt>
                <c:pt idx="33">
                  <c:v>-0.20000000000000018</c:v>
                </c:pt>
                <c:pt idx="34">
                  <c:v>-0.30000000000000027</c:v>
                </c:pt>
                <c:pt idx="35">
                  <c:v>0</c:v>
                </c:pt>
                <c:pt idx="36">
                  <c:v>0.9000000000000008</c:v>
                </c:pt>
                <c:pt idx="37">
                  <c:v>0.50000000000000044</c:v>
                </c:pt>
                <c:pt idx="38">
                  <c:v>0</c:v>
                </c:pt>
                <c:pt idx="39">
                  <c:v>0</c:v>
                </c:pt>
                <c:pt idx="40">
                  <c:v>-0.20000000000000018</c:v>
                </c:pt>
                <c:pt idx="41">
                  <c:v>-0.20000000000000018</c:v>
                </c:pt>
                <c:pt idx="42">
                  <c:v>1.100000000000001</c:v>
                </c:pt>
              </c:numCache>
            </c:numRef>
          </c:val>
          <c:extLst>
            <c:ext xmlns:c16="http://schemas.microsoft.com/office/drawing/2014/chart" uri="{C3380CC4-5D6E-409C-BE32-E72D297353CC}">
              <c16:uniqueId val="{0000001A-1AF1-4C87-8D9C-A21EE12E34FF}"/>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1AF1-4C87-8D9C-A21EE12E34FF}"/>
              </c:ext>
            </c:extLst>
          </c:dPt>
          <c:dLbls>
            <c:dLbl>
              <c:idx val="0"/>
              <c:layout>
                <c:manualLayout>
                  <c:x val="3.8345410628019265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AF1-4C87-8D9C-A21EE12E34F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市区町村別_歯科健診医療機関受診状況!$CM$6:$CM$48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1AF1-4C87-8D9C-A21EE12E34FF}"/>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349836518405771"/>
          <c:h val="0.59825687185443288"/>
        </c:manualLayout>
      </c:layout>
      <c:barChart>
        <c:barDir val="col"/>
        <c:grouping val="clustered"/>
        <c:varyColors val="0"/>
        <c:ser>
          <c:idx val="3"/>
          <c:order val="0"/>
          <c:tx>
            <c:strRef>
              <c:f>府内府外別健診受診率!$J$19</c:f>
              <c:strCache>
                <c:ptCount val="1"/>
                <c:pt idx="0">
                  <c:v>医科健診受診率</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府内府外別健診受診率!$B$5:$C$6</c:f>
              <c:strCache>
                <c:ptCount val="2"/>
                <c:pt idx="0">
                  <c:v>府内医療機関受診</c:v>
                </c:pt>
                <c:pt idx="1">
                  <c:v>府外医療機関のみ受診</c:v>
                </c:pt>
              </c:strCache>
            </c:strRef>
          </c:cat>
          <c:val>
            <c:numRef>
              <c:f>府内府外別健診受診率!$F$5:$F$6</c:f>
              <c:numCache>
                <c:formatCode>0.0%</c:formatCode>
                <c:ptCount val="2"/>
                <c:pt idx="0">
                  <c:v>0.20119030890653178</c:v>
                </c:pt>
                <c:pt idx="1">
                  <c:v>6.1475807233588677E-2</c:v>
                </c:pt>
              </c:numCache>
            </c:numRef>
          </c:val>
          <c:extLst>
            <c:ext xmlns:c16="http://schemas.microsoft.com/office/drawing/2014/chart" uri="{C3380CC4-5D6E-409C-BE32-E72D297353CC}">
              <c16:uniqueId val="{00000003-F455-436E-9596-96DEE053229D}"/>
            </c:ext>
          </c:extLst>
        </c:ser>
        <c:dLbls>
          <c:dLblPos val="ctr"/>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3282879530976944"/>
          <c:y val="1.9667053813395279E-2"/>
          <c:w val="0.36834939962793845"/>
          <c:h val="4.400503290747192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27014285807176"/>
          <c:y val="7.0652999766898303E-2"/>
          <c:w val="0.75808152728738731"/>
          <c:h val="0.91712726302902015"/>
        </c:manualLayout>
      </c:layout>
      <c:barChart>
        <c:barDir val="bar"/>
        <c:grouping val="clustered"/>
        <c:varyColors val="0"/>
        <c:ser>
          <c:idx val="0"/>
          <c:order val="0"/>
          <c:tx>
            <c:strRef>
              <c:f>地区別_府内府外別健診受診率!$AE$5</c:f>
              <c:strCache>
                <c:ptCount val="1"/>
                <c:pt idx="0">
                  <c:v>医科健診受診率</c:v>
                </c:pt>
              </c:strCache>
            </c:strRef>
          </c:tx>
          <c:spPr>
            <a:solidFill>
              <a:schemeClr val="accent3">
                <a:lumMod val="60000"/>
                <a:lumOff val="40000"/>
              </a:schemeClr>
            </a:solidFill>
            <a:ln>
              <a:noFill/>
            </a:ln>
          </c:spPr>
          <c:invertIfNegative val="0"/>
          <c:dLbls>
            <c:dLbl>
              <c:idx val="0"/>
              <c:layout>
                <c:manualLayout>
                  <c:x val="-5.1997543707557829E-3"/>
                  <c:y val="8.400061320447639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83-4E7F-B36E-77330C86E16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地区別_府内府外別健診受診率!$AH$6:$AY$7</c:f>
              <c:multiLvlStrCache>
                <c:ptCount val="18"/>
                <c:lvl>
                  <c:pt idx="0">
                    <c:v>府内医療機関受診</c:v>
                  </c:pt>
                  <c:pt idx="1">
                    <c:v>府外医療機関のみ受診</c:v>
                  </c:pt>
                  <c:pt idx="2">
                    <c:v>府内医療機関受診</c:v>
                  </c:pt>
                  <c:pt idx="3">
                    <c:v>府外医療機関のみ受診</c:v>
                  </c:pt>
                  <c:pt idx="4">
                    <c:v>府内医療機関受診</c:v>
                  </c:pt>
                  <c:pt idx="5">
                    <c:v>府外医療機関のみ受診</c:v>
                  </c:pt>
                  <c:pt idx="6">
                    <c:v>府内医療機関受診</c:v>
                  </c:pt>
                  <c:pt idx="7">
                    <c:v>府外医療機関のみ受診</c:v>
                  </c:pt>
                  <c:pt idx="8">
                    <c:v>府内医療機関受診</c:v>
                  </c:pt>
                  <c:pt idx="9">
                    <c:v>府外医療機関のみ受診</c:v>
                  </c:pt>
                  <c:pt idx="10">
                    <c:v>府内医療機関受診</c:v>
                  </c:pt>
                  <c:pt idx="11">
                    <c:v>府外医療機関のみ受診</c:v>
                  </c:pt>
                  <c:pt idx="12">
                    <c:v>府内医療機関受診</c:v>
                  </c:pt>
                  <c:pt idx="13">
                    <c:v>府外医療機関のみ受診</c:v>
                  </c:pt>
                  <c:pt idx="14">
                    <c:v>府内医療機関受診</c:v>
                  </c:pt>
                  <c:pt idx="15">
                    <c:v>府外医療機関のみ受診</c:v>
                  </c:pt>
                  <c:pt idx="16">
                    <c:v>府内医療機関受診</c:v>
                  </c:pt>
                  <c:pt idx="17">
                    <c:v>府外医療機関のみ受診</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府内府外別健診受診率!$AE$6:$AF$6,地区別_府内府外別健診受診率!$AE$7:$AF$7,地区別_府内府外別健診受診率!$AE$8:$AF$8,地区別_府内府外別健診受診率!$AE$9:$AF$9,地区別_府内府外別健診受診率!$AE$10:$AF$10,地区別_府内府外別健診受診率!$AE$11:$AF$11,地区別_府内府外別健診受診率!$AE$12:$AF$12,地区別_府内府外別健診受診率!$AE$13:$AF$13,地区別_府内府外別健診受診率!$AE$14:$AF$14)</c:f>
              <c:numCache>
                <c:formatCode>0.0%</c:formatCode>
                <c:ptCount val="18"/>
                <c:pt idx="0">
                  <c:v>0.28121719993228372</c:v>
                </c:pt>
                <c:pt idx="1">
                  <c:v>8.081667375584857E-2</c:v>
                </c:pt>
                <c:pt idx="2">
                  <c:v>0.26129160500916582</c:v>
                </c:pt>
                <c:pt idx="3">
                  <c:v>5.1256281407035177E-2</c:v>
                </c:pt>
                <c:pt idx="4">
                  <c:v>0.20857637464630102</c:v>
                </c:pt>
                <c:pt idx="5">
                  <c:v>9.0726817042606517E-2</c:v>
                </c:pt>
                <c:pt idx="6">
                  <c:v>0.20775218146661301</c:v>
                </c:pt>
                <c:pt idx="7">
                  <c:v>4.0110650069156296E-2</c:v>
                </c:pt>
                <c:pt idx="8">
                  <c:v>0.26495186229699502</c:v>
                </c:pt>
                <c:pt idx="9">
                  <c:v>4.1570438799076209E-2</c:v>
                </c:pt>
                <c:pt idx="10">
                  <c:v>0.18270765592669228</c:v>
                </c:pt>
                <c:pt idx="11">
                  <c:v>3.6960985626283367E-2</c:v>
                </c:pt>
                <c:pt idx="12">
                  <c:v>0.19750919898103594</c:v>
                </c:pt>
                <c:pt idx="13">
                  <c:v>5.5093555093555097E-2</c:v>
                </c:pt>
                <c:pt idx="14">
                  <c:v>0.13131993443090301</c:v>
                </c:pt>
                <c:pt idx="15">
                  <c:v>3.9712716518800172E-2</c:v>
                </c:pt>
                <c:pt idx="16">
                  <c:v>0.20119030890653178</c:v>
                </c:pt>
                <c:pt idx="17">
                  <c:v>6.1475807233588677E-2</c:v>
                </c:pt>
              </c:numCache>
            </c:numRef>
          </c:val>
          <c:extLst>
            <c:ext xmlns:c16="http://schemas.microsoft.com/office/drawing/2014/chart" uri="{C3380CC4-5D6E-409C-BE32-E72D297353CC}">
              <c16:uniqueId val="{00000000-19CC-4D4F-AEE8-A522C7D2D291}"/>
            </c:ext>
          </c:extLst>
        </c:ser>
        <c:dLbls>
          <c:showLegendKey val="0"/>
          <c:showVal val="0"/>
          <c:showCatName val="0"/>
          <c:showSerName val="0"/>
          <c:showPercent val="0"/>
          <c:showBubbleSize val="0"/>
        </c:dLbls>
        <c:gapWidth val="150"/>
        <c:axId val="458258944"/>
        <c:axId val="459534848"/>
      </c:barChart>
      <c:catAx>
        <c:axId val="45825894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t"/>
      <c:layout>
        <c:manualLayout>
          <c:xMode val="edge"/>
          <c:yMode val="edge"/>
          <c:x val="0.32249133073255309"/>
          <c:y val="6.4008467261811013E-3"/>
          <c:w val="0.39062117709386895"/>
          <c:h val="2.5021501793138473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市区町村別_府内府外別健診受診率!$AR$4</c:f>
              <c:strCache>
                <c:ptCount val="1"/>
                <c:pt idx="0">
                  <c:v>医科健診受診率</c:v>
                </c:pt>
              </c:strCache>
            </c:strRef>
          </c:tx>
          <c:spPr>
            <a:solidFill>
              <a:schemeClr val="accent4">
                <a:lumMod val="60000"/>
                <a:lumOff val="40000"/>
              </a:schemeClr>
            </a:solidFill>
            <a:ln>
              <a:noFill/>
            </a:ln>
          </c:spPr>
          <c:invertIfNegative val="0"/>
          <c:dLbls>
            <c:dLbl>
              <c:idx val="1"/>
              <c:layout>
                <c:manualLayout>
                  <c:x val="2.29374367865915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CB-4AC6-8BC7-B5A726085584}"/>
                </c:ext>
              </c:extLst>
            </c:dLbl>
            <c:dLbl>
              <c:idx val="2"/>
              <c:layout>
                <c:manualLayout>
                  <c:x val="-6.11664980975779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CB-4AC6-8BC7-B5A726085584}"/>
                </c:ext>
              </c:extLst>
            </c:dLbl>
            <c:dLbl>
              <c:idx val="3"/>
              <c:layout>
                <c:manualLayout>
                  <c:x val="1.9879111881712663E-2"/>
                  <c:y val="1.84733444138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F-4D36-9EAE-4C3FC5C7271F}"/>
                </c:ext>
              </c:extLst>
            </c:dLbl>
            <c:dLbl>
              <c:idx val="8"/>
              <c:layout>
                <c:manualLayout>
                  <c:x val="2.1408274334152096E-2"/>
                  <c:y val="3.69466888276158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CB-4AC6-8BC7-B5A726085584}"/>
                </c:ext>
              </c:extLst>
            </c:dLbl>
            <c:dLbl>
              <c:idx val="13"/>
              <c:layout>
                <c:manualLayout>
                  <c:x val="3.51707364061069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CB-4AC6-8BC7-B5A726085584}"/>
                </c:ext>
              </c:extLst>
            </c:dLbl>
            <c:dLbl>
              <c:idx val="17"/>
              <c:layout>
                <c:manualLayout>
                  <c:x val="-1.52916245243943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1C-4A39-B71B-53F4B5B96385}"/>
                </c:ext>
              </c:extLst>
            </c:dLbl>
            <c:dLbl>
              <c:idx val="24"/>
              <c:layout>
                <c:manualLayout>
                  <c:x val="-3.05832490487887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D5-45AC-8BDD-443DC7D72193}"/>
                </c:ext>
              </c:extLst>
            </c:dLbl>
            <c:dLbl>
              <c:idx val="25"/>
              <c:layout>
                <c:manualLayout>
                  <c:x val="2.4466599239030912E-2"/>
                  <c:y val="7.389337765523171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CB-4AC6-8BC7-B5A726085584}"/>
                </c:ext>
              </c:extLst>
            </c:dLbl>
            <c:dLbl>
              <c:idx val="27"/>
              <c:layout>
                <c:manualLayout>
                  <c:x val="1.834994942927317E-2"/>
                  <c:y val="-7.389337765523171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CB-4AC6-8BC7-B5A726085584}"/>
                </c:ext>
              </c:extLst>
            </c:dLbl>
            <c:dLbl>
              <c:idx val="28"/>
              <c:layout>
                <c:manualLayout>
                  <c:x val="3.8229061310985829E-2"/>
                  <c:y val="7.389337765523171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1C-4A39-B71B-53F4B5B96385}"/>
                </c:ext>
              </c:extLst>
            </c:dLbl>
            <c:dLbl>
              <c:idx val="30"/>
              <c:layout>
                <c:manualLayout>
                  <c:x val="-4.58748735731836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4A-43C7-B523-AB104C4C7980}"/>
                </c:ext>
              </c:extLst>
            </c:dLbl>
            <c:dLbl>
              <c:idx val="31"/>
              <c:layout>
                <c:manualLayout>
                  <c:x val="-4.5874873573183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4A-43C7-B523-AB104C4C7980}"/>
                </c:ext>
              </c:extLst>
            </c:dLbl>
            <c:dLbl>
              <c:idx val="36"/>
              <c:layout>
                <c:manualLayout>
                  <c:x val="1.07041371670759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4A-43C7-B523-AB104C4C7980}"/>
                </c:ext>
              </c:extLst>
            </c:dLbl>
            <c:dLbl>
              <c:idx val="37"/>
              <c:layout>
                <c:manualLayout>
                  <c:x val="-3.05832490487887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4A-43C7-B523-AB104C4C7980}"/>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市区町村別_府内府外別健診受診率!$AQ$6:$AQ$48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市区町村別_府内府外別健診受診率!$AR$6:$AR$48</c:f>
              <c:numCache>
                <c:formatCode>0.0%</c:formatCode>
                <c:ptCount val="43"/>
                <c:pt idx="0">
                  <c:v>0.13131993443090301</c:v>
                </c:pt>
                <c:pt idx="1">
                  <c:v>0.18270765592669228</c:v>
                </c:pt>
                <c:pt idx="2">
                  <c:v>0.16623443983402489</c:v>
                </c:pt>
                <c:pt idx="3">
                  <c:v>0.18459251486533754</c:v>
                </c:pt>
                <c:pt idx="4">
                  <c:v>0.42686967497633321</c:v>
                </c:pt>
                <c:pt idx="5">
                  <c:v>0.3316266748178715</c:v>
                </c:pt>
                <c:pt idx="6">
                  <c:v>0.2360307147076196</c:v>
                </c:pt>
                <c:pt idx="7">
                  <c:v>0.29815169971969907</c:v>
                </c:pt>
                <c:pt idx="8">
                  <c:v>0.18315454906634882</c:v>
                </c:pt>
                <c:pt idx="9">
                  <c:v>0.12376605455896401</c:v>
                </c:pt>
                <c:pt idx="10">
                  <c:v>0.20036515816682393</c:v>
                </c:pt>
                <c:pt idx="11">
                  <c:v>0.24103518267929636</c:v>
                </c:pt>
                <c:pt idx="12">
                  <c:v>0.24677854360203777</c:v>
                </c:pt>
                <c:pt idx="13">
                  <c:v>0.17375042502550153</c:v>
                </c:pt>
                <c:pt idx="14">
                  <c:v>0.28307734692471931</c:v>
                </c:pt>
                <c:pt idx="15">
                  <c:v>0.26423421602317904</c:v>
                </c:pt>
                <c:pt idx="16">
                  <c:v>0.27440583868754287</c:v>
                </c:pt>
                <c:pt idx="17">
                  <c:v>0.15735115431348723</c:v>
                </c:pt>
                <c:pt idx="18">
                  <c:v>0.21695777747214964</c:v>
                </c:pt>
                <c:pt idx="19">
                  <c:v>0.30935550935550937</c:v>
                </c:pt>
                <c:pt idx="20">
                  <c:v>0.27329869796677569</c:v>
                </c:pt>
                <c:pt idx="21">
                  <c:v>0.21114336757481017</c:v>
                </c:pt>
                <c:pt idx="22">
                  <c:v>0.2955910455910456</c:v>
                </c:pt>
                <c:pt idx="23">
                  <c:v>0.25038689708537532</c:v>
                </c:pt>
                <c:pt idx="24">
                  <c:v>0.16157294213528933</c:v>
                </c:pt>
                <c:pt idx="25">
                  <c:v>0.18139860139860139</c:v>
                </c:pt>
                <c:pt idx="26">
                  <c:v>0.36664630421502747</c:v>
                </c:pt>
                <c:pt idx="27">
                  <c:v>0.18537486357148855</c:v>
                </c:pt>
                <c:pt idx="28">
                  <c:v>0.17029080429656798</c:v>
                </c:pt>
                <c:pt idx="29">
                  <c:v>0.21023513139695713</c:v>
                </c:pt>
                <c:pt idx="30">
                  <c:v>0.16513486513486514</c:v>
                </c:pt>
                <c:pt idx="31">
                  <c:v>0.25938054304816482</c:v>
                </c:pt>
                <c:pt idx="32">
                  <c:v>0.12109994711792703</c:v>
                </c:pt>
                <c:pt idx="33">
                  <c:v>0.21533923303834809</c:v>
                </c:pt>
                <c:pt idx="34">
                  <c:v>0.51488869615495803</c:v>
                </c:pt>
                <c:pt idx="35">
                  <c:v>0.21742209631728046</c:v>
                </c:pt>
                <c:pt idx="36">
                  <c:v>0.19143239625167335</c:v>
                </c:pt>
                <c:pt idx="37">
                  <c:v>0.1591337099811676</c:v>
                </c:pt>
                <c:pt idx="38">
                  <c:v>0.21966527196652719</c:v>
                </c:pt>
                <c:pt idx="39">
                  <c:v>0.10276198212835093</c:v>
                </c:pt>
                <c:pt idx="40">
                  <c:v>0.23944476576055523</c:v>
                </c:pt>
                <c:pt idx="41">
                  <c:v>0.2953478446436193</c:v>
                </c:pt>
                <c:pt idx="42">
                  <c:v>0.35236220472440943</c:v>
                </c:pt>
              </c:numCache>
            </c:numRef>
          </c:val>
          <c:extLst>
            <c:ext xmlns:c16="http://schemas.microsoft.com/office/drawing/2014/chart" uri="{C3380CC4-5D6E-409C-BE32-E72D297353CC}">
              <c16:uniqueId val="{00000018-BC4A-43C7-B523-AB104C4C7980}"/>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市区町村別_府内府外別健診受診率!$AU$4</c:f>
              <c:strCache>
                <c:ptCount val="1"/>
                <c:pt idx="0">
                  <c:v>広域連合全体</c:v>
                </c:pt>
              </c:strCache>
            </c:strRef>
          </c:tx>
          <c:spPr>
            <a:ln w="28575">
              <a:solidFill>
                <a:srgbClr val="BE4B48"/>
              </a:solidFill>
            </a:ln>
          </c:spPr>
          <c:marker>
            <c:symbol val="none"/>
          </c:marker>
          <c:dLbls>
            <c:dLbl>
              <c:idx val="0"/>
              <c:layout>
                <c:manualLayout>
                  <c:x val="6.5090666088715443E-2"/>
                  <c:y val="-0.872903773525024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C4A-43C7-B523-AB104C4C7980}"/>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C4A-43C7-B523-AB104C4C7980}"/>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市区町村別_府内府外別健診受診率!$AU$6:$AU$48</c:f>
              <c:numCache>
                <c:formatCode>0.0%</c:formatCode>
                <c:ptCount val="43"/>
                <c:pt idx="0">
                  <c:v>0.20119030890653178</c:v>
                </c:pt>
                <c:pt idx="1">
                  <c:v>0.20119030890653178</c:v>
                </c:pt>
                <c:pt idx="2">
                  <c:v>0.20119030890653178</c:v>
                </c:pt>
                <c:pt idx="3">
                  <c:v>0.20119030890653178</c:v>
                </c:pt>
                <c:pt idx="4">
                  <c:v>0.20119030890653178</c:v>
                </c:pt>
                <c:pt idx="5">
                  <c:v>0.20119030890653178</c:v>
                </c:pt>
                <c:pt idx="6">
                  <c:v>0.20119030890653178</c:v>
                </c:pt>
                <c:pt idx="7">
                  <c:v>0.20119030890653178</c:v>
                </c:pt>
                <c:pt idx="8">
                  <c:v>0.20119030890653178</c:v>
                </c:pt>
                <c:pt idx="9">
                  <c:v>0.20119030890653178</c:v>
                </c:pt>
                <c:pt idx="10">
                  <c:v>0.20119030890653178</c:v>
                </c:pt>
                <c:pt idx="11">
                  <c:v>0.20119030890653178</c:v>
                </c:pt>
                <c:pt idx="12">
                  <c:v>0.20119030890653178</c:v>
                </c:pt>
                <c:pt idx="13">
                  <c:v>0.20119030890653178</c:v>
                </c:pt>
                <c:pt idx="14">
                  <c:v>0.20119030890653178</c:v>
                </c:pt>
                <c:pt idx="15">
                  <c:v>0.20119030890653178</c:v>
                </c:pt>
                <c:pt idx="16">
                  <c:v>0.20119030890653178</c:v>
                </c:pt>
                <c:pt idx="17">
                  <c:v>0.20119030890653178</c:v>
                </c:pt>
                <c:pt idx="18">
                  <c:v>0.20119030890653178</c:v>
                </c:pt>
                <c:pt idx="19">
                  <c:v>0.20119030890653178</c:v>
                </c:pt>
                <c:pt idx="20">
                  <c:v>0.20119030890653178</c:v>
                </c:pt>
                <c:pt idx="21">
                  <c:v>0.20119030890653178</c:v>
                </c:pt>
                <c:pt idx="22">
                  <c:v>0.20119030890653178</c:v>
                </c:pt>
                <c:pt idx="23">
                  <c:v>0.20119030890653178</c:v>
                </c:pt>
                <c:pt idx="24">
                  <c:v>0.20119030890653178</c:v>
                </c:pt>
                <c:pt idx="25">
                  <c:v>0.20119030890653178</c:v>
                </c:pt>
                <c:pt idx="26">
                  <c:v>0.20119030890653178</c:v>
                </c:pt>
                <c:pt idx="27">
                  <c:v>0.20119030890653178</c:v>
                </c:pt>
                <c:pt idx="28">
                  <c:v>0.20119030890653178</c:v>
                </c:pt>
                <c:pt idx="29">
                  <c:v>0.20119030890653178</c:v>
                </c:pt>
                <c:pt idx="30">
                  <c:v>0.20119030890653178</c:v>
                </c:pt>
                <c:pt idx="31">
                  <c:v>0.20119030890653178</c:v>
                </c:pt>
                <c:pt idx="32">
                  <c:v>0.20119030890653178</c:v>
                </c:pt>
                <c:pt idx="33">
                  <c:v>0.20119030890653178</c:v>
                </c:pt>
                <c:pt idx="34">
                  <c:v>0.20119030890653178</c:v>
                </c:pt>
                <c:pt idx="35">
                  <c:v>0.20119030890653178</c:v>
                </c:pt>
                <c:pt idx="36">
                  <c:v>0.20119030890653178</c:v>
                </c:pt>
                <c:pt idx="37">
                  <c:v>0.20119030890653178</c:v>
                </c:pt>
                <c:pt idx="38">
                  <c:v>0.20119030890653178</c:v>
                </c:pt>
                <c:pt idx="39">
                  <c:v>0.20119030890653178</c:v>
                </c:pt>
                <c:pt idx="40">
                  <c:v>0.20119030890653178</c:v>
                </c:pt>
                <c:pt idx="41">
                  <c:v>0.20119030890653178</c:v>
                </c:pt>
                <c:pt idx="42">
                  <c:v>0.20119030890653178</c:v>
                </c:pt>
              </c:numCache>
            </c:numRef>
          </c:xVal>
          <c:yVal>
            <c:numRef>
              <c:f>市区町村別_府内府外別健診受診率!$BD$6:$BD$48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B-BC4A-43C7-B523-AB104C4C7980}"/>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nextTo"/>
        <c:spPr>
          <a:ln w="9525">
            <a:solidFill>
              <a:srgbClr val="7F7F7F"/>
            </a:solidFill>
            <a:prstDash val="solid"/>
          </a:ln>
        </c:spPr>
        <c:crossAx val="388180224"/>
        <c:crosses val="autoZero"/>
        <c:auto val="1"/>
        <c:lblAlgn val="ctr"/>
        <c:lblOffset val="100"/>
        <c:noMultiLvlLbl val="0"/>
      </c:catAx>
      <c:valAx>
        <c:axId val="388180224"/>
        <c:scaling>
          <c:orientation val="minMax"/>
          <c:min val="0"/>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923027349256859"/>
              <c:y val="4.3743811085390945E-2"/>
            </c:manualLayout>
          </c:layout>
          <c:overlay val="0"/>
        </c:title>
        <c:numFmt formatCode="0.0%"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0.0%"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4898545489572801"/>
          <c:y val="1.2600679816983661E-2"/>
          <c:w val="0.53853055916775028"/>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市区町村別_府内府外別健診受診率!$AX$4</c:f>
              <c:strCache>
                <c:ptCount val="1"/>
                <c:pt idx="0">
                  <c:v>医科健診受診率</c:v>
                </c:pt>
              </c:strCache>
            </c:strRef>
          </c:tx>
          <c:spPr>
            <a:solidFill>
              <a:srgbClr val="376092"/>
            </a:solidFill>
            <a:ln>
              <a:noFill/>
            </a:ln>
          </c:spPr>
          <c:invertIfNegative val="0"/>
          <c:dLbls>
            <c:dLbl>
              <c:idx val="0"/>
              <c:layout>
                <c:manualLayout>
                  <c:x val="2.75249241439098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6-4270-95B7-BDD54CBA6F6F}"/>
                </c:ext>
              </c:extLst>
            </c:dLbl>
            <c:dLbl>
              <c:idx val="1"/>
              <c:layout>
                <c:manualLayout>
                  <c:x val="3.0583249048788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36-4270-95B7-BDD54CBA6F6F}"/>
                </c:ext>
              </c:extLst>
            </c:dLbl>
            <c:dLbl>
              <c:idx val="3"/>
              <c:layout>
                <c:manualLayout>
                  <c:x val="2.752492414390981E-2"/>
                  <c:y val="1.84733444138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36-4270-95B7-BDD54CBA6F6F}"/>
                </c:ext>
              </c:extLst>
            </c:dLbl>
            <c:dLbl>
              <c:idx val="5"/>
              <c:layout>
                <c:manualLayout>
                  <c:x val="3.05832490487887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CA-4E55-BE0F-20C4839A2F8D}"/>
                </c:ext>
              </c:extLst>
            </c:dLbl>
            <c:dLbl>
              <c:idx val="7"/>
              <c:layout>
                <c:manualLayout>
                  <c:x val="1.0704137167076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36-4270-95B7-BDD54CBA6F6F}"/>
                </c:ext>
              </c:extLst>
            </c:dLbl>
            <c:dLbl>
              <c:idx val="8"/>
              <c:layout>
                <c:manualLayout>
                  <c:x val="-3.05832490487887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36-4270-95B7-BDD54CBA6F6F}"/>
                </c:ext>
              </c:extLst>
            </c:dLbl>
            <c:dLbl>
              <c:idx val="9"/>
              <c:layout>
                <c:manualLayout>
                  <c:x val="-4.5874873573183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36-4270-95B7-BDD54CBA6F6F}"/>
                </c:ext>
              </c:extLst>
            </c:dLbl>
            <c:dLbl>
              <c:idx val="11"/>
              <c:layout>
                <c:manualLayout>
                  <c:x val="1.83499494292731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36-4270-95B7-BDD54CBA6F6F}"/>
                </c:ext>
              </c:extLst>
            </c:dLbl>
            <c:dLbl>
              <c:idx val="16"/>
              <c:layout>
                <c:manualLayout>
                  <c:x val="1.2233299619515484E-2"/>
                  <c:y val="7.389337765523171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6-4270-95B7-BDD54CBA6F6F}"/>
                </c:ext>
              </c:extLst>
            </c:dLbl>
            <c:dLbl>
              <c:idx val="18"/>
              <c:layout>
                <c:manualLayout>
                  <c:x val="1.0704137167076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36-4270-95B7-BDD54CBA6F6F}"/>
                </c:ext>
              </c:extLst>
            </c:dLbl>
            <c:dLbl>
              <c:idx val="19"/>
              <c:layout>
                <c:manualLayout>
                  <c:x val="2.7524924143909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F36-4270-95B7-BDD54CBA6F6F}"/>
                </c:ext>
              </c:extLst>
            </c:dLbl>
            <c:dLbl>
              <c:idx val="20"/>
              <c:layout>
                <c:manualLayout>
                  <c:x val="1.3762462071954891E-2"/>
                  <c:y val="1.58684820283992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F36-4270-95B7-BDD54CBA6F6F}"/>
                </c:ext>
              </c:extLst>
            </c:dLbl>
            <c:dLbl>
              <c:idx val="21"/>
              <c:layout>
                <c:manualLayout>
                  <c:x val="-1.52916245243943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CA-4E55-BE0F-20C4839A2F8D}"/>
                </c:ext>
              </c:extLst>
            </c:dLbl>
            <c:dLbl>
              <c:idx val="22"/>
              <c:layout>
                <c:manualLayout>
                  <c:x val="-1.52916245243943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CA-4E55-BE0F-20C4839A2F8D}"/>
                </c:ext>
              </c:extLst>
            </c:dLbl>
            <c:dLbl>
              <c:idx val="23"/>
              <c:layout>
                <c:manualLayout>
                  <c:x val="-1.5291624524394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F36-4270-95B7-BDD54CBA6F6F}"/>
                </c:ext>
              </c:extLst>
            </c:dLbl>
            <c:dLbl>
              <c:idx val="24"/>
              <c:layout>
                <c:manualLayout>
                  <c:x val="9.17497471463661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F36-4270-95B7-BDD54CBA6F6F}"/>
                </c:ext>
              </c:extLst>
            </c:dLbl>
            <c:dLbl>
              <c:idx val="25"/>
              <c:layout>
                <c:manualLayout>
                  <c:x val="0"/>
                  <c:y val="-1.00756926592387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F36-4270-95B7-BDD54CBA6F6F}"/>
                </c:ext>
              </c:extLst>
            </c:dLbl>
            <c:dLbl>
              <c:idx val="26"/>
              <c:layout>
                <c:manualLayout>
                  <c:x val="-1.52916245243949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F36-4270-95B7-BDD54CBA6F6F}"/>
                </c:ext>
              </c:extLst>
            </c:dLbl>
            <c:dLbl>
              <c:idx val="27"/>
              <c:layout>
                <c:manualLayout>
                  <c:x val="-4.5874873573183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F36-4270-95B7-BDD54CBA6F6F}"/>
                </c:ext>
              </c:extLst>
            </c:dLbl>
            <c:dLbl>
              <c:idx val="28"/>
              <c:layout>
                <c:manualLayout>
                  <c:x val="-3.0583249048788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F36-4270-95B7-BDD54CBA6F6F}"/>
                </c:ext>
              </c:extLst>
            </c:dLbl>
            <c:dLbl>
              <c:idx val="33"/>
              <c:layout>
                <c:manualLayout>
                  <c:x val="3.05832490487884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0C-48D8-9A5D-D4D8AD38AF9B}"/>
                </c:ext>
              </c:extLst>
            </c:dLbl>
            <c:dLbl>
              <c:idx val="39"/>
              <c:layout>
                <c:manualLayout>
                  <c:x val="1.3762462071954919E-2"/>
                  <c:y val="1.4778675531046343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0C-48D8-9A5D-D4D8AD38AF9B}"/>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市区町村別_府内府外別健診受診率!$AQ$6:$AQ$48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市区町村別_府内府外別健診受診率!$AX$6:$AX$48</c:f>
              <c:numCache>
                <c:formatCode>0.0%</c:formatCode>
                <c:ptCount val="43"/>
                <c:pt idx="0">
                  <c:v>3.9712716518800172E-2</c:v>
                </c:pt>
                <c:pt idx="1">
                  <c:v>3.6960985626283367E-2</c:v>
                </c:pt>
                <c:pt idx="2">
                  <c:v>0</c:v>
                </c:pt>
                <c:pt idx="3">
                  <c:v>3.9239001189060645E-2</c:v>
                </c:pt>
                <c:pt idx="4">
                  <c:v>7.901907356948229E-2</c:v>
                </c:pt>
                <c:pt idx="5">
                  <c:v>5.7471264367816091E-2</c:v>
                </c:pt>
                <c:pt idx="6">
                  <c:v>0</c:v>
                </c:pt>
                <c:pt idx="7">
                  <c:v>5.2525252525252523E-2</c:v>
                </c:pt>
                <c:pt idx="8">
                  <c:v>2.3809523809523808E-2</c:v>
                </c:pt>
                <c:pt idx="9">
                  <c:v>2.0618556701030927E-2</c:v>
                </c:pt>
                <c:pt idx="10">
                  <c:v>0.10344827586206896</c:v>
                </c:pt>
                <c:pt idx="11">
                  <c:v>4.6583850931677016E-2</c:v>
                </c:pt>
                <c:pt idx="12">
                  <c:v>7.6086956521739135E-2</c:v>
                </c:pt>
                <c:pt idx="13">
                  <c:v>9.5238095238095233E-2</c:v>
                </c:pt>
                <c:pt idx="14">
                  <c:v>1.1235955056179775E-2</c:v>
                </c:pt>
                <c:pt idx="15">
                  <c:v>8.6124401913875603E-2</c:v>
                </c:pt>
                <c:pt idx="16">
                  <c:v>5.0632911392405063E-2</c:v>
                </c:pt>
                <c:pt idx="17">
                  <c:v>0</c:v>
                </c:pt>
                <c:pt idx="18">
                  <c:v>5.2173913043478258E-2</c:v>
                </c:pt>
                <c:pt idx="19">
                  <c:v>3.9473684210526314E-2</c:v>
                </c:pt>
                <c:pt idx="20">
                  <c:v>4.975124378109453E-2</c:v>
                </c:pt>
                <c:pt idx="21">
                  <c:v>1.7699115044247787E-2</c:v>
                </c:pt>
                <c:pt idx="22">
                  <c:v>1.2195121951219513E-2</c:v>
                </c:pt>
                <c:pt idx="23">
                  <c:v>6.8493150684931503E-2</c:v>
                </c:pt>
                <c:pt idx="24">
                  <c:v>5.3333333333333337E-2</c:v>
                </c:pt>
                <c:pt idx="25">
                  <c:v>0.1</c:v>
                </c:pt>
                <c:pt idx="26">
                  <c:v>0.1111111111111111</c:v>
                </c:pt>
                <c:pt idx="27">
                  <c:v>3.0516431924882629E-2</c:v>
                </c:pt>
                <c:pt idx="28">
                  <c:v>7.6190476190476197E-2</c:v>
                </c:pt>
                <c:pt idx="29">
                  <c:v>0.11583011583011583</c:v>
                </c:pt>
                <c:pt idx="30">
                  <c:v>2.7027027027027029E-2</c:v>
                </c:pt>
                <c:pt idx="31">
                  <c:v>6.9767441860465115E-2</c:v>
                </c:pt>
                <c:pt idx="32">
                  <c:v>6.5326633165829151E-2</c:v>
                </c:pt>
                <c:pt idx="33">
                  <c:v>5.8252427184466021E-2</c:v>
                </c:pt>
                <c:pt idx="34">
                  <c:v>0.23051948051948051</c:v>
                </c:pt>
                <c:pt idx="35">
                  <c:v>0.11055276381909548</c:v>
                </c:pt>
                <c:pt idx="36">
                  <c:v>0</c:v>
                </c:pt>
                <c:pt idx="37">
                  <c:v>0.11538461538461539</c:v>
                </c:pt>
                <c:pt idx="38">
                  <c:v>0</c:v>
                </c:pt>
                <c:pt idx="39">
                  <c:v>4.9689440993788817E-2</c:v>
                </c:pt>
                <c:pt idx="40">
                  <c:v>0.2</c:v>
                </c:pt>
                <c:pt idx="41">
                  <c:v>0</c:v>
                </c:pt>
                <c:pt idx="42">
                  <c:v>0.125</c:v>
                </c:pt>
              </c:numCache>
            </c:numRef>
          </c:val>
          <c:extLst>
            <c:ext xmlns:c16="http://schemas.microsoft.com/office/drawing/2014/chart" uri="{C3380CC4-5D6E-409C-BE32-E72D297353CC}">
              <c16:uniqueId val="{00000018-E70C-48D8-9A5D-D4D8AD38AF9B}"/>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市区町村別_府内府外別健診受診率!$BA$4</c:f>
              <c:strCache>
                <c:ptCount val="1"/>
                <c:pt idx="0">
                  <c:v>広域連合全体</c:v>
                </c:pt>
              </c:strCache>
            </c:strRef>
          </c:tx>
          <c:spPr>
            <a:ln w="28575">
              <a:solidFill>
                <a:srgbClr val="BE4B48"/>
              </a:solidFill>
            </a:ln>
          </c:spPr>
          <c:marker>
            <c:symbol val="none"/>
          </c:marker>
          <c:dLbls>
            <c:dLbl>
              <c:idx val="0"/>
              <c:layout>
                <c:manualLayout>
                  <c:x val="6.3349467803303958E-2"/>
                  <c:y val="-0.8739245929734361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E70C-48D8-9A5D-D4D8AD38AF9B}"/>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70C-48D8-9A5D-D4D8AD38AF9B}"/>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市区町村別_府内府外別健診受診率!$BA$6:$BA$48</c:f>
              <c:numCache>
                <c:formatCode>0.0%</c:formatCode>
                <c:ptCount val="43"/>
                <c:pt idx="0">
                  <c:v>6.1475807233588677E-2</c:v>
                </c:pt>
                <c:pt idx="1">
                  <c:v>6.1475807233588677E-2</c:v>
                </c:pt>
                <c:pt idx="2">
                  <c:v>6.1475807233588677E-2</c:v>
                </c:pt>
                <c:pt idx="3">
                  <c:v>6.1475807233588677E-2</c:v>
                </c:pt>
                <c:pt idx="4">
                  <c:v>6.1475807233588677E-2</c:v>
                </c:pt>
                <c:pt idx="5">
                  <c:v>6.1475807233588677E-2</c:v>
                </c:pt>
                <c:pt idx="6">
                  <c:v>6.1475807233588677E-2</c:v>
                </c:pt>
                <c:pt idx="7">
                  <c:v>6.1475807233588677E-2</c:v>
                </c:pt>
                <c:pt idx="8">
                  <c:v>6.1475807233588677E-2</c:v>
                </c:pt>
                <c:pt idx="9">
                  <c:v>6.1475807233588677E-2</c:v>
                </c:pt>
                <c:pt idx="10">
                  <c:v>6.1475807233588677E-2</c:v>
                </c:pt>
                <c:pt idx="11">
                  <c:v>6.1475807233588677E-2</c:v>
                </c:pt>
                <c:pt idx="12">
                  <c:v>6.1475807233588677E-2</c:v>
                </c:pt>
                <c:pt idx="13">
                  <c:v>6.1475807233588677E-2</c:v>
                </c:pt>
                <c:pt idx="14">
                  <c:v>6.1475807233588677E-2</c:v>
                </c:pt>
                <c:pt idx="15">
                  <c:v>6.1475807233588677E-2</c:v>
                </c:pt>
                <c:pt idx="16">
                  <c:v>6.1475807233588677E-2</c:v>
                </c:pt>
                <c:pt idx="17">
                  <c:v>6.1475807233588677E-2</c:v>
                </c:pt>
                <c:pt idx="18">
                  <c:v>6.1475807233588677E-2</c:v>
                </c:pt>
                <c:pt idx="19">
                  <c:v>6.1475807233588677E-2</c:v>
                </c:pt>
                <c:pt idx="20">
                  <c:v>6.1475807233588677E-2</c:v>
                </c:pt>
                <c:pt idx="21">
                  <c:v>6.1475807233588677E-2</c:v>
                </c:pt>
                <c:pt idx="22">
                  <c:v>6.1475807233588677E-2</c:v>
                </c:pt>
                <c:pt idx="23">
                  <c:v>6.1475807233588677E-2</c:v>
                </c:pt>
                <c:pt idx="24">
                  <c:v>6.1475807233588677E-2</c:v>
                </c:pt>
                <c:pt idx="25">
                  <c:v>6.1475807233588677E-2</c:v>
                </c:pt>
                <c:pt idx="26">
                  <c:v>6.1475807233588677E-2</c:v>
                </c:pt>
                <c:pt idx="27">
                  <c:v>6.1475807233588677E-2</c:v>
                </c:pt>
                <c:pt idx="28">
                  <c:v>6.1475807233588677E-2</c:v>
                </c:pt>
                <c:pt idx="29">
                  <c:v>6.1475807233588677E-2</c:v>
                </c:pt>
                <c:pt idx="30">
                  <c:v>6.1475807233588677E-2</c:v>
                </c:pt>
                <c:pt idx="31">
                  <c:v>6.1475807233588677E-2</c:v>
                </c:pt>
                <c:pt idx="32">
                  <c:v>6.1475807233588677E-2</c:v>
                </c:pt>
                <c:pt idx="33">
                  <c:v>6.1475807233588677E-2</c:v>
                </c:pt>
                <c:pt idx="34">
                  <c:v>6.1475807233588677E-2</c:v>
                </c:pt>
                <c:pt idx="35">
                  <c:v>6.1475807233588677E-2</c:v>
                </c:pt>
                <c:pt idx="36">
                  <c:v>6.1475807233588677E-2</c:v>
                </c:pt>
                <c:pt idx="37">
                  <c:v>6.1475807233588677E-2</c:v>
                </c:pt>
                <c:pt idx="38">
                  <c:v>6.1475807233588677E-2</c:v>
                </c:pt>
                <c:pt idx="39">
                  <c:v>6.1475807233588677E-2</c:v>
                </c:pt>
                <c:pt idx="40">
                  <c:v>6.1475807233588677E-2</c:v>
                </c:pt>
                <c:pt idx="41">
                  <c:v>6.1475807233588677E-2</c:v>
                </c:pt>
                <c:pt idx="42">
                  <c:v>6.1475807233588677E-2</c:v>
                </c:pt>
              </c:numCache>
            </c:numRef>
          </c:xVal>
          <c:yVal>
            <c:numRef>
              <c:f>市区町村別_府内府外別健診受診率!$BD$6:$BD$48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B-E70C-48D8-9A5D-D4D8AD38AF9B}"/>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nextTo"/>
        <c:spPr>
          <a:ln w="9525">
            <a:solidFill>
              <a:srgbClr val="7F7F7F"/>
            </a:solidFill>
            <a:prstDash val="solid"/>
          </a:ln>
        </c:spPr>
        <c:crossAx val="388180224"/>
        <c:crosses val="autoZero"/>
        <c:auto val="1"/>
        <c:lblAlgn val="ctr"/>
        <c:lblOffset val="100"/>
        <c:noMultiLvlLbl val="0"/>
      </c:catAx>
      <c:valAx>
        <c:axId val="388180224"/>
        <c:scaling>
          <c:orientation val="minMax"/>
          <c:max val="0.60000000000000009"/>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923027349256859"/>
              <c:y val="4.3743811085390945E-2"/>
            </c:manualLayout>
          </c:layout>
          <c:overlay val="0"/>
        </c:title>
        <c:numFmt formatCode="0.0%"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0.0%"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5357294225304627"/>
          <c:y val="1.2600679816983661E-2"/>
          <c:w val="0.53394307181043199"/>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91545731218961"/>
          <c:y val="5.9449202532732504E-2"/>
          <c:w val="0.72561025148165947"/>
          <c:h val="0.9307808830757065"/>
        </c:manualLayout>
      </c:layout>
      <c:barChart>
        <c:barDir val="bar"/>
        <c:grouping val="stacked"/>
        <c:varyColors val="0"/>
        <c:ser>
          <c:idx val="0"/>
          <c:order val="0"/>
          <c:tx>
            <c:strRef>
              <c:f>地区別_健診受診率!$BS$4:$BT$4</c:f>
              <c:strCache>
                <c:ptCount val="2"/>
                <c:pt idx="0">
                  <c:v>医科･歯科</c:v>
                </c:pt>
              </c:strCache>
            </c:strRef>
          </c:tx>
          <c:spPr>
            <a:solidFill>
              <a:srgbClr val="95B3D7"/>
            </a:solidFill>
            <a:ln>
              <a:noFill/>
            </a:ln>
          </c:spPr>
          <c:invertIfNegative val="0"/>
          <c:dLbls>
            <c:dLbl>
              <c:idx val="4"/>
              <c:layout>
                <c:manualLayout>
                  <c:x val="4.1757573568366776E-2"/>
                  <c:y val="-1.7129708972039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CA-4778-B3DA-1788BAA74C33}"/>
                </c:ext>
              </c:extLst>
            </c:dLbl>
            <c:dLbl>
              <c:idx val="5"/>
              <c:layout>
                <c:manualLayout>
                  <c:x val="4.0898352839185116E-2"/>
                  <c:y val="-1.8137278237963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CA-4778-B3DA-1788BAA74C33}"/>
                </c:ext>
              </c:extLst>
            </c:dLbl>
            <c:dLbl>
              <c:idx val="6"/>
              <c:layout>
                <c:manualLayout>
                  <c:x val="1.0389876222125897E-3"/>
                  <c:y val="7.934241010504934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CA-4778-B3DA-1788BAA74C33}"/>
                </c:ext>
              </c:extLst>
            </c:dLbl>
            <c:dLbl>
              <c:idx val="7"/>
              <c:layout>
                <c:manualLayout>
                  <c:x val="1.3740338164250083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CA-4778-B3DA-1788BAA74C33}"/>
                </c:ext>
              </c:extLst>
            </c:dLbl>
            <c:dLbl>
              <c:idx val="10"/>
              <c:layout>
                <c:manualLayout>
                  <c:x val="3.603971006116647E-2"/>
                  <c:y val="-1.8137198895553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CA-4778-B3DA-1788BAA74C33}"/>
                </c:ext>
              </c:extLst>
            </c:dLbl>
            <c:dLbl>
              <c:idx val="11"/>
              <c:layout>
                <c:manualLayout>
                  <c:x val="3.252697105427925E-2"/>
                  <c:y val="-1.8137278237963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CA-4778-B3DA-1788BAA74C33}"/>
                </c:ext>
              </c:extLst>
            </c:dLbl>
            <c:dLbl>
              <c:idx val="12"/>
              <c:layout>
                <c:manualLayout>
                  <c:x val="4.0205774695371545E-2"/>
                  <c:y val="-1.813735758037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CA-4778-B3DA-1788BAA74C33}"/>
                </c:ext>
              </c:extLst>
            </c:dLbl>
            <c:dLbl>
              <c:idx val="13"/>
              <c:layout>
                <c:manualLayout>
                  <c:x val="-3.4604825892209303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CA-4778-B3DA-1788BAA74C33}"/>
                </c:ext>
              </c:extLst>
            </c:dLbl>
            <c:dLbl>
              <c:idx val="14"/>
              <c:layout>
                <c:manualLayout>
                  <c:x val="3.562743823146941E-2"/>
                  <c:y val="-1.8137357580373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CA-4778-B3DA-1788BAA74C33}"/>
                </c:ext>
              </c:extLst>
            </c:dLbl>
            <c:dLbl>
              <c:idx val="15"/>
              <c:layout>
                <c:manualLayout>
                  <c:x val="3.1962023792322852E-2"/>
                  <c:y val="-1.7129470944809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CA-4778-B3DA-1788BAA74C33}"/>
                </c:ext>
              </c:extLst>
            </c:dLbl>
            <c:dLbl>
              <c:idx val="16"/>
              <c:layout>
                <c:manualLayout>
                  <c:x val="3.5587704089004482E-2"/>
                  <c:y val="-1.7129788314449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8E-43C4-B9EE-CE48C864469B}"/>
                </c:ext>
              </c:extLst>
            </c:dLbl>
            <c:dLbl>
              <c:idx val="17"/>
              <c:layout>
                <c:manualLayout>
                  <c:x val="1.545778548379328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CA-4778-B3DA-1788BAA74C33}"/>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CA-4778-B3DA-1788BAA74C33}"/>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2CA-4778-B3DA-1788BAA74C33}"/>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CA-4778-B3DA-1788BAA74C33}"/>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CA-4778-B3DA-1788BAA74C33}"/>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CA-4778-B3DA-1788BAA74C33}"/>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CA-4778-B3DA-1788BAA74C33}"/>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CA-4778-B3DA-1788BAA74C33}"/>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CA-4778-B3DA-1788BAA74C33}"/>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CA-4778-B3DA-1788BAA74C33}"/>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2CA-4778-B3DA-1788BAA74C3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地区別_健診受診率!$CB$4:$CS$5</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健診受診率!$BS$7:$BT$7,地区別_健診受診率!$BS$8:$BT$8,地区別_健診受診率!$BS$9:$BT$9,地区別_健診受診率!$BS$10:$BT$10,地区別_健診受診率!$BS$11:$BT$11,地区別_健診受診率!$BS$12:$BT$12,地区別_健診受診率!$BS$13:$BT$13,地区別_健診受診率!$BS$14:$BT$14,地区別_健診受診率!$BS$15:$BT$15)</c:f>
              <c:numCache>
                <c:formatCode>0.0%</c:formatCode>
                <c:ptCount val="18"/>
                <c:pt idx="0">
                  <c:v>6.0910855511173138E-2</c:v>
                </c:pt>
                <c:pt idx="1">
                  <c:v>6.3738344988344992E-2</c:v>
                </c:pt>
                <c:pt idx="2">
                  <c:v>6.0813976490676443E-2</c:v>
                </c:pt>
                <c:pt idx="3">
                  <c:v>6.6421934151657674E-2</c:v>
                </c:pt>
                <c:pt idx="4">
                  <c:v>3.8799252937666985E-2</c:v>
                </c:pt>
                <c:pt idx="5">
                  <c:v>4.3974348296826851E-2</c:v>
                </c:pt>
                <c:pt idx="6">
                  <c:v>5.0129557653155653E-2</c:v>
                </c:pt>
                <c:pt idx="7">
                  <c:v>5.0828863968795712E-2</c:v>
                </c:pt>
                <c:pt idx="8">
                  <c:v>5.5807627690092232E-2</c:v>
                </c:pt>
                <c:pt idx="9">
                  <c:v>6.1451684726139232E-2</c:v>
                </c:pt>
                <c:pt idx="10">
                  <c:v>2.6529033683861582E-2</c:v>
                </c:pt>
                <c:pt idx="11">
                  <c:v>2.8571428571428571E-2</c:v>
                </c:pt>
                <c:pt idx="12">
                  <c:v>4.3858340281739586E-2</c:v>
                </c:pt>
                <c:pt idx="13">
                  <c:v>5.0521857510210252E-2</c:v>
                </c:pt>
                <c:pt idx="14">
                  <c:v>2.5547717814152743E-2</c:v>
                </c:pt>
                <c:pt idx="15">
                  <c:v>2.5757648297984392E-2</c:v>
                </c:pt>
                <c:pt idx="16">
                  <c:v>4.1487641147810637E-2</c:v>
                </c:pt>
                <c:pt idx="17">
                  <c:v>4.6141494285444416E-2</c:v>
                </c:pt>
              </c:numCache>
            </c:numRef>
          </c:val>
          <c:extLst>
            <c:ext xmlns:c16="http://schemas.microsoft.com/office/drawing/2014/chart" uri="{C3380CC4-5D6E-409C-BE32-E72D297353CC}">
              <c16:uniqueId val="{00000015-02CA-4778-B3DA-1788BAA74C33}"/>
            </c:ext>
          </c:extLst>
        </c:ser>
        <c:ser>
          <c:idx val="1"/>
          <c:order val="1"/>
          <c:tx>
            <c:strRef>
              <c:f>地区別_健診受診率!$BU$4:$BV$4</c:f>
              <c:strCache>
                <c:ptCount val="2"/>
                <c:pt idx="0">
                  <c:v>医科のみ</c:v>
                </c:pt>
              </c:strCache>
            </c:strRef>
          </c:tx>
          <c:spPr>
            <a:solidFill>
              <a:srgbClr val="FFC000"/>
            </a:solidFill>
          </c:spPr>
          <c:invertIfNegative val="0"/>
          <c:dLbls>
            <c:dLbl>
              <c:idx val="14"/>
              <c:layout>
                <c:manualLayout>
                  <c:x val="1.14338262482837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E9-4701-AC85-6E1D03F06082}"/>
                </c:ext>
              </c:extLst>
            </c:dLbl>
            <c:dLbl>
              <c:idx val="15"/>
              <c:layout>
                <c:manualLayout>
                  <c:x val="9.80042249852894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8E-43C4-B9EE-CE48C864469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地区別_健診受診率!$CB$4:$CS$5</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健診受診率!$BU$7:$BV$7,地区別_健診受診率!$BU$8:$BV$8,地区別_健診受診率!$BU$9:$BV$9,地区別_健診受診率!$BU$10:$BV$10,地区別_健診受診率!$BU$11:$BV$11,地区別_健診受診率!$BU$12:$BV$12,地区別_健診受診率!$BU$13:$BV$13,地区別_健診受診率!$BU$14:$BV$14,地区別_健診受診率!$BU$15:$BV$15)</c:f>
              <c:numCache>
                <c:formatCode>0.0%</c:formatCode>
                <c:ptCount val="18"/>
                <c:pt idx="0">
                  <c:v>0.21081380239665046</c:v>
                </c:pt>
                <c:pt idx="1">
                  <c:v>0.20272435897435898</c:v>
                </c:pt>
                <c:pt idx="2">
                  <c:v>0.1894072693577103</c:v>
                </c:pt>
                <c:pt idx="3">
                  <c:v>0.20041298611907765</c:v>
                </c:pt>
                <c:pt idx="4">
                  <c:v>0.16633161266893207</c:v>
                </c:pt>
                <c:pt idx="5">
                  <c:v>0.16765220288165236</c:v>
                </c:pt>
                <c:pt idx="6">
                  <c:v>0.15371090135110124</c:v>
                </c:pt>
                <c:pt idx="7">
                  <c:v>0.14700146270112141</c:v>
                </c:pt>
                <c:pt idx="8">
                  <c:v>0.2027840954547013</c:v>
                </c:pt>
                <c:pt idx="9">
                  <c:v>0.21270595220424521</c:v>
                </c:pt>
                <c:pt idx="10">
                  <c:v>0.15456085747435497</c:v>
                </c:pt>
                <c:pt idx="11">
                  <c:v>0.16950672645739912</c:v>
                </c:pt>
                <c:pt idx="12">
                  <c:v>0.1488743581866854</c:v>
                </c:pt>
                <c:pt idx="13">
                  <c:v>0.1612464075026471</c:v>
                </c:pt>
                <c:pt idx="14">
                  <c:v>0.10447543331998126</c:v>
                </c:pt>
                <c:pt idx="15">
                  <c:v>0.10891942356489683</c:v>
                </c:pt>
                <c:pt idx="16">
                  <c:v>0.15538878688048283</c:v>
                </c:pt>
                <c:pt idx="17">
                  <c:v>0.1634787947482762</c:v>
                </c:pt>
              </c:numCache>
            </c:numRef>
          </c:val>
          <c:extLst>
            <c:ext xmlns:c16="http://schemas.microsoft.com/office/drawing/2014/chart" uri="{C3380CC4-5D6E-409C-BE32-E72D297353CC}">
              <c16:uniqueId val="{00000016-02CA-4778-B3DA-1788BAA74C33}"/>
            </c:ext>
          </c:extLst>
        </c:ser>
        <c:ser>
          <c:idx val="2"/>
          <c:order val="2"/>
          <c:tx>
            <c:strRef>
              <c:f>地区別_健診受診率!$BW$4:$BX$4</c:f>
              <c:strCache>
                <c:ptCount val="2"/>
                <c:pt idx="0">
                  <c:v>歯科のみ</c:v>
                </c:pt>
              </c:strCache>
            </c:strRef>
          </c:tx>
          <c:spPr>
            <a:solidFill>
              <a:srgbClr val="77933C"/>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地区別_健診受診率!$CB$4:$CS$5</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健診受診率!$BW$7:$BX$7,地区別_健診受診率!$BW$8:$BX$8,地区別_健診受診率!$BW$9:$BX$9,地区別_健診受診率!$BW$10:$BX$10,地区別_健診受診率!$BW$11:$BX$11,地区別_健診受診率!$BW$12:$BX$12,地区別_健診受診率!$BW$13:$BX$13,地区別_健診受診率!$BW$14:$BX$14,地区別_健診受診率!$BW$15:$BX$15)</c:f>
              <c:numCache>
                <c:formatCode>0.0%</c:formatCode>
                <c:ptCount val="18"/>
                <c:pt idx="0">
                  <c:v>6.6565603092866202E-2</c:v>
                </c:pt>
                <c:pt idx="1">
                  <c:v>7.5903263403263407E-2</c:v>
                </c:pt>
                <c:pt idx="2">
                  <c:v>8.4260830635001616E-2</c:v>
                </c:pt>
                <c:pt idx="3">
                  <c:v>8.6612366639899047E-2</c:v>
                </c:pt>
                <c:pt idx="4">
                  <c:v>5.7579569920365233E-2</c:v>
                </c:pt>
                <c:pt idx="5">
                  <c:v>6.1297576413758638E-2</c:v>
                </c:pt>
                <c:pt idx="6">
                  <c:v>8.9209698315750513E-2</c:v>
                </c:pt>
                <c:pt idx="7">
                  <c:v>0.10129205265724037</c:v>
                </c:pt>
                <c:pt idx="8">
                  <c:v>6.3076448335371502E-2</c:v>
                </c:pt>
                <c:pt idx="9">
                  <c:v>7.2287368264806293E-2</c:v>
                </c:pt>
                <c:pt idx="10">
                  <c:v>4.859205510230391E-2</c:v>
                </c:pt>
                <c:pt idx="11">
                  <c:v>5.7014734144778985E-2</c:v>
                </c:pt>
                <c:pt idx="12">
                  <c:v>7.3682362750691177E-2</c:v>
                </c:pt>
                <c:pt idx="13">
                  <c:v>8.0169414612010284E-2</c:v>
                </c:pt>
                <c:pt idx="14">
                  <c:v>7.7006375048372974E-2</c:v>
                </c:pt>
                <c:pt idx="15">
                  <c:v>8.6369512136735771E-2</c:v>
                </c:pt>
                <c:pt idx="16">
                  <c:v>7.0602178556290404E-2</c:v>
                </c:pt>
                <c:pt idx="17">
                  <c:v>7.8279965996032874E-2</c:v>
                </c:pt>
              </c:numCache>
            </c:numRef>
          </c:val>
          <c:extLst>
            <c:ext xmlns:c16="http://schemas.microsoft.com/office/drawing/2014/chart" uri="{C3380CC4-5D6E-409C-BE32-E72D297353CC}">
              <c16:uniqueId val="{00000017-02CA-4778-B3DA-1788BAA74C33}"/>
            </c:ext>
          </c:extLst>
        </c:ser>
        <c:ser>
          <c:idx val="3"/>
          <c:order val="3"/>
          <c:tx>
            <c:strRef>
              <c:f>地区別_健診受診率!$BY$4:$BZ$4</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地区別_健診受診率!$CB$4:$CS$5</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健診受診率!$BY$7:$BZ$7,地区別_健診受診率!$BY$8:$BZ$8,地区別_健診受診率!$BY$9:$BZ$9,地区別_健診受診率!$BY$10:$BZ$10,地区別_健診受診率!$BY$11:$BZ$11,地区別_健診受診率!$BY$12:$BZ$12,地区別_健診受診率!$BY$13:$BZ$13,地区別_健診受診率!$BY$14:$BZ$14,地区別_健診受診率!$BY$15:$BZ$15)</c:f>
              <c:numCache>
                <c:formatCode>0.0%</c:formatCode>
                <c:ptCount val="18"/>
                <c:pt idx="0">
                  <c:v>0.66170973899931018</c:v>
                </c:pt>
                <c:pt idx="1">
                  <c:v>0.65763403263403264</c:v>
                </c:pt>
                <c:pt idx="2">
                  <c:v>0.66551792351661165</c:v>
                </c:pt>
                <c:pt idx="3">
                  <c:v>0.64655271308936557</c:v>
                </c:pt>
                <c:pt idx="4">
                  <c:v>0.73728956447303573</c:v>
                </c:pt>
                <c:pt idx="5">
                  <c:v>0.72707587240776217</c:v>
                </c:pt>
                <c:pt idx="6">
                  <c:v>0.70694984267999261</c:v>
                </c:pt>
                <c:pt idx="7">
                  <c:v>0.70087762067284254</c:v>
                </c:pt>
                <c:pt idx="8">
                  <c:v>0.67833182851983498</c:v>
                </c:pt>
                <c:pt idx="9">
                  <c:v>0.65355499480480927</c:v>
                </c:pt>
                <c:pt idx="10">
                  <c:v>0.77031805373947959</c:v>
                </c:pt>
                <c:pt idx="11">
                  <c:v>0.74490711082639338</c:v>
                </c:pt>
                <c:pt idx="12">
                  <c:v>0.73358493878088382</c:v>
                </c:pt>
                <c:pt idx="13">
                  <c:v>0.70806232037513239</c:v>
                </c:pt>
                <c:pt idx="14">
                  <c:v>0.79297047381749297</c:v>
                </c:pt>
                <c:pt idx="15">
                  <c:v>0.77895341600038304</c:v>
                </c:pt>
                <c:pt idx="16">
                  <c:v>0.73252139341541611</c:v>
                </c:pt>
                <c:pt idx="17">
                  <c:v>0.71209974497024653</c:v>
                </c:pt>
              </c:numCache>
            </c:numRef>
          </c:val>
          <c:extLst>
            <c:ext xmlns:c16="http://schemas.microsoft.com/office/drawing/2014/chart" uri="{C3380CC4-5D6E-409C-BE32-E72D297353CC}">
              <c16:uniqueId val="{00000018-02CA-4778-B3DA-1788BAA74C33}"/>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30180067909261665"/>
          <c:y val="7.0535402583388872E-3"/>
          <c:w val="0.48661922650869333"/>
          <c:h val="2.3075153130851504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市区町村別_府内府外別健診受診率!$AT$5</c:f>
              <c:strCache>
                <c:ptCount val="1"/>
                <c:pt idx="0">
                  <c:v>前年度との差分(医科健診受診率)</c:v>
                </c:pt>
              </c:strCache>
            </c:strRef>
          </c:tx>
          <c:spPr>
            <a:solidFill>
              <a:schemeClr val="accent1"/>
            </a:solidFill>
            <a:ln>
              <a:noFill/>
            </a:ln>
          </c:spPr>
          <c:invertIfNegative val="0"/>
          <c:dLbls>
            <c:dLbl>
              <c:idx val="11"/>
              <c:layout>
                <c:manualLayout>
                  <c:x val="-4.5874873573183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E6-43BD-AC64-475F8A46EAA7}"/>
                </c:ext>
              </c:extLst>
            </c:dLbl>
            <c:dLbl>
              <c:idx val="13"/>
              <c:layout>
                <c:manualLayout>
                  <c:x val="9.17497471463661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FD-4A6A-B2B5-1D61DABD68D1}"/>
                </c:ext>
              </c:extLst>
            </c:dLbl>
            <c:dLbl>
              <c:idx val="18"/>
              <c:layout>
                <c:manualLayout>
                  <c:x val="9.17497471463661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E6-43BD-AC64-475F8A46EAA7}"/>
                </c:ext>
              </c:extLst>
            </c:dLbl>
            <c:dLbl>
              <c:idx val="32"/>
              <c:layout>
                <c:manualLayout>
                  <c:x val="1.98791118817126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3FD-4A6A-B2B5-1D61DABD68D1}"/>
                </c:ext>
              </c:extLst>
            </c:dLbl>
            <c:dLbl>
              <c:idx val="39"/>
              <c:layout>
                <c:manualLayout>
                  <c:x val="2.1408274334152041E-2"/>
                  <c:y val="1.4778675531046343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3FD-4A6A-B2B5-1D61DABD68D1}"/>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市区町村別_府内府外別健診受診率!$AQ$6:$AQ$48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市区町村別_府内府外別健診受診率!$AT$6:$AT$48</c:f>
              <c:numCache>
                <c:formatCode>General</c:formatCode>
                <c:ptCount val="43"/>
                <c:pt idx="0">
                  <c:v>1.0000000000000009</c:v>
                </c:pt>
                <c:pt idx="1">
                  <c:v>0.9000000000000008</c:v>
                </c:pt>
                <c:pt idx="2">
                  <c:v>-0.40000000000000036</c:v>
                </c:pt>
                <c:pt idx="3">
                  <c:v>-0.50000000000000044</c:v>
                </c:pt>
                <c:pt idx="4">
                  <c:v>0.60000000000000053</c:v>
                </c:pt>
                <c:pt idx="5">
                  <c:v>0.10000000000000009</c:v>
                </c:pt>
                <c:pt idx="6">
                  <c:v>-0.60000000000000053</c:v>
                </c:pt>
                <c:pt idx="7">
                  <c:v>-0.20000000000000018</c:v>
                </c:pt>
                <c:pt idx="8">
                  <c:v>-0.40000000000000036</c:v>
                </c:pt>
                <c:pt idx="9">
                  <c:v>0.10000000000000009</c:v>
                </c:pt>
                <c:pt idx="10">
                  <c:v>0.9000000000000008</c:v>
                </c:pt>
                <c:pt idx="11">
                  <c:v>0.20000000000000018</c:v>
                </c:pt>
                <c:pt idx="12">
                  <c:v>1.2999999999999985</c:v>
                </c:pt>
                <c:pt idx="13">
                  <c:v>0.39999999999999758</c:v>
                </c:pt>
                <c:pt idx="14">
                  <c:v>-0.10000000000000009</c:v>
                </c:pt>
                <c:pt idx="15">
                  <c:v>0</c:v>
                </c:pt>
                <c:pt idx="16">
                  <c:v>-1.2999999999999956</c:v>
                </c:pt>
                <c:pt idx="17">
                  <c:v>1.2000000000000011</c:v>
                </c:pt>
                <c:pt idx="18">
                  <c:v>0.40000000000000036</c:v>
                </c:pt>
                <c:pt idx="19">
                  <c:v>0.10000000000000009</c:v>
                </c:pt>
                <c:pt idx="20">
                  <c:v>1.2000000000000011</c:v>
                </c:pt>
                <c:pt idx="21">
                  <c:v>-0.80000000000000071</c:v>
                </c:pt>
                <c:pt idx="22">
                  <c:v>-0.10000000000000009</c:v>
                </c:pt>
                <c:pt idx="23">
                  <c:v>-0.50000000000000044</c:v>
                </c:pt>
                <c:pt idx="24">
                  <c:v>0.70000000000000062</c:v>
                </c:pt>
                <c:pt idx="25">
                  <c:v>0.9000000000000008</c:v>
                </c:pt>
                <c:pt idx="26">
                  <c:v>2.3999999999999968</c:v>
                </c:pt>
                <c:pt idx="27">
                  <c:v>0.10000000000000009</c:v>
                </c:pt>
                <c:pt idx="28">
                  <c:v>0.70000000000000062</c:v>
                </c:pt>
                <c:pt idx="29">
                  <c:v>-0.40000000000000036</c:v>
                </c:pt>
                <c:pt idx="30">
                  <c:v>0.80000000000000071</c:v>
                </c:pt>
                <c:pt idx="31">
                  <c:v>-1.100000000000001</c:v>
                </c:pt>
                <c:pt idx="32">
                  <c:v>0.30000000000000027</c:v>
                </c:pt>
                <c:pt idx="33">
                  <c:v>1.5999999999999988</c:v>
                </c:pt>
                <c:pt idx="34">
                  <c:v>-0.80000000000000071</c:v>
                </c:pt>
                <c:pt idx="35">
                  <c:v>-0.20000000000000018</c:v>
                </c:pt>
                <c:pt idx="36">
                  <c:v>3.1</c:v>
                </c:pt>
                <c:pt idx="37">
                  <c:v>0.10000000000000009</c:v>
                </c:pt>
                <c:pt idx="38">
                  <c:v>-0.10000000000000009</c:v>
                </c:pt>
                <c:pt idx="39">
                  <c:v>0.29999999999999888</c:v>
                </c:pt>
                <c:pt idx="40">
                  <c:v>-1.0000000000000009</c:v>
                </c:pt>
                <c:pt idx="41">
                  <c:v>4.5999999999999988</c:v>
                </c:pt>
                <c:pt idx="42">
                  <c:v>2.9999999999999973</c:v>
                </c:pt>
              </c:numCache>
            </c:numRef>
          </c:val>
          <c:extLst>
            <c:ext xmlns:c16="http://schemas.microsoft.com/office/drawing/2014/chart" uri="{C3380CC4-5D6E-409C-BE32-E72D297353CC}">
              <c16:uniqueId val="{00000023-E3FD-4A6A-B2B5-1D61DABD68D1}"/>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市区町村別_府内府外別健診受診率!$B$228</c:f>
              <c:strCache>
                <c:ptCount val="1"/>
                <c:pt idx="0">
                  <c:v>広域連合全体</c:v>
                </c:pt>
              </c:strCache>
            </c:strRef>
          </c:tx>
          <c:spPr>
            <a:ln w="28575">
              <a:solidFill>
                <a:srgbClr val="BE4B48"/>
              </a:solidFill>
            </a:ln>
          </c:spPr>
          <c:marker>
            <c:symbol val="none"/>
          </c:marker>
          <c:dLbls>
            <c:dLbl>
              <c:idx val="0"/>
              <c:layout>
                <c:manualLayout>
                  <c:x val="9.2615590232625347E-2"/>
                  <c:y val="-0.872903773525024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E3FD-4A6A-B2B5-1D61DABD68D1}"/>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3FD-4A6A-B2B5-1D61DABD68D1}"/>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市区町村別_府内府外別健診受診率!$AW$6:$AW$48</c:f>
              <c:numCache>
                <c:formatCode>General</c:formatCode>
                <c:ptCount val="43"/>
                <c:pt idx="0">
                  <c:v>0.50000000000000044</c:v>
                </c:pt>
                <c:pt idx="1">
                  <c:v>0.50000000000000044</c:v>
                </c:pt>
                <c:pt idx="2">
                  <c:v>0.50000000000000044</c:v>
                </c:pt>
                <c:pt idx="3">
                  <c:v>0.50000000000000044</c:v>
                </c:pt>
                <c:pt idx="4">
                  <c:v>0.50000000000000044</c:v>
                </c:pt>
                <c:pt idx="5">
                  <c:v>0.50000000000000044</c:v>
                </c:pt>
                <c:pt idx="6">
                  <c:v>0.50000000000000044</c:v>
                </c:pt>
                <c:pt idx="7">
                  <c:v>0.50000000000000044</c:v>
                </c:pt>
                <c:pt idx="8">
                  <c:v>0.50000000000000044</c:v>
                </c:pt>
                <c:pt idx="9">
                  <c:v>0.50000000000000044</c:v>
                </c:pt>
                <c:pt idx="10">
                  <c:v>0.50000000000000044</c:v>
                </c:pt>
                <c:pt idx="11">
                  <c:v>0.50000000000000044</c:v>
                </c:pt>
                <c:pt idx="12">
                  <c:v>0.50000000000000044</c:v>
                </c:pt>
                <c:pt idx="13">
                  <c:v>0.50000000000000044</c:v>
                </c:pt>
                <c:pt idx="14">
                  <c:v>0.50000000000000044</c:v>
                </c:pt>
                <c:pt idx="15">
                  <c:v>0.50000000000000044</c:v>
                </c:pt>
                <c:pt idx="16">
                  <c:v>0.50000000000000044</c:v>
                </c:pt>
                <c:pt idx="17">
                  <c:v>0.50000000000000044</c:v>
                </c:pt>
                <c:pt idx="18">
                  <c:v>0.50000000000000044</c:v>
                </c:pt>
                <c:pt idx="19">
                  <c:v>0.50000000000000044</c:v>
                </c:pt>
                <c:pt idx="20">
                  <c:v>0.50000000000000044</c:v>
                </c:pt>
                <c:pt idx="21">
                  <c:v>0.50000000000000044</c:v>
                </c:pt>
                <c:pt idx="22">
                  <c:v>0.50000000000000044</c:v>
                </c:pt>
                <c:pt idx="23">
                  <c:v>0.50000000000000044</c:v>
                </c:pt>
                <c:pt idx="24">
                  <c:v>0.50000000000000044</c:v>
                </c:pt>
                <c:pt idx="25">
                  <c:v>0.50000000000000044</c:v>
                </c:pt>
                <c:pt idx="26">
                  <c:v>0.50000000000000044</c:v>
                </c:pt>
                <c:pt idx="27">
                  <c:v>0.50000000000000044</c:v>
                </c:pt>
                <c:pt idx="28">
                  <c:v>0.50000000000000044</c:v>
                </c:pt>
                <c:pt idx="29">
                  <c:v>0.50000000000000044</c:v>
                </c:pt>
                <c:pt idx="30">
                  <c:v>0.50000000000000044</c:v>
                </c:pt>
                <c:pt idx="31">
                  <c:v>0.50000000000000044</c:v>
                </c:pt>
                <c:pt idx="32">
                  <c:v>0.50000000000000044</c:v>
                </c:pt>
                <c:pt idx="33">
                  <c:v>0.50000000000000044</c:v>
                </c:pt>
                <c:pt idx="34">
                  <c:v>0.50000000000000044</c:v>
                </c:pt>
                <c:pt idx="35">
                  <c:v>0.50000000000000044</c:v>
                </c:pt>
                <c:pt idx="36">
                  <c:v>0.50000000000000044</c:v>
                </c:pt>
                <c:pt idx="37">
                  <c:v>0.50000000000000044</c:v>
                </c:pt>
                <c:pt idx="38">
                  <c:v>0.50000000000000044</c:v>
                </c:pt>
                <c:pt idx="39">
                  <c:v>0.50000000000000044</c:v>
                </c:pt>
                <c:pt idx="40">
                  <c:v>0.50000000000000044</c:v>
                </c:pt>
                <c:pt idx="41">
                  <c:v>0.50000000000000044</c:v>
                </c:pt>
                <c:pt idx="42">
                  <c:v>0.50000000000000044</c:v>
                </c:pt>
              </c:numCache>
            </c:numRef>
          </c:xVal>
          <c:yVal>
            <c:numRef>
              <c:f>市区町村別_府内府外別健診受診率!$BD$6:$BD$48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6-E3FD-4A6A-B2B5-1D61DABD68D1}"/>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low"/>
        <c:spPr>
          <a:ln w="9525">
            <a:solidFill>
              <a:srgbClr val="7F7F7F"/>
            </a:solidFill>
            <a:prstDash val="solid"/>
          </a:ln>
        </c:spPr>
        <c:crossAx val="388180224"/>
        <c:crosses val="autoZero"/>
        <c:auto val="1"/>
        <c:lblAlgn val="ctr"/>
        <c:lblOffset val="100"/>
        <c:noMultiLvlLbl val="0"/>
      </c:catAx>
      <c:valAx>
        <c:axId val="388180224"/>
        <c:scaling>
          <c:orientation val="minMax"/>
        </c:scaling>
        <c:delete val="0"/>
        <c:axPos val="t"/>
        <c:majorGridlines>
          <c:spPr>
            <a:ln w="9525">
              <a:solidFill>
                <a:srgbClr val="D9D9D9"/>
              </a:solidFill>
              <a:prstDash val="solid"/>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923027349256859"/>
              <c:y val="4.3743811085390945E-2"/>
            </c:manualLayout>
          </c:layout>
          <c:overlay val="0"/>
        </c:title>
        <c:numFmt formatCode="#,##0.0_ ;[Red]\-#,##0.0\ "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General"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4898545489572801"/>
          <c:y val="1.2600679816983661E-2"/>
          <c:w val="0.53853055916775028"/>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市区町村別_府内府外別健診受診率!$AZ$5</c:f>
              <c:strCache>
                <c:ptCount val="1"/>
                <c:pt idx="0">
                  <c:v>前年度との差分(医科健診受診率)</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市区町村別_府内府外別健診受診率!$AQ$6:$AQ$48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市区町村別_府内府外別健診受診率!$AZ$6:$AZ$48</c:f>
              <c:numCache>
                <c:formatCode>General</c:formatCode>
                <c:ptCount val="43"/>
                <c:pt idx="0">
                  <c:v>0.59999999999999987</c:v>
                </c:pt>
                <c:pt idx="1">
                  <c:v>0.59999999999999987</c:v>
                </c:pt>
                <c:pt idx="2">
                  <c:v>-4.2</c:v>
                </c:pt>
                <c:pt idx="3">
                  <c:v>-0.39999999999999969</c:v>
                </c:pt>
                <c:pt idx="4">
                  <c:v>-1.2999999999999998</c:v>
                </c:pt>
                <c:pt idx="5">
                  <c:v>0.10000000000000009</c:v>
                </c:pt>
                <c:pt idx="6">
                  <c:v>-3.8</c:v>
                </c:pt>
                <c:pt idx="7">
                  <c:v>-1.4000000000000006</c:v>
                </c:pt>
                <c:pt idx="8">
                  <c:v>-5.5</c:v>
                </c:pt>
                <c:pt idx="9">
                  <c:v>-9.9999999999999742E-2</c:v>
                </c:pt>
                <c:pt idx="10">
                  <c:v>0.69999999999999929</c:v>
                </c:pt>
                <c:pt idx="11">
                  <c:v>0.10000000000000009</c:v>
                </c:pt>
                <c:pt idx="12">
                  <c:v>2.5</c:v>
                </c:pt>
                <c:pt idx="13">
                  <c:v>2.1000000000000005</c:v>
                </c:pt>
                <c:pt idx="14">
                  <c:v>-5.2</c:v>
                </c:pt>
                <c:pt idx="15">
                  <c:v>0.79999999999999938</c:v>
                </c:pt>
                <c:pt idx="16">
                  <c:v>1.6999999999999995</c:v>
                </c:pt>
                <c:pt idx="17">
                  <c:v>-1.4000000000000001</c:v>
                </c:pt>
                <c:pt idx="18">
                  <c:v>1.2999999999999998</c:v>
                </c:pt>
                <c:pt idx="19">
                  <c:v>2.5</c:v>
                </c:pt>
                <c:pt idx="20">
                  <c:v>-2.6999999999999997</c:v>
                </c:pt>
                <c:pt idx="21">
                  <c:v>-3.8000000000000007</c:v>
                </c:pt>
                <c:pt idx="22">
                  <c:v>-4.3</c:v>
                </c:pt>
                <c:pt idx="23">
                  <c:v>3.8000000000000007</c:v>
                </c:pt>
                <c:pt idx="24">
                  <c:v>-2.9000000000000004</c:v>
                </c:pt>
                <c:pt idx="25">
                  <c:v>10</c:v>
                </c:pt>
                <c:pt idx="26">
                  <c:v>4.8</c:v>
                </c:pt>
                <c:pt idx="27">
                  <c:v>0</c:v>
                </c:pt>
                <c:pt idx="28">
                  <c:v>-2.9</c:v>
                </c:pt>
                <c:pt idx="29">
                  <c:v>1.3000000000000012</c:v>
                </c:pt>
                <c:pt idx="30">
                  <c:v>1.7000000000000002</c:v>
                </c:pt>
                <c:pt idx="31">
                  <c:v>4.4000000000000012</c:v>
                </c:pt>
                <c:pt idx="32">
                  <c:v>-1.7000000000000002</c:v>
                </c:pt>
                <c:pt idx="33">
                  <c:v>0.30000000000000027</c:v>
                </c:pt>
                <c:pt idx="34">
                  <c:v>-0.99999999999999811</c:v>
                </c:pt>
                <c:pt idx="35">
                  <c:v>3</c:v>
                </c:pt>
                <c:pt idx="36">
                  <c:v>-25</c:v>
                </c:pt>
                <c:pt idx="37">
                  <c:v>4.5999999999999996</c:v>
                </c:pt>
                <c:pt idx="38">
                  <c:v>0</c:v>
                </c:pt>
                <c:pt idx="39">
                  <c:v>-0.2999999999999996</c:v>
                </c:pt>
                <c:pt idx="40">
                  <c:v>16.900000000000002</c:v>
                </c:pt>
                <c:pt idx="41">
                  <c:v>0</c:v>
                </c:pt>
                <c:pt idx="42">
                  <c:v>12.5</c:v>
                </c:pt>
              </c:numCache>
            </c:numRef>
          </c:val>
          <c:extLst>
            <c:ext xmlns:c16="http://schemas.microsoft.com/office/drawing/2014/chart" uri="{C3380CC4-5D6E-409C-BE32-E72D297353CC}">
              <c16:uniqueId val="{00000023-7D85-44AE-A883-060B978A67BB}"/>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市区町村別_府内府外別健診受診率!$B$228</c:f>
              <c:strCache>
                <c:ptCount val="1"/>
                <c:pt idx="0">
                  <c:v>広域連合全体</c:v>
                </c:pt>
              </c:strCache>
            </c:strRef>
          </c:tx>
          <c:spPr>
            <a:ln w="28575">
              <a:solidFill>
                <a:srgbClr val="BE4B48"/>
              </a:solidFill>
            </a:ln>
          </c:spPr>
          <c:marker>
            <c:symbol val="none"/>
          </c:marker>
          <c:dLbls>
            <c:dLbl>
              <c:idx val="0"/>
              <c:layout>
                <c:manualLayout>
                  <c:x val="7.4265607311525692E-2"/>
                  <c:y val="-0.8729038065843621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7D85-44AE-A883-060B978A67BB}"/>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D85-44AE-A883-060B978A67BB}"/>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市区町村別_府内府外別健診受診率!$BC$6:$BC$48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市区町村別_府内府外別健診受診率!$BD$6:$BD$48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6-7D85-44AE-A883-060B978A67BB}"/>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low"/>
        <c:spPr>
          <a:ln w="9525">
            <a:solidFill>
              <a:srgbClr val="7F7F7F"/>
            </a:solidFill>
            <a:prstDash val="solid"/>
          </a:ln>
        </c:spPr>
        <c:crossAx val="388180224"/>
        <c:crosses val="autoZero"/>
        <c:auto val="1"/>
        <c:lblAlgn val="ctr"/>
        <c:lblOffset val="100"/>
        <c:noMultiLvlLbl val="0"/>
      </c:catAx>
      <c:valAx>
        <c:axId val="388180224"/>
        <c:scaling>
          <c:orientation val="minMax"/>
        </c:scaling>
        <c:delete val="0"/>
        <c:axPos val="t"/>
        <c:majorGridlines>
          <c:spPr>
            <a:ln w="9525">
              <a:solidFill>
                <a:srgbClr val="D9D9D9"/>
              </a:solidFill>
              <a:prstDash val="solid"/>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923027349256859"/>
              <c:y val="4.3743811085390945E-2"/>
            </c:manualLayout>
          </c:layout>
          <c:overlay val="0"/>
        </c:title>
        <c:numFmt formatCode="#,##0.0_ ;[Red]\-#,##0.0\ "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General"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4898545489572801"/>
          <c:y val="1.2600679816983661E-2"/>
          <c:w val="0.53853055916775028"/>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市区町村別_健診受診率!$DA$4:$DA$5</c:f>
              <c:strCache>
                <c:ptCount val="2"/>
                <c:pt idx="0">
                  <c:v>医科･歯科</c:v>
                </c:pt>
              </c:strCache>
            </c:strRef>
          </c:tx>
          <c:spPr>
            <a:solidFill>
              <a:schemeClr val="accent1">
                <a:lumMod val="60000"/>
                <a:lumOff val="40000"/>
              </a:schemeClr>
            </a:solidFill>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市区町村別_健診受診率!$DA$7:$DA$50</c:f>
              <c:numCache>
                <c:formatCode>0.0%</c:formatCode>
                <c:ptCount val="44"/>
                <c:pt idx="0">
                  <c:v>2.4793591055918895E-2</c:v>
                </c:pt>
                <c:pt idx="1">
                  <c:v>2.6043411268171768E-2</c:v>
                </c:pt>
                <c:pt idx="2">
                  <c:v>2.5586836742395654E-2</c:v>
                </c:pt>
                <c:pt idx="3">
                  <c:v>3.0384107902067147E-2</c:v>
                </c:pt>
                <c:pt idx="4">
                  <c:v>5.5248981736959663E-2</c:v>
                </c:pt>
                <c:pt idx="5">
                  <c:v>8.4587318379066911E-2</c:v>
                </c:pt>
                <c:pt idx="6">
                  <c:v>4.6262605260422078E-2</c:v>
                </c:pt>
                <c:pt idx="7">
                  <c:v>5.2503689837647145E-2</c:v>
                </c:pt>
                <c:pt idx="8">
                  <c:v>3.5650319829424307E-2</c:v>
                </c:pt>
                <c:pt idx="9">
                  <c:v>3.1679424513511023E-2</c:v>
                </c:pt>
                <c:pt idx="10">
                  <c:v>2.6106833493743986E-2</c:v>
                </c:pt>
                <c:pt idx="11">
                  <c:v>7.9869485033338058E-2</c:v>
                </c:pt>
                <c:pt idx="12">
                  <c:v>6.7041978355312198E-2</c:v>
                </c:pt>
                <c:pt idx="13">
                  <c:v>4.7203192049988706E-2</c:v>
                </c:pt>
                <c:pt idx="14">
                  <c:v>6.0508055980242267E-2</c:v>
                </c:pt>
                <c:pt idx="15">
                  <c:v>6.1179877356347945E-2</c:v>
                </c:pt>
                <c:pt idx="16">
                  <c:v>6.7165366862963552E-2</c:v>
                </c:pt>
                <c:pt idx="17">
                  <c:v>2.8090770923955767E-2</c:v>
                </c:pt>
                <c:pt idx="18">
                  <c:v>4.444574917801785E-2</c:v>
                </c:pt>
                <c:pt idx="19">
                  <c:v>8.5361006844778098E-2</c:v>
                </c:pt>
                <c:pt idx="20">
                  <c:v>7.6451283154893204E-2</c:v>
                </c:pt>
                <c:pt idx="21">
                  <c:v>4.8181114551083593E-2</c:v>
                </c:pt>
                <c:pt idx="22">
                  <c:v>6.2812900221213178E-2</c:v>
                </c:pt>
                <c:pt idx="23">
                  <c:v>4.2269187986651836E-2</c:v>
                </c:pt>
                <c:pt idx="24">
                  <c:v>4.3192570527422466E-2</c:v>
                </c:pt>
                <c:pt idx="25">
                  <c:v>4.3768186226964115E-2</c:v>
                </c:pt>
                <c:pt idx="26">
                  <c:v>8.0004183225266687E-2</c:v>
                </c:pt>
                <c:pt idx="27">
                  <c:v>3.9263786079072702E-2</c:v>
                </c:pt>
                <c:pt idx="28">
                  <c:v>2.6912811387900356E-2</c:v>
                </c:pt>
                <c:pt idx="29">
                  <c:v>3.9994937349702567E-2</c:v>
                </c:pt>
                <c:pt idx="30">
                  <c:v>2.7584472205919343E-2</c:v>
                </c:pt>
                <c:pt idx="31">
                  <c:v>4.3827016972797027E-2</c:v>
                </c:pt>
                <c:pt idx="32">
                  <c:v>2.3096759726426729E-2</c:v>
                </c:pt>
                <c:pt idx="33">
                  <c:v>4.582687624529555E-2</c:v>
                </c:pt>
                <c:pt idx="34">
                  <c:v>0.11843527123406095</c:v>
                </c:pt>
                <c:pt idx="35">
                  <c:v>5.5126223596084489E-2</c:v>
                </c:pt>
                <c:pt idx="36">
                  <c:v>3.6866359447004608E-2</c:v>
                </c:pt>
                <c:pt idx="37">
                  <c:v>3.8873780195168774E-2</c:v>
                </c:pt>
                <c:pt idx="38">
                  <c:v>4.9952874646559849E-2</c:v>
                </c:pt>
                <c:pt idx="39">
                  <c:v>1.1779293242405457E-2</c:v>
                </c:pt>
                <c:pt idx="40">
                  <c:v>4.2351768809167911E-2</c:v>
                </c:pt>
                <c:pt idx="41">
                  <c:v>3.9136795903438187E-2</c:v>
                </c:pt>
                <c:pt idx="42">
                  <c:v>5.2546483427647533E-2</c:v>
                </c:pt>
                <c:pt idx="43">
                  <c:v>4.088478876192473E-2</c:v>
                </c:pt>
              </c:numCache>
            </c:numRef>
          </c:val>
          <c:extLst>
            <c:ext xmlns:c16="http://schemas.microsoft.com/office/drawing/2014/chart" uri="{C3380CC4-5D6E-409C-BE32-E72D297353CC}">
              <c16:uniqueId val="{00000017-61FE-43FB-B725-5635AA08884D}"/>
            </c:ext>
          </c:extLst>
        </c:ser>
        <c:ser>
          <c:idx val="3"/>
          <c:order val="1"/>
          <c:tx>
            <c:strRef>
              <c:f>市区町村別_健診受診率!$DD$4:$DD$5</c:f>
              <c:strCache>
                <c:ptCount val="2"/>
                <c:pt idx="0">
                  <c:v>医科のみ</c:v>
                </c:pt>
              </c:strCache>
            </c:strRef>
          </c:tx>
          <c:spPr>
            <a:solidFill>
              <a:srgbClr val="FFC000"/>
            </a:solidFill>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市区町村別_健診受診率!$DD$7:$DD$50</c:f>
              <c:numCache>
                <c:formatCode>0.0%</c:formatCode>
                <c:ptCount val="44"/>
                <c:pt idx="0">
                  <c:v>0.10180389464715869</c:v>
                </c:pt>
                <c:pt idx="1">
                  <c:v>0.15217391304347827</c:v>
                </c:pt>
                <c:pt idx="2">
                  <c:v>0.13480262661332931</c:v>
                </c:pt>
                <c:pt idx="3">
                  <c:v>0.14552484972877877</c:v>
                </c:pt>
                <c:pt idx="4">
                  <c:v>0.33543555380370516</c:v>
                </c:pt>
                <c:pt idx="5">
                  <c:v>0.23297135084954337</c:v>
                </c:pt>
                <c:pt idx="6">
                  <c:v>0.1795404927747167</c:v>
                </c:pt>
                <c:pt idx="7">
                  <c:v>0.22824795708988804</c:v>
                </c:pt>
                <c:pt idx="8">
                  <c:v>0.1397867803837953</c:v>
                </c:pt>
                <c:pt idx="9">
                  <c:v>8.8951397214792949E-2</c:v>
                </c:pt>
                <c:pt idx="10">
                  <c:v>0.16892960263990101</c:v>
                </c:pt>
                <c:pt idx="11">
                  <c:v>0.14915590863952333</c:v>
                </c:pt>
                <c:pt idx="12">
                  <c:v>0.16984139225212719</c:v>
                </c:pt>
                <c:pt idx="13">
                  <c:v>0.12068056914853573</c:v>
                </c:pt>
                <c:pt idx="14">
                  <c:v>0.20969069740091734</c:v>
                </c:pt>
                <c:pt idx="15">
                  <c:v>0.19378832614126731</c:v>
                </c:pt>
                <c:pt idx="16">
                  <c:v>0.1988964931826622</c:v>
                </c:pt>
                <c:pt idx="17">
                  <c:v>0.12577957130129447</c:v>
                </c:pt>
                <c:pt idx="18">
                  <c:v>0.16416157820573038</c:v>
                </c:pt>
                <c:pt idx="19">
                  <c:v>0.20675645837933318</c:v>
                </c:pt>
                <c:pt idx="20">
                  <c:v>0.18286974767310485</c:v>
                </c:pt>
                <c:pt idx="21">
                  <c:v>0.15528250773993807</c:v>
                </c:pt>
                <c:pt idx="22">
                  <c:v>0.21969961578763536</c:v>
                </c:pt>
                <c:pt idx="23">
                  <c:v>0.19360400444938822</c:v>
                </c:pt>
                <c:pt idx="24">
                  <c:v>0.11582267390923427</c:v>
                </c:pt>
                <c:pt idx="25">
                  <c:v>0.13857904946653735</c:v>
                </c:pt>
                <c:pt idx="26">
                  <c:v>0.27117757791257058</c:v>
                </c:pt>
                <c:pt idx="27">
                  <c:v>0.13869283296034887</c:v>
                </c:pt>
                <c:pt idx="28">
                  <c:v>0.13767793594306049</c:v>
                </c:pt>
                <c:pt idx="29">
                  <c:v>0.16251107454752564</c:v>
                </c:pt>
                <c:pt idx="30">
                  <c:v>0.13456862580699253</c:v>
                </c:pt>
                <c:pt idx="31">
                  <c:v>0.20576610090676586</c:v>
                </c:pt>
                <c:pt idx="32">
                  <c:v>0.10057181298351833</c:v>
                </c:pt>
                <c:pt idx="33">
                  <c:v>0.16227584680097409</c:v>
                </c:pt>
                <c:pt idx="34">
                  <c:v>0.35811540955262589</c:v>
                </c:pt>
                <c:pt idx="35">
                  <c:v>0.14013395157135497</c:v>
                </c:pt>
                <c:pt idx="36">
                  <c:v>0.14938556067588327</c:v>
                </c:pt>
                <c:pt idx="37">
                  <c:v>0.11774116141417373</c:v>
                </c:pt>
                <c:pt idx="38">
                  <c:v>0.16493873704052781</c:v>
                </c:pt>
                <c:pt idx="39">
                  <c:v>9.0824550526968376E-2</c:v>
                </c:pt>
                <c:pt idx="40">
                  <c:v>0.19382162431489786</c:v>
                </c:pt>
                <c:pt idx="41">
                  <c:v>0.23920994879297733</c:v>
                </c:pt>
                <c:pt idx="42">
                  <c:v>0.28294260307194824</c:v>
                </c:pt>
                <c:pt idx="43">
                  <c:v>0.15268812910075097</c:v>
                </c:pt>
              </c:numCache>
            </c:numRef>
          </c:val>
          <c:extLst>
            <c:ext xmlns:c16="http://schemas.microsoft.com/office/drawing/2014/chart" uri="{C3380CC4-5D6E-409C-BE32-E72D297353CC}">
              <c16:uniqueId val="{00000018-61FE-43FB-B725-5635AA08884D}"/>
            </c:ext>
          </c:extLst>
        </c:ser>
        <c:ser>
          <c:idx val="1"/>
          <c:order val="2"/>
          <c:tx>
            <c:strRef>
              <c:f>市区町村別_健診受診率!$DG$4:$DG$5</c:f>
              <c:strCache>
                <c:ptCount val="2"/>
                <c:pt idx="0">
                  <c:v>歯科のみ</c:v>
                </c:pt>
              </c:strCache>
            </c:strRef>
          </c:tx>
          <c:spPr>
            <a:solidFill>
              <a:schemeClr val="accent3">
                <a:lumMod val="75000"/>
              </a:schemeClr>
            </a:solidFill>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市区町村別_健診受診率!$DG$7:$DG$50</c:f>
              <c:numCache>
                <c:formatCode>0.0%</c:formatCode>
                <c:ptCount val="44"/>
                <c:pt idx="0">
                  <c:v>7.5585208431659792E-2</c:v>
                </c:pt>
                <c:pt idx="1">
                  <c:v>4.8167749715281032E-2</c:v>
                </c:pt>
                <c:pt idx="2">
                  <c:v>5.1626537851913352E-2</c:v>
                </c:pt>
                <c:pt idx="3">
                  <c:v>6.4653276645653124E-2</c:v>
                </c:pt>
                <c:pt idx="4">
                  <c:v>3.2584417290763369E-2</c:v>
                </c:pt>
                <c:pt idx="5">
                  <c:v>6.7121483624430572E-2</c:v>
                </c:pt>
                <c:pt idx="6">
                  <c:v>7.516373843434869E-2</c:v>
                </c:pt>
                <c:pt idx="7">
                  <c:v>5.5689549659814971E-2</c:v>
                </c:pt>
                <c:pt idx="8">
                  <c:v>8.5458422174840079E-2</c:v>
                </c:pt>
                <c:pt idx="9">
                  <c:v>9.5914414829844141E-2</c:v>
                </c:pt>
                <c:pt idx="10">
                  <c:v>3.4476832118795542E-2</c:v>
                </c:pt>
                <c:pt idx="11">
                  <c:v>0.13301177471981843</c:v>
                </c:pt>
                <c:pt idx="12">
                  <c:v>9.9226240970669136E-2</c:v>
                </c:pt>
                <c:pt idx="13">
                  <c:v>9.0566890009786946E-2</c:v>
                </c:pt>
                <c:pt idx="14">
                  <c:v>6.879924732447372E-2</c:v>
                </c:pt>
                <c:pt idx="15">
                  <c:v>6.7283670224846701E-2</c:v>
                </c:pt>
                <c:pt idx="16">
                  <c:v>8.0428669955965829E-2</c:v>
                </c:pt>
                <c:pt idx="17">
                  <c:v>5.3037052565379175E-2</c:v>
                </c:pt>
                <c:pt idx="18">
                  <c:v>6.7989666510098634E-2</c:v>
                </c:pt>
                <c:pt idx="19">
                  <c:v>9.9757120777213507E-2</c:v>
                </c:pt>
                <c:pt idx="20">
                  <c:v>0.10340560606875773</c:v>
                </c:pt>
                <c:pt idx="21">
                  <c:v>7.9527863777089786E-2</c:v>
                </c:pt>
                <c:pt idx="22">
                  <c:v>6.2812900221213178E-2</c:v>
                </c:pt>
                <c:pt idx="23">
                  <c:v>5.5061179087875417E-2</c:v>
                </c:pt>
                <c:pt idx="24">
                  <c:v>7.2717715086735593E-2</c:v>
                </c:pt>
                <c:pt idx="25">
                  <c:v>9.1416100872938888E-2</c:v>
                </c:pt>
                <c:pt idx="26">
                  <c:v>6.3585024053545283E-2</c:v>
                </c:pt>
                <c:pt idx="27">
                  <c:v>8.390715556320652E-2</c:v>
                </c:pt>
                <c:pt idx="28">
                  <c:v>5.6605871886120998E-2</c:v>
                </c:pt>
                <c:pt idx="29">
                  <c:v>5.5436020756866218E-2</c:v>
                </c:pt>
                <c:pt idx="30">
                  <c:v>5.1731365808669404E-2</c:v>
                </c:pt>
                <c:pt idx="31">
                  <c:v>4.8128342245989303E-2</c:v>
                </c:pt>
                <c:pt idx="32">
                  <c:v>3.4196658818253164E-2</c:v>
                </c:pt>
                <c:pt idx="33">
                  <c:v>6.5972990923179098E-2</c:v>
                </c:pt>
                <c:pt idx="34">
                  <c:v>4.5601901880267991E-2</c:v>
                </c:pt>
                <c:pt idx="35">
                  <c:v>6.3884595569294184E-2</c:v>
                </c:pt>
                <c:pt idx="36">
                  <c:v>7.8725038402457759E-2</c:v>
                </c:pt>
                <c:pt idx="37">
                  <c:v>7.8067509198528229E-2</c:v>
                </c:pt>
                <c:pt idx="38">
                  <c:v>8.1998114985862389E-2</c:v>
                </c:pt>
                <c:pt idx="39">
                  <c:v>2.1078735275883446E-2</c:v>
                </c:pt>
                <c:pt idx="40">
                  <c:v>2.4414549078226207E-2</c:v>
                </c:pt>
                <c:pt idx="41">
                  <c:v>4.8280907095830286E-2</c:v>
                </c:pt>
                <c:pt idx="42">
                  <c:v>4.3654001616814875E-2</c:v>
                </c:pt>
                <c:pt idx="43">
                  <c:v>6.9813647232663895E-2</c:v>
                </c:pt>
              </c:numCache>
            </c:numRef>
          </c:val>
          <c:extLst>
            <c:ext xmlns:c16="http://schemas.microsoft.com/office/drawing/2014/chart" uri="{C3380CC4-5D6E-409C-BE32-E72D297353CC}">
              <c16:uniqueId val="{00000016-61FE-43FB-B725-5635AA08884D}"/>
            </c:ext>
          </c:extLst>
        </c:ser>
        <c:ser>
          <c:idx val="0"/>
          <c:order val="3"/>
          <c:tx>
            <c:strRef>
              <c:f>市区町村別_健診受診率!$DJ$4:$DJ$5</c:f>
              <c:strCache>
                <c:ptCount val="2"/>
                <c:pt idx="0">
                  <c:v>未受診</c:v>
                </c:pt>
              </c:strCache>
            </c:strRef>
          </c:tx>
          <c:spPr>
            <a:solidFill>
              <a:srgbClr val="E6B9B8"/>
            </a:solidFill>
            <a:ln>
              <a:noFill/>
            </a:ln>
          </c:spPr>
          <c:invertIfNegative val="0"/>
          <c:cat>
            <c:strRef>
              <c:f>市区町村別_健診受診率!$CZ$7:$CZ$50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市区町村別_健診受診率!$DJ$7:$DJ$50</c:f>
              <c:numCache>
                <c:formatCode>0.0%</c:formatCode>
                <c:ptCount val="44"/>
                <c:pt idx="0">
                  <c:v>0.79781730586526267</c:v>
                </c:pt>
                <c:pt idx="1">
                  <c:v>0.77361492597306891</c:v>
                </c:pt>
                <c:pt idx="2">
                  <c:v>0.7879839987923617</c:v>
                </c:pt>
                <c:pt idx="3">
                  <c:v>0.75943776572350097</c:v>
                </c:pt>
                <c:pt idx="4">
                  <c:v>0.57673104716857182</c:v>
                </c:pt>
                <c:pt idx="5">
                  <c:v>0.61531984714695909</c:v>
                </c:pt>
                <c:pt idx="6">
                  <c:v>0.69903316353051248</c:v>
                </c:pt>
                <c:pt idx="7">
                  <c:v>0.66355880341264983</c:v>
                </c:pt>
                <c:pt idx="8">
                  <c:v>0.73910447761194031</c:v>
                </c:pt>
                <c:pt idx="9">
                  <c:v>0.78345476344185183</c:v>
                </c:pt>
                <c:pt idx="10">
                  <c:v>0.77048673174755944</c:v>
                </c:pt>
                <c:pt idx="11">
                  <c:v>0.63796283160732015</c:v>
                </c:pt>
                <c:pt idx="12">
                  <c:v>0.66389038842189152</c:v>
                </c:pt>
                <c:pt idx="13">
                  <c:v>0.74154934879168866</c:v>
                </c:pt>
                <c:pt idx="14">
                  <c:v>0.66100199929436665</c:v>
                </c:pt>
                <c:pt idx="15">
                  <c:v>0.677748126277538</c:v>
                </c:pt>
                <c:pt idx="16">
                  <c:v>0.65350946999840842</c:v>
                </c:pt>
                <c:pt idx="17">
                  <c:v>0.79309260520937053</c:v>
                </c:pt>
                <c:pt idx="18">
                  <c:v>0.72340300610615316</c:v>
                </c:pt>
                <c:pt idx="19">
                  <c:v>0.60812541399867526</c:v>
                </c:pt>
                <c:pt idx="20">
                  <c:v>0.63727336310324423</c:v>
                </c:pt>
                <c:pt idx="21">
                  <c:v>0.71700851393188858</c:v>
                </c:pt>
                <c:pt idx="22">
                  <c:v>0.65467458376993826</c:v>
                </c:pt>
                <c:pt idx="23">
                  <c:v>0.70906562847608456</c:v>
                </c:pt>
                <c:pt idx="24">
                  <c:v>0.76826704047660765</c:v>
                </c:pt>
                <c:pt idx="25">
                  <c:v>0.72623666343355964</c:v>
                </c:pt>
                <c:pt idx="26">
                  <c:v>0.58523321480861745</c:v>
                </c:pt>
                <c:pt idx="27">
                  <c:v>0.73813622539737189</c:v>
                </c:pt>
                <c:pt idx="28">
                  <c:v>0.77880338078291811</c:v>
                </c:pt>
                <c:pt idx="29">
                  <c:v>0.74205796734590557</c:v>
                </c:pt>
                <c:pt idx="30">
                  <c:v>0.78611553617841867</c:v>
                </c:pt>
                <c:pt idx="31">
                  <c:v>0.70227853987444777</c:v>
                </c:pt>
                <c:pt idx="32">
                  <c:v>0.8421347684718018</c:v>
                </c:pt>
                <c:pt idx="33">
                  <c:v>0.72592428603055126</c:v>
                </c:pt>
                <c:pt idx="34">
                  <c:v>0.47784741733304514</c:v>
                </c:pt>
                <c:pt idx="35">
                  <c:v>0.74085522926326641</c:v>
                </c:pt>
                <c:pt idx="36">
                  <c:v>0.73502304147465436</c:v>
                </c:pt>
                <c:pt idx="37">
                  <c:v>0.76531754919212924</c:v>
                </c:pt>
                <c:pt idx="38">
                  <c:v>0.70311027332705001</c:v>
                </c:pt>
                <c:pt idx="39">
                  <c:v>0.87631742095474274</c:v>
                </c:pt>
                <c:pt idx="40">
                  <c:v>0.73941205779770802</c:v>
                </c:pt>
                <c:pt idx="41">
                  <c:v>0.67337234820775416</c:v>
                </c:pt>
                <c:pt idx="42">
                  <c:v>0.62085691188358938</c:v>
                </c:pt>
                <c:pt idx="43">
                  <c:v>0.73661343490466036</c:v>
                </c:pt>
              </c:numCache>
            </c:numRef>
          </c:val>
          <c:extLst>
            <c:ext xmlns:c16="http://schemas.microsoft.com/office/drawing/2014/chart" uri="{C3380CC4-5D6E-409C-BE32-E72D297353CC}">
              <c16:uniqueId val="{00000015-61FE-43FB-B725-5635AA08884D}"/>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58916500047604E-3"/>
          <c:w val="0.45297765255502581"/>
          <c:h val="2.005220730584911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市区町村別_健診受診率!$DF$6</c:f>
              <c:strCache>
                <c:ptCount val="1"/>
                <c:pt idx="0">
                  <c:v>前年度との差分(医科のみ)</c:v>
                </c:pt>
              </c:strCache>
            </c:strRef>
          </c:tx>
          <c:spPr>
            <a:solidFill>
              <a:schemeClr val="accent1"/>
            </a:solidFill>
            <a:ln>
              <a:noFill/>
            </a:ln>
          </c:spPr>
          <c:invertIfNegative val="0"/>
          <c:dLbls>
            <c:dLbl>
              <c:idx val="7"/>
              <c:layout>
                <c:manualLayout>
                  <c:x val="2.30072463768115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E-4796-A99D-3D96CB7E0574}"/>
                </c:ext>
              </c:extLst>
            </c:dLbl>
            <c:dLbl>
              <c:idx val="14"/>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E-4796-A99D-3D96CB7E0574}"/>
                </c:ext>
              </c:extLst>
            </c:dLbl>
            <c:dLbl>
              <c:idx val="18"/>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BE-4796-A99D-3D96CB7E0574}"/>
                </c:ext>
              </c:extLst>
            </c:dLbl>
            <c:dLbl>
              <c:idx val="19"/>
              <c:layout>
                <c:manualLayout>
                  <c:x val="2.1473429951690767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BE-4796-A99D-3D96CB7E0574}"/>
                </c:ext>
              </c:extLst>
            </c:dLbl>
            <c:dLbl>
              <c:idx val="24"/>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E9-470D-B4B7-B219772F70C3}"/>
                </c:ext>
              </c:extLst>
            </c:dLbl>
            <c:dLbl>
              <c:idx val="29"/>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E9-470D-B4B7-B219772F70C3}"/>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市区町村別_健診受診率!$DF$7:$DF$49</c:f>
              <c:numCache>
                <c:formatCode>General</c:formatCode>
                <c:ptCount val="43"/>
                <c:pt idx="0">
                  <c:v>0.89999999999999947</c:v>
                </c:pt>
                <c:pt idx="1">
                  <c:v>0.70000000000000062</c:v>
                </c:pt>
                <c:pt idx="2">
                  <c:v>-0.30000000000000027</c:v>
                </c:pt>
                <c:pt idx="3">
                  <c:v>-0.10000000000000009</c:v>
                </c:pt>
                <c:pt idx="4">
                  <c:v>0.70000000000000062</c:v>
                </c:pt>
                <c:pt idx="5">
                  <c:v>0</c:v>
                </c:pt>
                <c:pt idx="6">
                  <c:v>-0.60000000000000053</c:v>
                </c:pt>
                <c:pt idx="7">
                  <c:v>0.30000000000000027</c:v>
                </c:pt>
                <c:pt idx="8">
                  <c:v>-9.9999999999997313E-2</c:v>
                </c:pt>
                <c:pt idx="9">
                  <c:v>0</c:v>
                </c:pt>
                <c:pt idx="10">
                  <c:v>1.0000000000000009</c:v>
                </c:pt>
                <c:pt idx="11">
                  <c:v>0.10000000000000009</c:v>
                </c:pt>
                <c:pt idx="12">
                  <c:v>1.0000000000000009</c:v>
                </c:pt>
                <c:pt idx="13">
                  <c:v>-0.20000000000000018</c:v>
                </c:pt>
                <c:pt idx="14">
                  <c:v>0.20000000000000018</c:v>
                </c:pt>
                <c:pt idx="15">
                  <c:v>0.10000000000000009</c:v>
                </c:pt>
                <c:pt idx="16">
                  <c:v>-0.20000000000000018</c:v>
                </c:pt>
                <c:pt idx="17">
                  <c:v>1.0999999999999996</c:v>
                </c:pt>
                <c:pt idx="18">
                  <c:v>0.40000000000000036</c:v>
                </c:pt>
                <c:pt idx="19">
                  <c:v>0.30000000000000027</c:v>
                </c:pt>
                <c:pt idx="20">
                  <c:v>1.0000000000000009</c:v>
                </c:pt>
                <c:pt idx="21">
                  <c:v>-0.20000000000000018</c:v>
                </c:pt>
                <c:pt idx="22">
                  <c:v>-0.60000000000000053</c:v>
                </c:pt>
                <c:pt idx="23">
                  <c:v>0.10000000000000009</c:v>
                </c:pt>
                <c:pt idx="24">
                  <c:v>0.20000000000000018</c:v>
                </c:pt>
                <c:pt idx="25">
                  <c:v>1.2000000000000011</c:v>
                </c:pt>
                <c:pt idx="26">
                  <c:v>2.6000000000000023</c:v>
                </c:pt>
                <c:pt idx="27">
                  <c:v>0</c:v>
                </c:pt>
                <c:pt idx="28">
                  <c:v>0.80000000000000071</c:v>
                </c:pt>
                <c:pt idx="29">
                  <c:v>0.20000000000000018</c:v>
                </c:pt>
                <c:pt idx="30">
                  <c:v>0.70000000000000062</c:v>
                </c:pt>
                <c:pt idx="31">
                  <c:v>-0.9000000000000008</c:v>
                </c:pt>
                <c:pt idx="32">
                  <c:v>0.50000000000000044</c:v>
                </c:pt>
                <c:pt idx="33">
                  <c:v>1.4000000000000012</c:v>
                </c:pt>
                <c:pt idx="34">
                  <c:v>-1.100000000000001</c:v>
                </c:pt>
                <c:pt idx="35">
                  <c:v>-0.99999999999999811</c:v>
                </c:pt>
                <c:pt idx="36">
                  <c:v>2.9</c:v>
                </c:pt>
                <c:pt idx="37">
                  <c:v>-0.10000000000000009</c:v>
                </c:pt>
                <c:pt idx="38">
                  <c:v>0.80000000000000071</c:v>
                </c:pt>
                <c:pt idx="39">
                  <c:v>0.69999999999999929</c:v>
                </c:pt>
                <c:pt idx="40">
                  <c:v>-1.2999999999999985</c:v>
                </c:pt>
                <c:pt idx="41">
                  <c:v>4.3999999999999986</c:v>
                </c:pt>
                <c:pt idx="42">
                  <c:v>3.6999999999999975</c:v>
                </c:pt>
              </c:numCache>
            </c:numRef>
          </c:val>
          <c:extLst>
            <c:ext xmlns:c16="http://schemas.microsoft.com/office/drawing/2014/chart" uri="{C3380CC4-5D6E-409C-BE32-E72D297353CC}">
              <c16:uniqueId val="{0000001A-6CE9-470D-B4B7-B219772F70C3}"/>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6CE9-470D-B4B7-B219772F70C3}"/>
              </c:ext>
            </c:extLst>
          </c:dPt>
          <c:dLbls>
            <c:dLbl>
              <c:idx val="0"/>
              <c:layout>
                <c:manualLayout>
                  <c:x val="9.5096618357487922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6CE9-470D-B4B7-B219772F70C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市区町村別_健診受診率!$EQ$7:$EQ$49</c:f>
              <c:numCache>
                <c:formatCode>General</c:formatCode>
                <c:ptCount val="43"/>
                <c:pt idx="0">
                  <c:v>0.50000000000000044</c:v>
                </c:pt>
                <c:pt idx="1">
                  <c:v>0.50000000000000044</c:v>
                </c:pt>
                <c:pt idx="2">
                  <c:v>0.50000000000000044</c:v>
                </c:pt>
                <c:pt idx="3">
                  <c:v>0.50000000000000044</c:v>
                </c:pt>
                <c:pt idx="4">
                  <c:v>0.50000000000000044</c:v>
                </c:pt>
                <c:pt idx="5">
                  <c:v>0.50000000000000044</c:v>
                </c:pt>
                <c:pt idx="6">
                  <c:v>0.50000000000000044</c:v>
                </c:pt>
                <c:pt idx="7">
                  <c:v>0.50000000000000044</c:v>
                </c:pt>
                <c:pt idx="8">
                  <c:v>0.50000000000000044</c:v>
                </c:pt>
                <c:pt idx="9">
                  <c:v>0.50000000000000044</c:v>
                </c:pt>
                <c:pt idx="10">
                  <c:v>0.50000000000000044</c:v>
                </c:pt>
                <c:pt idx="11">
                  <c:v>0.50000000000000044</c:v>
                </c:pt>
                <c:pt idx="12">
                  <c:v>0.50000000000000044</c:v>
                </c:pt>
                <c:pt idx="13">
                  <c:v>0.50000000000000044</c:v>
                </c:pt>
                <c:pt idx="14">
                  <c:v>0.50000000000000044</c:v>
                </c:pt>
                <c:pt idx="15">
                  <c:v>0.50000000000000044</c:v>
                </c:pt>
                <c:pt idx="16">
                  <c:v>0.50000000000000044</c:v>
                </c:pt>
                <c:pt idx="17">
                  <c:v>0.50000000000000044</c:v>
                </c:pt>
                <c:pt idx="18">
                  <c:v>0.50000000000000044</c:v>
                </c:pt>
                <c:pt idx="19">
                  <c:v>0.50000000000000044</c:v>
                </c:pt>
                <c:pt idx="20">
                  <c:v>0.50000000000000044</c:v>
                </c:pt>
                <c:pt idx="21">
                  <c:v>0.50000000000000044</c:v>
                </c:pt>
                <c:pt idx="22">
                  <c:v>0.50000000000000044</c:v>
                </c:pt>
                <c:pt idx="23">
                  <c:v>0.50000000000000044</c:v>
                </c:pt>
                <c:pt idx="24">
                  <c:v>0.50000000000000044</c:v>
                </c:pt>
                <c:pt idx="25">
                  <c:v>0.50000000000000044</c:v>
                </c:pt>
                <c:pt idx="26">
                  <c:v>0.50000000000000044</c:v>
                </c:pt>
                <c:pt idx="27">
                  <c:v>0.50000000000000044</c:v>
                </c:pt>
                <c:pt idx="28">
                  <c:v>0.50000000000000044</c:v>
                </c:pt>
                <c:pt idx="29">
                  <c:v>0.50000000000000044</c:v>
                </c:pt>
                <c:pt idx="30">
                  <c:v>0.50000000000000044</c:v>
                </c:pt>
                <c:pt idx="31">
                  <c:v>0.50000000000000044</c:v>
                </c:pt>
                <c:pt idx="32">
                  <c:v>0.50000000000000044</c:v>
                </c:pt>
                <c:pt idx="33">
                  <c:v>0.50000000000000044</c:v>
                </c:pt>
                <c:pt idx="34">
                  <c:v>0.50000000000000044</c:v>
                </c:pt>
                <c:pt idx="35">
                  <c:v>0.50000000000000044</c:v>
                </c:pt>
                <c:pt idx="36">
                  <c:v>0.50000000000000044</c:v>
                </c:pt>
                <c:pt idx="37">
                  <c:v>0.50000000000000044</c:v>
                </c:pt>
                <c:pt idx="38">
                  <c:v>0.50000000000000044</c:v>
                </c:pt>
                <c:pt idx="39">
                  <c:v>0.50000000000000044</c:v>
                </c:pt>
                <c:pt idx="40">
                  <c:v>0.50000000000000044</c:v>
                </c:pt>
                <c:pt idx="41">
                  <c:v>0.50000000000000044</c:v>
                </c:pt>
                <c:pt idx="42">
                  <c:v>0.50000000000000044</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6CE9-470D-B4B7-B219772F70C3}"/>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市区町村別_健診受診率!$DC$6</c:f>
              <c:strCache>
                <c:ptCount val="1"/>
                <c:pt idx="0">
                  <c:v>前年度との差分(医科･歯科)</c:v>
                </c:pt>
              </c:strCache>
            </c:strRef>
          </c:tx>
          <c:spPr>
            <a:solidFill>
              <a:schemeClr val="accent1"/>
            </a:solidFill>
            <a:ln>
              <a:noFill/>
            </a:ln>
          </c:spPr>
          <c:invertIfNegative val="0"/>
          <c:dLbls>
            <c:dLbl>
              <c:idx val="21"/>
              <c:layout>
                <c:manualLayout>
                  <c:x val="-6.1349033816425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DB-49C8-94F0-54CD1756615D}"/>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市区町村別_健診受診率!$DC$7:$DC$49</c:f>
              <c:numCache>
                <c:formatCode>General</c:formatCode>
                <c:ptCount val="43"/>
                <c:pt idx="0">
                  <c:v>0.10000000000000009</c:v>
                </c:pt>
                <c:pt idx="1">
                  <c:v>9.9999999999999742E-2</c:v>
                </c:pt>
                <c:pt idx="2">
                  <c:v>-0.20000000000000018</c:v>
                </c:pt>
                <c:pt idx="3">
                  <c:v>-0.30000000000000027</c:v>
                </c:pt>
                <c:pt idx="4">
                  <c:v>-0.39999999999999969</c:v>
                </c:pt>
                <c:pt idx="5">
                  <c:v>0.20000000000000018</c:v>
                </c:pt>
                <c:pt idx="6">
                  <c:v>0.30000000000000027</c:v>
                </c:pt>
                <c:pt idx="7">
                  <c:v>-0.30000000000000027</c:v>
                </c:pt>
                <c:pt idx="8">
                  <c:v>-0.30000000000000027</c:v>
                </c:pt>
                <c:pt idx="9">
                  <c:v>0.20000000000000018</c:v>
                </c:pt>
                <c:pt idx="10">
                  <c:v>0</c:v>
                </c:pt>
                <c:pt idx="11">
                  <c:v>0.10000000000000009</c:v>
                </c:pt>
                <c:pt idx="12">
                  <c:v>0.20000000000000018</c:v>
                </c:pt>
                <c:pt idx="13">
                  <c:v>0.49999999999999978</c:v>
                </c:pt>
                <c:pt idx="14">
                  <c:v>-0.40000000000000036</c:v>
                </c:pt>
                <c:pt idx="15">
                  <c:v>-0.20000000000000018</c:v>
                </c:pt>
                <c:pt idx="16">
                  <c:v>-0.5999999999999992</c:v>
                </c:pt>
                <c:pt idx="17">
                  <c:v>0.10000000000000009</c:v>
                </c:pt>
                <c:pt idx="18">
                  <c:v>-0.10000000000000009</c:v>
                </c:pt>
                <c:pt idx="19">
                  <c:v>-0.29999999999999888</c:v>
                </c:pt>
                <c:pt idx="20">
                  <c:v>-0.20000000000000018</c:v>
                </c:pt>
                <c:pt idx="21">
                  <c:v>-0.7</c:v>
                </c:pt>
                <c:pt idx="22">
                  <c:v>0.59999999999999987</c:v>
                </c:pt>
                <c:pt idx="23">
                  <c:v>-0.49999999999999978</c:v>
                </c:pt>
                <c:pt idx="24">
                  <c:v>0.2999999999999996</c:v>
                </c:pt>
                <c:pt idx="25">
                  <c:v>0.19999999999999948</c:v>
                </c:pt>
                <c:pt idx="26">
                  <c:v>-0.20000000000000018</c:v>
                </c:pt>
                <c:pt idx="27">
                  <c:v>0</c:v>
                </c:pt>
                <c:pt idx="28">
                  <c:v>-0.4</c:v>
                </c:pt>
                <c:pt idx="29">
                  <c:v>-0.2999999999999996</c:v>
                </c:pt>
                <c:pt idx="30">
                  <c:v>0</c:v>
                </c:pt>
                <c:pt idx="31">
                  <c:v>0.19999999999999948</c:v>
                </c:pt>
                <c:pt idx="32">
                  <c:v>-0.20000000000000018</c:v>
                </c:pt>
                <c:pt idx="33">
                  <c:v>0.10000000000000009</c:v>
                </c:pt>
                <c:pt idx="34">
                  <c:v>0.89999999999999947</c:v>
                </c:pt>
                <c:pt idx="35">
                  <c:v>0.90000000000000013</c:v>
                </c:pt>
                <c:pt idx="36">
                  <c:v>-0.10000000000000009</c:v>
                </c:pt>
                <c:pt idx="37">
                  <c:v>0</c:v>
                </c:pt>
                <c:pt idx="38">
                  <c:v>-0.59999999999999987</c:v>
                </c:pt>
                <c:pt idx="39">
                  <c:v>-0.2</c:v>
                </c:pt>
                <c:pt idx="40">
                  <c:v>0.8</c:v>
                </c:pt>
                <c:pt idx="41">
                  <c:v>-0.20000000000000018</c:v>
                </c:pt>
                <c:pt idx="42">
                  <c:v>0.20000000000000018</c:v>
                </c:pt>
              </c:numCache>
            </c:numRef>
          </c:val>
          <c:extLst>
            <c:ext xmlns:c16="http://schemas.microsoft.com/office/drawing/2014/chart" uri="{C3380CC4-5D6E-409C-BE32-E72D297353CC}">
              <c16:uniqueId val="{0000001A-A54A-4C3D-B241-FA243A101E32}"/>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A54A-4C3D-B241-FA243A101E32}"/>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A54A-4C3D-B241-FA243A101E3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市区町村別_健診受診率!$EN$7:$EN$49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A54A-4C3D-B241-FA243A101E32}"/>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市区町村別_健診受診率!$DI$6</c:f>
              <c:strCache>
                <c:ptCount val="1"/>
                <c:pt idx="0">
                  <c:v>前年度との差分(歯科のみ)</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市区町村別_健診受診率!$DI$7:$DI$49</c:f>
              <c:numCache>
                <c:formatCode>General</c:formatCode>
                <c:ptCount val="43"/>
                <c:pt idx="0">
                  <c:v>-0.10000000000000009</c:v>
                </c:pt>
                <c:pt idx="1">
                  <c:v>0</c:v>
                </c:pt>
                <c:pt idx="2">
                  <c:v>0</c:v>
                </c:pt>
                <c:pt idx="3">
                  <c:v>0.30000000000000027</c:v>
                </c:pt>
                <c:pt idx="4">
                  <c:v>-0.10000000000000009</c:v>
                </c:pt>
                <c:pt idx="5">
                  <c:v>0.20000000000000018</c:v>
                </c:pt>
                <c:pt idx="6">
                  <c:v>-0.10000000000000009</c:v>
                </c:pt>
                <c:pt idx="7">
                  <c:v>-0.20000000000000018</c:v>
                </c:pt>
                <c:pt idx="8">
                  <c:v>0.60000000000000053</c:v>
                </c:pt>
                <c:pt idx="9">
                  <c:v>0.40000000000000036</c:v>
                </c:pt>
                <c:pt idx="10">
                  <c:v>-0.2999999999999996</c:v>
                </c:pt>
                <c:pt idx="11">
                  <c:v>0.40000000000000036</c:v>
                </c:pt>
                <c:pt idx="12">
                  <c:v>-0.39999999999999897</c:v>
                </c:pt>
                <c:pt idx="13">
                  <c:v>0.30000000000000027</c:v>
                </c:pt>
                <c:pt idx="14">
                  <c:v>0.10000000000000009</c:v>
                </c:pt>
                <c:pt idx="15">
                  <c:v>0</c:v>
                </c:pt>
                <c:pt idx="16">
                  <c:v>-0.20000000000000018</c:v>
                </c:pt>
                <c:pt idx="17">
                  <c:v>-0.10000000000000009</c:v>
                </c:pt>
                <c:pt idx="18">
                  <c:v>-0.69999999999999929</c:v>
                </c:pt>
                <c:pt idx="19">
                  <c:v>0.50000000000000044</c:v>
                </c:pt>
                <c:pt idx="20">
                  <c:v>-0.60000000000000053</c:v>
                </c:pt>
                <c:pt idx="21">
                  <c:v>0.10000000000000009</c:v>
                </c:pt>
                <c:pt idx="22">
                  <c:v>0.40000000000000036</c:v>
                </c:pt>
                <c:pt idx="23">
                  <c:v>-0.10000000000000009</c:v>
                </c:pt>
                <c:pt idx="24">
                  <c:v>-0.30000000000000027</c:v>
                </c:pt>
                <c:pt idx="25">
                  <c:v>-0.80000000000000071</c:v>
                </c:pt>
                <c:pt idx="26">
                  <c:v>0</c:v>
                </c:pt>
                <c:pt idx="27">
                  <c:v>0.50000000000000044</c:v>
                </c:pt>
                <c:pt idx="28">
                  <c:v>-1.0000000000000002</c:v>
                </c:pt>
                <c:pt idx="29">
                  <c:v>-0.8</c:v>
                </c:pt>
                <c:pt idx="30">
                  <c:v>-0.30000000000000027</c:v>
                </c:pt>
                <c:pt idx="31">
                  <c:v>0.40000000000000036</c:v>
                </c:pt>
                <c:pt idx="32">
                  <c:v>-0.59999999999999987</c:v>
                </c:pt>
                <c:pt idx="33">
                  <c:v>-1.0999999999999996</c:v>
                </c:pt>
                <c:pt idx="34">
                  <c:v>0.10000000000000009</c:v>
                </c:pt>
                <c:pt idx="35">
                  <c:v>1.6</c:v>
                </c:pt>
                <c:pt idx="36">
                  <c:v>1.1999999999999997</c:v>
                </c:pt>
                <c:pt idx="37">
                  <c:v>0.20000000000000018</c:v>
                </c:pt>
                <c:pt idx="38">
                  <c:v>-0.69999999999999929</c:v>
                </c:pt>
                <c:pt idx="39">
                  <c:v>0</c:v>
                </c:pt>
                <c:pt idx="40">
                  <c:v>-0.8</c:v>
                </c:pt>
                <c:pt idx="41">
                  <c:v>-0.59999999999999987</c:v>
                </c:pt>
                <c:pt idx="42">
                  <c:v>-1.2000000000000004</c:v>
                </c:pt>
              </c:numCache>
            </c:numRef>
          </c:val>
          <c:extLst>
            <c:ext xmlns:c16="http://schemas.microsoft.com/office/drawing/2014/chart" uri="{C3380CC4-5D6E-409C-BE32-E72D297353CC}">
              <c16:uniqueId val="{0000001A-0391-400A-BBBF-0D9300CE0359}"/>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0391-400A-BBBF-0D9300CE0359}"/>
              </c:ext>
            </c:extLst>
          </c:dPt>
          <c:dLbls>
            <c:dLbl>
              <c:idx val="0"/>
              <c:layout>
                <c:manualLayout>
                  <c:x val="3.3743961352656893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391-400A-BBBF-0D9300CE035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市区町村別_健診受診率!$ET$7:$ET$49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0391-400A-BBBF-0D9300CE0359}"/>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市区町村別_健診受診率!$DL$6</c:f>
              <c:strCache>
                <c:ptCount val="1"/>
                <c:pt idx="0">
                  <c:v>前年度との差分(未受診)</c:v>
                </c:pt>
              </c:strCache>
            </c:strRef>
          </c:tx>
          <c:spPr>
            <a:solidFill>
              <a:schemeClr val="accent1"/>
            </a:solidFill>
            <a:ln>
              <a:noFill/>
            </a:ln>
          </c:spPr>
          <c:invertIfNegative val="0"/>
          <c:dLbls>
            <c:dLbl>
              <c:idx val="4"/>
              <c:layout>
                <c:manualLayout>
                  <c:x val="2.1473792270531401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47-4775-92ED-DE0AEF34DD9A}"/>
                </c:ext>
              </c:extLst>
            </c:dLbl>
            <c:dLbl>
              <c:idx val="8"/>
              <c:layout>
                <c:manualLayout>
                  <c:x val="2.14735507246376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47-4775-92ED-DE0AEF34DD9A}"/>
                </c:ext>
              </c:extLst>
            </c:dLbl>
            <c:dLbl>
              <c:idx val="22"/>
              <c:layout>
                <c:manualLayout>
                  <c:x val="9.20350241545904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47-4775-92ED-DE0AEF34DD9A}"/>
                </c:ext>
              </c:extLst>
            </c:dLbl>
            <c:dLbl>
              <c:idx val="24"/>
              <c:layout>
                <c:manualLayout>
                  <c:x val="2.14737922705314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AC-401C-B49F-D6F3C43FAB0B}"/>
                </c:ext>
              </c:extLst>
            </c:dLbl>
            <c:dLbl>
              <c:idx val="30"/>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AC-401C-B49F-D6F3C43FAB0B}"/>
                </c:ext>
              </c:extLst>
            </c:dLbl>
            <c:dLbl>
              <c:idx val="37"/>
              <c:layout>
                <c:manualLayout>
                  <c:x val="3.2210628019323784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AC-401C-B49F-D6F3C43FAB0B}"/>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市区町村別_健診受診率!$CZ$7:$CZ$49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市区町村別_健診受診率!$DL$7:$DL$49</c:f>
              <c:numCache>
                <c:formatCode>General</c:formatCode>
                <c:ptCount val="43"/>
                <c:pt idx="0">
                  <c:v>-0.80000000000000071</c:v>
                </c:pt>
                <c:pt idx="1">
                  <c:v>-0.80000000000000071</c:v>
                </c:pt>
                <c:pt idx="2">
                  <c:v>0.50000000000000044</c:v>
                </c:pt>
                <c:pt idx="3">
                  <c:v>0.20000000000000018</c:v>
                </c:pt>
                <c:pt idx="4">
                  <c:v>-0.20000000000000018</c:v>
                </c:pt>
                <c:pt idx="5">
                  <c:v>-0.40000000000000036</c:v>
                </c:pt>
                <c:pt idx="6">
                  <c:v>0.40000000000000036</c:v>
                </c:pt>
                <c:pt idx="7">
                  <c:v>0.30000000000000027</c:v>
                </c:pt>
                <c:pt idx="8">
                  <c:v>-0.20000000000000018</c:v>
                </c:pt>
                <c:pt idx="9">
                  <c:v>-0.50000000000000044</c:v>
                </c:pt>
                <c:pt idx="10">
                  <c:v>-0.80000000000000071</c:v>
                </c:pt>
                <c:pt idx="11">
                  <c:v>-0.50000000000000044</c:v>
                </c:pt>
                <c:pt idx="12">
                  <c:v>-0.80000000000000071</c:v>
                </c:pt>
                <c:pt idx="13">
                  <c:v>-0.50000000000000044</c:v>
                </c:pt>
                <c:pt idx="14">
                  <c:v>0.20000000000000018</c:v>
                </c:pt>
                <c:pt idx="15">
                  <c:v>0.10000000000000009</c:v>
                </c:pt>
                <c:pt idx="16">
                  <c:v>1.0000000000000009</c:v>
                </c:pt>
                <c:pt idx="17">
                  <c:v>-1.2000000000000011</c:v>
                </c:pt>
                <c:pt idx="18">
                  <c:v>0.30000000000000027</c:v>
                </c:pt>
                <c:pt idx="19">
                  <c:v>-0.50000000000000044</c:v>
                </c:pt>
                <c:pt idx="20">
                  <c:v>-0.40000000000000036</c:v>
                </c:pt>
                <c:pt idx="21">
                  <c:v>0.80000000000000071</c:v>
                </c:pt>
                <c:pt idx="22">
                  <c:v>-0.30000000000000027</c:v>
                </c:pt>
                <c:pt idx="23">
                  <c:v>0.40000000000000036</c:v>
                </c:pt>
                <c:pt idx="24">
                  <c:v>-0.20000000000000018</c:v>
                </c:pt>
                <c:pt idx="25">
                  <c:v>-0.60000000000000053</c:v>
                </c:pt>
                <c:pt idx="26">
                  <c:v>-2.4000000000000021</c:v>
                </c:pt>
                <c:pt idx="27">
                  <c:v>-0.60000000000000053</c:v>
                </c:pt>
                <c:pt idx="28">
                  <c:v>0.70000000000000062</c:v>
                </c:pt>
                <c:pt idx="29">
                  <c:v>1.0000000000000009</c:v>
                </c:pt>
                <c:pt idx="30">
                  <c:v>-0.30000000000000027</c:v>
                </c:pt>
                <c:pt idx="31">
                  <c:v>0.30000000000000027</c:v>
                </c:pt>
                <c:pt idx="32">
                  <c:v>0.30000000000000027</c:v>
                </c:pt>
                <c:pt idx="33">
                  <c:v>-0.40000000000000036</c:v>
                </c:pt>
                <c:pt idx="34">
                  <c:v>0.10000000000000009</c:v>
                </c:pt>
                <c:pt idx="35">
                  <c:v>-1.5000000000000013</c:v>
                </c:pt>
                <c:pt idx="36">
                  <c:v>-4.0000000000000036</c:v>
                </c:pt>
                <c:pt idx="37">
                  <c:v>-0.10000000000000009</c:v>
                </c:pt>
                <c:pt idx="38">
                  <c:v>0.40000000000000036</c:v>
                </c:pt>
                <c:pt idx="39">
                  <c:v>-0.40000000000000036</c:v>
                </c:pt>
                <c:pt idx="40">
                  <c:v>1.2000000000000011</c:v>
                </c:pt>
                <c:pt idx="41">
                  <c:v>-3.6999999999999922</c:v>
                </c:pt>
                <c:pt idx="42">
                  <c:v>-2.6000000000000023</c:v>
                </c:pt>
              </c:numCache>
            </c:numRef>
          </c:val>
          <c:extLst>
            <c:ext xmlns:c16="http://schemas.microsoft.com/office/drawing/2014/chart" uri="{C3380CC4-5D6E-409C-BE32-E72D297353CC}">
              <c16:uniqueId val="{0000001A-7EAC-401C-B49F-D6F3C43FAB0B}"/>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市区町村別_健診受診率!$B$303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7EAC-401C-B49F-D6F3C43FAB0B}"/>
              </c:ext>
            </c:extLst>
          </c:dPt>
          <c:dLbls>
            <c:dLbl>
              <c:idx val="0"/>
              <c:layout>
                <c:manualLayout>
                  <c:x val="-0.21320048309178743"/>
                  <c:y val="-0.89009904761904757"/>
                </c:manualLayout>
              </c:layout>
              <c:tx>
                <c:rich>
                  <a:bodyPr/>
                  <a:lstStyle/>
                  <a:p>
                    <a:fld id="{A7E591C8-1615-4F34-9B55-C7268C2FB791}" type="SERIESNAME">
                      <a:rPr lang="ja-JP" altLang="en-US"/>
                      <a:pPr/>
                      <a:t>[系列名]</a:t>
                    </a:fld>
                    <a:r>
                      <a:rPr lang="ja-JP" altLang="en-US" baseline="0"/>
                      <a:t>
</a:t>
                    </a:r>
                    <a:fld id="{C07F381F-4299-48CC-A9E2-5003181F330A}"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7EAC-401C-B49F-D6F3C43FAB0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市区町村別_健診受診率!$EW$7:$EW$49</c:f>
              <c:numCache>
                <c:formatCode>General</c:formatCode>
                <c:ptCount val="43"/>
                <c:pt idx="0">
                  <c:v>-0.40000000000000036</c:v>
                </c:pt>
                <c:pt idx="1">
                  <c:v>-0.40000000000000036</c:v>
                </c:pt>
                <c:pt idx="2">
                  <c:v>-0.40000000000000036</c:v>
                </c:pt>
                <c:pt idx="3">
                  <c:v>-0.40000000000000036</c:v>
                </c:pt>
                <c:pt idx="4">
                  <c:v>-0.40000000000000036</c:v>
                </c:pt>
                <c:pt idx="5">
                  <c:v>-0.40000000000000036</c:v>
                </c:pt>
                <c:pt idx="6">
                  <c:v>-0.40000000000000036</c:v>
                </c:pt>
                <c:pt idx="7">
                  <c:v>-0.40000000000000036</c:v>
                </c:pt>
                <c:pt idx="8">
                  <c:v>-0.40000000000000036</c:v>
                </c:pt>
                <c:pt idx="9">
                  <c:v>-0.40000000000000036</c:v>
                </c:pt>
                <c:pt idx="10">
                  <c:v>-0.40000000000000036</c:v>
                </c:pt>
                <c:pt idx="11">
                  <c:v>-0.40000000000000036</c:v>
                </c:pt>
                <c:pt idx="12">
                  <c:v>-0.40000000000000036</c:v>
                </c:pt>
                <c:pt idx="13">
                  <c:v>-0.40000000000000036</c:v>
                </c:pt>
                <c:pt idx="14">
                  <c:v>-0.40000000000000036</c:v>
                </c:pt>
                <c:pt idx="15">
                  <c:v>-0.40000000000000036</c:v>
                </c:pt>
                <c:pt idx="16">
                  <c:v>-0.40000000000000036</c:v>
                </c:pt>
                <c:pt idx="17">
                  <c:v>-0.40000000000000036</c:v>
                </c:pt>
                <c:pt idx="18">
                  <c:v>-0.40000000000000036</c:v>
                </c:pt>
                <c:pt idx="19">
                  <c:v>-0.40000000000000036</c:v>
                </c:pt>
                <c:pt idx="20">
                  <c:v>-0.40000000000000036</c:v>
                </c:pt>
                <c:pt idx="21">
                  <c:v>-0.40000000000000036</c:v>
                </c:pt>
                <c:pt idx="22">
                  <c:v>-0.40000000000000036</c:v>
                </c:pt>
                <c:pt idx="23">
                  <c:v>-0.40000000000000036</c:v>
                </c:pt>
                <c:pt idx="24">
                  <c:v>-0.40000000000000036</c:v>
                </c:pt>
                <c:pt idx="25">
                  <c:v>-0.40000000000000036</c:v>
                </c:pt>
                <c:pt idx="26">
                  <c:v>-0.40000000000000036</c:v>
                </c:pt>
                <c:pt idx="27">
                  <c:v>-0.40000000000000036</c:v>
                </c:pt>
                <c:pt idx="28">
                  <c:v>-0.40000000000000036</c:v>
                </c:pt>
                <c:pt idx="29">
                  <c:v>-0.40000000000000036</c:v>
                </c:pt>
                <c:pt idx="30">
                  <c:v>-0.40000000000000036</c:v>
                </c:pt>
                <c:pt idx="31">
                  <c:v>-0.40000000000000036</c:v>
                </c:pt>
                <c:pt idx="32">
                  <c:v>-0.40000000000000036</c:v>
                </c:pt>
                <c:pt idx="33">
                  <c:v>-0.40000000000000036</c:v>
                </c:pt>
                <c:pt idx="34">
                  <c:v>-0.40000000000000036</c:v>
                </c:pt>
                <c:pt idx="35">
                  <c:v>-0.40000000000000036</c:v>
                </c:pt>
                <c:pt idx="36">
                  <c:v>-0.40000000000000036</c:v>
                </c:pt>
                <c:pt idx="37">
                  <c:v>-0.40000000000000036</c:v>
                </c:pt>
                <c:pt idx="38">
                  <c:v>-0.40000000000000036</c:v>
                </c:pt>
                <c:pt idx="39">
                  <c:v>-0.40000000000000036</c:v>
                </c:pt>
                <c:pt idx="40">
                  <c:v>-0.40000000000000036</c:v>
                </c:pt>
                <c:pt idx="41">
                  <c:v>-0.40000000000000036</c:v>
                </c:pt>
                <c:pt idx="42">
                  <c:v>-0.40000000000000036</c:v>
                </c:pt>
              </c:numCache>
            </c:numRef>
          </c:xVal>
          <c:yVal>
            <c:numRef>
              <c:f>市区町村別_健診受診率!$FV$7:$FV$49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7EAC-401C-B49F-D6F3C43FAB0B}"/>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132950</xdr:colOff>
      <xdr:row>75</xdr:row>
      <xdr:rowOff>87325</xdr:rowOff>
    </xdr:to>
    <xdr:graphicFrame macro="">
      <xdr:nvGraphicFramePr>
        <xdr:cNvPr id="2" name="グラフ 1">
          <a:extLst>
            <a:ext uri="{FF2B5EF4-FFF2-40B4-BE49-F238E27FC236}">
              <a16:creationId xmlns:a16="http://schemas.microsoft.com/office/drawing/2014/main" id="{EC0F9754-ECB2-4F44-B989-75C7F4A6E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4CD0042D-B2C8-4319-BF44-FFF0141B2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3" name="グラフ 2">
          <a:extLst>
            <a:ext uri="{FF2B5EF4-FFF2-40B4-BE49-F238E27FC236}">
              <a16:creationId xmlns:a16="http://schemas.microsoft.com/office/drawing/2014/main" id="{3A47E537-94A9-4592-AF19-7891B6BB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1298175</xdr:colOff>
      <xdr:row>76</xdr:row>
      <xdr:rowOff>84150</xdr:rowOff>
    </xdr:to>
    <xdr:graphicFrame macro="">
      <xdr:nvGraphicFramePr>
        <xdr:cNvPr id="5" name="グラフ 4">
          <a:extLst>
            <a:ext uri="{FF2B5EF4-FFF2-40B4-BE49-F238E27FC236}">
              <a16:creationId xmlns:a16="http://schemas.microsoft.com/office/drawing/2014/main" id="{B97FBD78-C69E-48ED-BE2B-3ED4E9A11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107550</xdr:colOff>
      <xdr:row>76</xdr:row>
      <xdr:rowOff>84150</xdr:rowOff>
    </xdr:to>
    <xdr:graphicFrame macro="">
      <xdr:nvGraphicFramePr>
        <xdr:cNvPr id="6" name="グラフ 5">
          <a:extLst>
            <a:ext uri="{FF2B5EF4-FFF2-40B4-BE49-F238E27FC236}">
              <a16:creationId xmlns:a16="http://schemas.microsoft.com/office/drawing/2014/main" id="{ABFF1055-C754-45E6-A941-6D55B434F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82</xdr:row>
      <xdr:rowOff>0</xdr:rowOff>
    </xdr:from>
    <xdr:to>
      <xdr:col>9</xdr:col>
      <xdr:colOff>1298175</xdr:colOff>
      <xdr:row>155</xdr:row>
      <xdr:rowOff>84150</xdr:rowOff>
    </xdr:to>
    <xdr:graphicFrame macro="">
      <xdr:nvGraphicFramePr>
        <xdr:cNvPr id="8" name="グラフ 7">
          <a:extLst>
            <a:ext uri="{FF2B5EF4-FFF2-40B4-BE49-F238E27FC236}">
              <a16:creationId xmlns:a16="http://schemas.microsoft.com/office/drawing/2014/main" id="{3ED07862-A78A-452D-BB34-74FA68975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161</xdr:row>
      <xdr:rowOff>0</xdr:rowOff>
    </xdr:from>
    <xdr:to>
      <xdr:col>9</xdr:col>
      <xdr:colOff>1298175</xdr:colOff>
      <xdr:row>234</xdr:row>
      <xdr:rowOff>84150</xdr:rowOff>
    </xdr:to>
    <xdr:graphicFrame macro="">
      <xdr:nvGraphicFramePr>
        <xdr:cNvPr id="9" name="グラフ 8">
          <a:extLst>
            <a:ext uri="{FF2B5EF4-FFF2-40B4-BE49-F238E27FC236}">
              <a16:creationId xmlns:a16="http://schemas.microsoft.com/office/drawing/2014/main" id="{9916768B-3E97-4E1C-8495-97F7679E8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240</xdr:row>
      <xdr:rowOff>0</xdr:rowOff>
    </xdr:from>
    <xdr:to>
      <xdr:col>9</xdr:col>
      <xdr:colOff>1298175</xdr:colOff>
      <xdr:row>313</xdr:row>
      <xdr:rowOff>84150</xdr:rowOff>
    </xdr:to>
    <xdr:graphicFrame macro="">
      <xdr:nvGraphicFramePr>
        <xdr:cNvPr id="10" name="グラフ 9">
          <a:extLst>
            <a:ext uri="{FF2B5EF4-FFF2-40B4-BE49-F238E27FC236}">
              <a16:creationId xmlns:a16="http://schemas.microsoft.com/office/drawing/2014/main" id="{065CC6A3-DD75-4173-B777-62F75B23D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0</xdr:colOff>
      <xdr:row>82</xdr:row>
      <xdr:rowOff>0</xdr:rowOff>
    </xdr:from>
    <xdr:to>
      <xdr:col>22</xdr:col>
      <xdr:colOff>107550</xdr:colOff>
      <xdr:row>155</xdr:row>
      <xdr:rowOff>84150</xdr:rowOff>
    </xdr:to>
    <xdr:graphicFrame macro="">
      <xdr:nvGraphicFramePr>
        <xdr:cNvPr id="11" name="グラフ 10">
          <a:extLst>
            <a:ext uri="{FF2B5EF4-FFF2-40B4-BE49-F238E27FC236}">
              <a16:creationId xmlns:a16="http://schemas.microsoft.com/office/drawing/2014/main" id="{635D9894-5344-4F44-93A3-114D58B0C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0</xdr:colOff>
      <xdr:row>161</xdr:row>
      <xdr:rowOff>0</xdr:rowOff>
    </xdr:from>
    <xdr:to>
      <xdr:col>22</xdr:col>
      <xdr:colOff>107550</xdr:colOff>
      <xdr:row>234</xdr:row>
      <xdr:rowOff>84150</xdr:rowOff>
    </xdr:to>
    <xdr:graphicFrame macro="">
      <xdr:nvGraphicFramePr>
        <xdr:cNvPr id="12" name="グラフ 11">
          <a:extLst>
            <a:ext uri="{FF2B5EF4-FFF2-40B4-BE49-F238E27FC236}">
              <a16:creationId xmlns:a16="http://schemas.microsoft.com/office/drawing/2014/main" id="{158FBD56-F09C-4FA6-BB72-46AB6617A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11</xdr:col>
      <xdr:colOff>0</xdr:colOff>
      <xdr:row>240</xdr:row>
      <xdr:rowOff>0</xdr:rowOff>
    </xdr:from>
    <xdr:to>
      <xdr:col>22</xdr:col>
      <xdr:colOff>107550</xdr:colOff>
      <xdr:row>313</xdr:row>
      <xdr:rowOff>84150</xdr:rowOff>
    </xdr:to>
    <xdr:graphicFrame macro="">
      <xdr:nvGraphicFramePr>
        <xdr:cNvPr id="13" name="グラフ 12">
          <a:extLst>
            <a:ext uri="{FF2B5EF4-FFF2-40B4-BE49-F238E27FC236}">
              <a16:creationId xmlns:a16="http://schemas.microsoft.com/office/drawing/2014/main" id="{4539A409-1239-4947-AD10-ECA54013D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571500</xdr:colOff>
      <xdr:row>16</xdr:row>
      <xdr:rowOff>28575</xdr:rowOff>
    </xdr:from>
    <xdr:to>
      <xdr:col>13</xdr:col>
      <xdr:colOff>487425</xdr:colOff>
      <xdr:row>79</xdr:row>
      <xdr:rowOff>63966</xdr:rowOff>
    </xdr:to>
    <xdr:pic>
      <xdr:nvPicPr>
        <xdr:cNvPr id="3" name="図 2">
          <a:extLst>
            <a:ext uri="{FF2B5EF4-FFF2-40B4-BE49-F238E27FC236}">
              <a16:creationId xmlns:a16="http://schemas.microsoft.com/office/drawing/2014/main" id="{7BB46AA1-5FA3-4C15-A019-395672FF21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07"/>
        <a:stretch/>
      </xdr:blipFill>
      <xdr:spPr>
        <a:xfrm>
          <a:off x="1085850" y="2847975"/>
          <a:ext cx="7221600" cy="108367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542925</xdr:colOff>
      <xdr:row>16</xdr:row>
      <xdr:rowOff>9525</xdr:rowOff>
    </xdr:from>
    <xdr:to>
      <xdr:col>13</xdr:col>
      <xdr:colOff>458850</xdr:colOff>
      <xdr:row>79</xdr:row>
      <xdr:rowOff>9525</xdr:rowOff>
    </xdr:to>
    <xdr:pic>
      <xdr:nvPicPr>
        <xdr:cNvPr id="3" name="図 2">
          <a:extLst>
            <a:ext uri="{FF2B5EF4-FFF2-40B4-BE49-F238E27FC236}">
              <a16:creationId xmlns:a16="http://schemas.microsoft.com/office/drawing/2014/main" id="{949DF282-0F8E-4A15-BAD3-7D356C6078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6" t="-49" r="396" b="71449"/>
        <a:stretch/>
      </xdr:blipFill>
      <xdr:spPr>
        <a:xfrm>
          <a:off x="1057275" y="2828925"/>
          <a:ext cx="7221600" cy="10801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571500</xdr:colOff>
      <xdr:row>16</xdr:row>
      <xdr:rowOff>28575</xdr:rowOff>
    </xdr:from>
    <xdr:to>
      <xdr:col>13</xdr:col>
      <xdr:colOff>487425</xdr:colOff>
      <xdr:row>79</xdr:row>
      <xdr:rowOff>28575</xdr:rowOff>
    </xdr:to>
    <xdr:pic>
      <xdr:nvPicPr>
        <xdr:cNvPr id="3" name="図 2">
          <a:extLst>
            <a:ext uri="{FF2B5EF4-FFF2-40B4-BE49-F238E27FC236}">
              <a16:creationId xmlns:a16="http://schemas.microsoft.com/office/drawing/2014/main" id="{4718A73F-4DA5-4415-A86D-F862C22AA9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085850" y="2847975"/>
          <a:ext cx="7221600" cy="108013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295275</xdr:colOff>
      <xdr:row>46</xdr:row>
      <xdr:rowOff>193950</xdr:rowOff>
    </xdr:to>
    <xdr:graphicFrame macro="">
      <xdr:nvGraphicFramePr>
        <xdr:cNvPr id="2" name="グラフ1">
          <a:extLst>
            <a:ext uri="{FF2B5EF4-FFF2-40B4-BE49-F238E27FC236}">
              <a16:creationId xmlns:a16="http://schemas.microsoft.com/office/drawing/2014/main" id="{67FFB364-815F-4DEC-ACA1-BA822F23B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A0C7066D-282F-4ACE-9D15-018A6D5ED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3BDC7ADB-FF3F-4AB8-85CA-9F1E88356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4" name="グラフ 3">
          <a:extLst>
            <a:ext uri="{FF2B5EF4-FFF2-40B4-BE49-F238E27FC236}">
              <a16:creationId xmlns:a16="http://schemas.microsoft.com/office/drawing/2014/main" id="{0CCF8CD6-8EE4-4DD3-9D61-E1698E2A8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1298175</xdr:colOff>
      <xdr:row>76</xdr:row>
      <xdr:rowOff>84150</xdr:rowOff>
    </xdr:to>
    <xdr:graphicFrame macro="">
      <xdr:nvGraphicFramePr>
        <xdr:cNvPr id="5" name="グラフ 4">
          <a:extLst>
            <a:ext uri="{FF2B5EF4-FFF2-40B4-BE49-F238E27FC236}">
              <a16:creationId xmlns:a16="http://schemas.microsoft.com/office/drawing/2014/main" id="{9768FCFD-5BD4-4F38-879F-7DE091453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107550</xdr:colOff>
      <xdr:row>76</xdr:row>
      <xdr:rowOff>84150</xdr:rowOff>
    </xdr:to>
    <xdr:graphicFrame macro="">
      <xdr:nvGraphicFramePr>
        <xdr:cNvPr id="6" name="グラフ 5">
          <a:extLst>
            <a:ext uri="{FF2B5EF4-FFF2-40B4-BE49-F238E27FC236}">
              <a16:creationId xmlns:a16="http://schemas.microsoft.com/office/drawing/2014/main" id="{CBCE250B-E1C5-469D-AC38-649E866DD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82</xdr:row>
      <xdr:rowOff>0</xdr:rowOff>
    </xdr:from>
    <xdr:to>
      <xdr:col>9</xdr:col>
      <xdr:colOff>1298175</xdr:colOff>
      <xdr:row>155</xdr:row>
      <xdr:rowOff>84150</xdr:rowOff>
    </xdr:to>
    <xdr:graphicFrame macro="">
      <xdr:nvGraphicFramePr>
        <xdr:cNvPr id="7" name="グラフ 6">
          <a:extLst>
            <a:ext uri="{FF2B5EF4-FFF2-40B4-BE49-F238E27FC236}">
              <a16:creationId xmlns:a16="http://schemas.microsoft.com/office/drawing/2014/main" id="{153481D6-DDD8-488B-B77B-8AB161987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82</xdr:row>
      <xdr:rowOff>0</xdr:rowOff>
    </xdr:from>
    <xdr:to>
      <xdr:col>22</xdr:col>
      <xdr:colOff>107550</xdr:colOff>
      <xdr:row>155</xdr:row>
      <xdr:rowOff>84150</xdr:rowOff>
    </xdr:to>
    <xdr:graphicFrame macro="">
      <xdr:nvGraphicFramePr>
        <xdr:cNvPr id="8" name="グラフ 7">
          <a:extLst>
            <a:ext uri="{FF2B5EF4-FFF2-40B4-BE49-F238E27FC236}">
              <a16:creationId xmlns:a16="http://schemas.microsoft.com/office/drawing/2014/main" id="{B7411F37-9F7E-48F3-B035-2CF5E96CA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7</xdr:col>
      <xdr:colOff>295275</xdr:colOff>
      <xdr:row>43</xdr:row>
      <xdr:rowOff>193675</xdr:rowOff>
    </xdr:to>
    <xdr:graphicFrame macro="">
      <xdr:nvGraphicFramePr>
        <xdr:cNvPr id="2" name="グラフ1">
          <a:extLst>
            <a:ext uri="{FF2B5EF4-FFF2-40B4-BE49-F238E27FC236}">
              <a16:creationId xmlns:a16="http://schemas.microsoft.com/office/drawing/2014/main" id="{A4D7EA5F-83D2-4EBC-9839-EB1AC2A2F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132750</xdr:colOff>
      <xdr:row>75</xdr:row>
      <xdr:rowOff>87325</xdr:rowOff>
    </xdr:to>
    <xdr:graphicFrame macro="">
      <xdr:nvGraphicFramePr>
        <xdr:cNvPr id="3" name="グラフ 2">
          <a:extLst>
            <a:ext uri="{FF2B5EF4-FFF2-40B4-BE49-F238E27FC236}">
              <a16:creationId xmlns:a16="http://schemas.microsoft.com/office/drawing/2014/main" id="{F20C4448-86D6-4BC3-AC57-339C661B3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48A9FBA6-3B48-41DD-B8AD-1286C1F4A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14F8DFB6-726D-454A-B76C-A7DD117EA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4" name="グラフ 3">
          <a:extLst>
            <a:ext uri="{FF2B5EF4-FFF2-40B4-BE49-F238E27FC236}">
              <a16:creationId xmlns:a16="http://schemas.microsoft.com/office/drawing/2014/main" id="{7ED40F63-0996-4083-98E4-36112EB62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1298175</xdr:colOff>
      <xdr:row>76</xdr:row>
      <xdr:rowOff>84150</xdr:rowOff>
    </xdr:to>
    <xdr:graphicFrame macro="">
      <xdr:nvGraphicFramePr>
        <xdr:cNvPr id="5" name="グラフ 4">
          <a:extLst>
            <a:ext uri="{FF2B5EF4-FFF2-40B4-BE49-F238E27FC236}">
              <a16:creationId xmlns:a16="http://schemas.microsoft.com/office/drawing/2014/main" id="{75FDD8B0-C735-4738-B5F5-B0A3A5E68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107550</xdr:colOff>
      <xdr:row>76</xdr:row>
      <xdr:rowOff>84150</xdr:rowOff>
    </xdr:to>
    <xdr:graphicFrame macro="">
      <xdr:nvGraphicFramePr>
        <xdr:cNvPr id="6" name="グラフ 5">
          <a:extLst>
            <a:ext uri="{FF2B5EF4-FFF2-40B4-BE49-F238E27FC236}">
              <a16:creationId xmlns:a16="http://schemas.microsoft.com/office/drawing/2014/main" id="{0352B939-A930-4029-B985-D6546E314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82</xdr:row>
      <xdr:rowOff>0</xdr:rowOff>
    </xdr:from>
    <xdr:to>
      <xdr:col>9</xdr:col>
      <xdr:colOff>1298175</xdr:colOff>
      <xdr:row>155</xdr:row>
      <xdr:rowOff>84150</xdr:rowOff>
    </xdr:to>
    <xdr:graphicFrame macro="">
      <xdr:nvGraphicFramePr>
        <xdr:cNvPr id="7" name="グラフ 6">
          <a:extLst>
            <a:ext uri="{FF2B5EF4-FFF2-40B4-BE49-F238E27FC236}">
              <a16:creationId xmlns:a16="http://schemas.microsoft.com/office/drawing/2014/main" id="{52D9F059-44E3-4239-88C4-3ABF37F24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82</xdr:row>
      <xdr:rowOff>0</xdr:rowOff>
    </xdr:from>
    <xdr:to>
      <xdr:col>22</xdr:col>
      <xdr:colOff>107550</xdr:colOff>
      <xdr:row>155</xdr:row>
      <xdr:rowOff>84150</xdr:rowOff>
    </xdr:to>
    <xdr:graphicFrame macro="">
      <xdr:nvGraphicFramePr>
        <xdr:cNvPr id="8" name="グラフ 7">
          <a:extLst>
            <a:ext uri="{FF2B5EF4-FFF2-40B4-BE49-F238E27FC236}">
              <a16:creationId xmlns:a16="http://schemas.microsoft.com/office/drawing/2014/main" id="{38B715AB-FC8C-4E60-A70E-906FC2DAE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256650</xdr:colOff>
      <xdr:row>46</xdr:row>
      <xdr:rowOff>193950</xdr:rowOff>
    </xdr:to>
    <xdr:graphicFrame macro="">
      <xdr:nvGraphicFramePr>
        <xdr:cNvPr id="2" name="グラフ1">
          <a:extLst>
            <a:ext uri="{FF2B5EF4-FFF2-40B4-BE49-F238E27FC236}">
              <a16:creationId xmlns:a16="http://schemas.microsoft.com/office/drawing/2014/main" id="{1A9946FF-EF52-49D1-BE78-82229EB2E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8A896A41-026B-4F1E-9F9F-1A0B8221D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3" name="グラフ 2">
          <a:extLst>
            <a:ext uri="{FF2B5EF4-FFF2-40B4-BE49-F238E27FC236}">
              <a16:creationId xmlns:a16="http://schemas.microsoft.com/office/drawing/2014/main" id="{CFA9A45C-4206-44F3-95DA-D8A570D91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4" name="グラフ 3">
          <a:extLst>
            <a:ext uri="{FF2B5EF4-FFF2-40B4-BE49-F238E27FC236}">
              <a16:creationId xmlns:a16="http://schemas.microsoft.com/office/drawing/2014/main" id="{D3D8E538-EB3A-4052-9002-059A8349F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82</xdr:row>
      <xdr:rowOff>0</xdr:rowOff>
    </xdr:from>
    <xdr:to>
      <xdr:col>9</xdr:col>
      <xdr:colOff>1323375</xdr:colOff>
      <xdr:row>155</xdr:row>
      <xdr:rowOff>87750</xdr:rowOff>
    </xdr:to>
    <xdr:graphicFrame macro="">
      <xdr:nvGraphicFramePr>
        <xdr:cNvPr id="5" name="グラフ 4">
          <a:extLst>
            <a:ext uri="{FF2B5EF4-FFF2-40B4-BE49-F238E27FC236}">
              <a16:creationId xmlns:a16="http://schemas.microsoft.com/office/drawing/2014/main" id="{BB7AEDA3-4505-41F4-B81F-5A2E5B25E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82</xdr:row>
      <xdr:rowOff>0</xdr:rowOff>
    </xdr:from>
    <xdr:to>
      <xdr:col>22</xdr:col>
      <xdr:colOff>132750</xdr:colOff>
      <xdr:row>155</xdr:row>
      <xdr:rowOff>87750</xdr:rowOff>
    </xdr:to>
    <xdr:graphicFrame macro="">
      <xdr:nvGraphicFramePr>
        <xdr:cNvPr id="6" name="グラフ 5">
          <a:extLst>
            <a:ext uri="{FF2B5EF4-FFF2-40B4-BE49-F238E27FC236}">
              <a16:creationId xmlns:a16="http://schemas.microsoft.com/office/drawing/2014/main" id="{D3CDC4A7-D42C-444B-AB01-662C74427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D89C3788-D56E-4669-82EF-FA23B8CCA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20D1307D-FF38-43D9-BFB0-330C1B2DD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571500</xdr:colOff>
      <xdr:row>16</xdr:row>
      <xdr:rowOff>28575</xdr:rowOff>
    </xdr:from>
    <xdr:to>
      <xdr:col>13</xdr:col>
      <xdr:colOff>487425</xdr:colOff>
      <xdr:row>79</xdr:row>
      <xdr:rowOff>28573</xdr:rowOff>
    </xdr:to>
    <xdr:pic>
      <xdr:nvPicPr>
        <xdr:cNvPr id="3" name="図 2">
          <a:extLst>
            <a:ext uri="{FF2B5EF4-FFF2-40B4-BE49-F238E27FC236}">
              <a16:creationId xmlns:a16="http://schemas.microsoft.com/office/drawing/2014/main" id="{3B4727E1-59C4-4FEF-B73D-83BDC0D69B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085850" y="2847975"/>
          <a:ext cx="7221600" cy="108013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571500</xdr:colOff>
      <xdr:row>16</xdr:row>
      <xdr:rowOff>28575</xdr:rowOff>
    </xdr:from>
    <xdr:to>
      <xdr:col>13</xdr:col>
      <xdr:colOff>487425</xdr:colOff>
      <xdr:row>79</xdr:row>
      <xdr:rowOff>28574</xdr:rowOff>
    </xdr:to>
    <xdr:pic>
      <xdr:nvPicPr>
        <xdr:cNvPr id="3" name="図 2">
          <a:extLst>
            <a:ext uri="{FF2B5EF4-FFF2-40B4-BE49-F238E27FC236}">
              <a16:creationId xmlns:a16="http://schemas.microsoft.com/office/drawing/2014/main" id="{D14625C8-86F4-4B95-B8AD-0B43E24855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085850" y="2847975"/>
          <a:ext cx="7221600" cy="10801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571500</xdr:colOff>
      <xdr:row>16</xdr:row>
      <xdr:rowOff>28575</xdr:rowOff>
    </xdr:from>
    <xdr:to>
      <xdr:col>13</xdr:col>
      <xdr:colOff>487425</xdr:colOff>
      <xdr:row>79</xdr:row>
      <xdr:rowOff>28573</xdr:rowOff>
    </xdr:to>
    <xdr:pic>
      <xdr:nvPicPr>
        <xdr:cNvPr id="3" name="図 2">
          <a:extLst>
            <a:ext uri="{FF2B5EF4-FFF2-40B4-BE49-F238E27FC236}">
              <a16:creationId xmlns:a16="http://schemas.microsoft.com/office/drawing/2014/main" id="{2DC64A48-10F3-4FE3-80CC-D4A4767871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085850" y="2847975"/>
          <a:ext cx="7221600" cy="108013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DB331E51-B33A-4FC2-AB86-1294DA406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52AA103F-84C9-401E-A45D-4B305B4FF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9</xdr:col>
      <xdr:colOff>1298175</xdr:colOff>
      <xdr:row>75</xdr:row>
      <xdr:rowOff>84150</xdr:rowOff>
    </xdr:to>
    <xdr:graphicFrame macro="">
      <xdr:nvGraphicFramePr>
        <xdr:cNvPr id="4" name="グラフ 3">
          <a:extLst>
            <a:ext uri="{FF2B5EF4-FFF2-40B4-BE49-F238E27FC236}">
              <a16:creationId xmlns:a16="http://schemas.microsoft.com/office/drawing/2014/main" id="{D12064B4-48E3-4334-AF28-3DBECCEAB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158</xdr:row>
      <xdr:rowOff>0</xdr:rowOff>
    </xdr:from>
    <xdr:to>
      <xdr:col>9</xdr:col>
      <xdr:colOff>1298175</xdr:colOff>
      <xdr:row>231</xdr:row>
      <xdr:rowOff>84150</xdr:rowOff>
    </xdr:to>
    <xdr:graphicFrame macro="">
      <xdr:nvGraphicFramePr>
        <xdr:cNvPr id="5" name="グラフ 4">
          <a:extLst>
            <a:ext uri="{FF2B5EF4-FFF2-40B4-BE49-F238E27FC236}">
              <a16:creationId xmlns:a16="http://schemas.microsoft.com/office/drawing/2014/main" id="{78BDE9BB-140B-4245-8D73-50932E157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236</xdr:row>
      <xdr:rowOff>0</xdr:rowOff>
    </xdr:from>
    <xdr:to>
      <xdr:col>9</xdr:col>
      <xdr:colOff>1298175</xdr:colOff>
      <xdr:row>309</xdr:row>
      <xdr:rowOff>84150</xdr:rowOff>
    </xdr:to>
    <xdr:graphicFrame macro="">
      <xdr:nvGraphicFramePr>
        <xdr:cNvPr id="6" name="グラフ 5">
          <a:extLst>
            <a:ext uri="{FF2B5EF4-FFF2-40B4-BE49-F238E27FC236}">
              <a16:creationId xmlns:a16="http://schemas.microsoft.com/office/drawing/2014/main" id="{C9D9BB52-EFE1-46FB-8C6E-E7A8260CD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Y217"/>
  <sheetViews>
    <sheetView showGridLines="0" tabSelected="1" zoomScaleNormal="100" zoomScaleSheetLayoutView="100" workbookViewId="0"/>
  </sheetViews>
  <sheetFormatPr defaultColWidth="9" defaultRowHeight="13.5"/>
  <cols>
    <col min="1" max="1" width="4.625" style="12" customWidth="1"/>
    <col min="2" max="3" width="16.625" style="12" customWidth="1"/>
    <col min="4" max="11" width="11.625" style="12" customWidth="1"/>
    <col min="12" max="12" width="10.625" style="12" customWidth="1"/>
    <col min="13" max="13" width="16.75" style="12" customWidth="1"/>
    <col min="14" max="17" width="13.125" style="12" customWidth="1"/>
    <col min="18" max="18" width="9" style="12"/>
    <col min="19" max="21" width="11.625" style="12" customWidth="1"/>
    <col min="22" max="22" width="8.625" style="12" customWidth="1"/>
    <col min="23" max="23" width="10.625" style="12" customWidth="1"/>
    <col min="24" max="24" width="10.25" style="12" bestFit="1" customWidth="1"/>
    <col min="25" max="28" width="9" style="12"/>
    <col min="29" max="29" width="14.875" style="12" customWidth="1"/>
    <col min="30" max="30" width="13.875" style="12" customWidth="1"/>
    <col min="31" max="37" width="11.625" style="12" customWidth="1"/>
    <col min="38" max="38" width="5.75" style="12" customWidth="1"/>
    <col min="39" max="39" width="11.125" style="12" bestFit="1" customWidth="1"/>
    <col min="40" max="40" width="12.375" style="12" customWidth="1"/>
    <col min="41" max="41" width="8.875" style="12" customWidth="1"/>
    <col min="42" max="42" width="6" style="12" customWidth="1"/>
    <col min="43" max="43" width="10.75" style="12" customWidth="1"/>
    <col min="44" max="51" width="11.375" style="12" customWidth="1"/>
    <col min="52" max="16384" width="9" style="12"/>
  </cols>
  <sheetData>
    <row r="1" spans="2:51" s="3" customFormat="1" ht="16.5" customHeight="1">
      <c r="B1" s="3" t="s">
        <v>296</v>
      </c>
    </row>
    <row r="2" spans="2:51" s="3" customFormat="1" ht="16.5" customHeight="1">
      <c r="B2" s="3" t="s">
        <v>306</v>
      </c>
      <c r="C2" s="6"/>
      <c r="D2" s="6"/>
      <c r="L2" s="6" t="s">
        <v>225</v>
      </c>
      <c r="S2" s="6" t="s">
        <v>233</v>
      </c>
      <c r="W2" s="6" t="s">
        <v>137</v>
      </c>
      <c r="AC2" s="6" t="s">
        <v>233</v>
      </c>
      <c r="AD2" s="6"/>
      <c r="AE2" s="6"/>
      <c r="AM2" s="6" t="s">
        <v>233</v>
      </c>
      <c r="AQ2" s="6" t="s">
        <v>233</v>
      </c>
    </row>
    <row r="3" spans="2:51" s="3" customFormat="1" ht="16.5" customHeight="1">
      <c r="B3" s="271" t="s">
        <v>287</v>
      </c>
      <c r="C3" s="273" t="s">
        <v>195</v>
      </c>
      <c r="D3" s="273" t="s">
        <v>73</v>
      </c>
      <c r="E3" s="271" t="s">
        <v>133</v>
      </c>
      <c r="F3" s="271"/>
      <c r="G3" s="271" t="s">
        <v>131</v>
      </c>
      <c r="H3" s="271"/>
      <c r="I3" s="271" t="s">
        <v>132</v>
      </c>
      <c r="J3" s="271"/>
      <c r="K3" s="111"/>
      <c r="L3" s="272" t="s">
        <v>287</v>
      </c>
      <c r="M3" s="276" t="s">
        <v>195</v>
      </c>
      <c r="N3" s="270" t="s">
        <v>73</v>
      </c>
      <c r="O3" s="256" t="s">
        <v>133</v>
      </c>
      <c r="P3" s="256" t="s">
        <v>131</v>
      </c>
      <c r="Q3" s="256" t="s">
        <v>132</v>
      </c>
      <c r="S3" s="270" t="s">
        <v>305</v>
      </c>
      <c r="T3" s="250" t="s">
        <v>134</v>
      </c>
      <c r="U3" s="251"/>
      <c r="W3" s="269" t="s">
        <v>305</v>
      </c>
      <c r="X3" s="269" t="s">
        <v>74</v>
      </c>
      <c r="Y3" s="269"/>
      <c r="Z3" s="269"/>
      <c r="AA3" s="269"/>
      <c r="AC3" s="270" t="s">
        <v>304</v>
      </c>
      <c r="AD3" s="262" t="s">
        <v>195</v>
      </c>
      <c r="AE3" s="262" t="s">
        <v>73</v>
      </c>
      <c r="AF3" s="265" t="s">
        <v>133</v>
      </c>
      <c r="AG3" s="266"/>
      <c r="AH3" s="265" t="s">
        <v>131</v>
      </c>
      <c r="AI3" s="266"/>
      <c r="AJ3" s="265" t="s">
        <v>132</v>
      </c>
      <c r="AK3" s="266"/>
      <c r="AM3" s="256" t="s">
        <v>304</v>
      </c>
      <c r="AN3" s="259" t="s">
        <v>195</v>
      </c>
      <c r="AO3" s="256" t="s">
        <v>134</v>
      </c>
      <c r="AQ3" s="256" t="s">
        <v>304</v>
      </c>
      <c r="AR3" s="248" t="s">
        <v>197</v>
      </c>
      <c r="AS3" s="249"/>
      <c r="AT3" s="248" t="s">
        <v>189</v>
      </c>
      <c r="AU3" s="249"/>
      <c r="AV3" s="248" t="s">
        <v>198</v>
      </c>
      <c r="AW3" s="249"/>
      <c r="AX3" s="248" t="s">
        <v>134</v>
      </c>
      <c r="AY3" s="249"/>
    </row>
    <row r="4" spans="2:51" s="3" customFormat="1" ht="16.5" customHeight="1">
      <c r="B4" s="271"/>
      <c r="C4" s="274"/>
      <c r="D4" s="274"/>
      <c r="E4" s="271"/>
      <c r="F4" s="271"/>
      <c r="G4" s="271"/>
      <c r="H4" s="271"/>
      <c r="I4" s="271"/>
      <c r="J4" s="271"/>
      <c r="K4" s="111"/>
      <c r="L4" s="272"/>
      <c r="M4" s="276"/>
      <c r="N4" s="270"/>
      <c r="O4" s="258"/>
      <c r="P4" s="258"/>
      <c r="Q4" s="258"/>
      <c r="S4" s="270"/>
      <c r="T4" s="252"/>
      <c r="U4" s="253"/>
      <c r="W4" s="269"/>
      <c r="X4" s="269" t="s">
        <v>133</v>
      </c>
      <c r="Y4" s="269" t="s">
        <v>131</v>
      </c>
      <c r="Z4" s="269" t="s">
        <v>132</v>
      </c>
      <c r="AA4" s="269" t="s">
        <v>134</v>
      </c>
      <c r="AC4" s="270"/>
      <c r="AD4" s="263"/>
      <c r="AE4" s="263"/>
      <c r="AF4" s="267"/>
      <c r="AG4" s="268"/>
      <c r="AH4" s="267"/>
      <c r="AI4" s="268"/>
      <c r="AJ4" s="267"/>
      <c r="AK4" s="268"/>
      <c r="AM4" s="257"/>
      <c r="AN4" s="260"/>
      <c r="AO4" s="257"/>
      <c r="AQ4" s="257"/>
      <c r="AR4" s="122" t="s">
        <v>163</v>
      </c>
      <c r="AS4" s="122" t="s">
        <v>164</v>
      </c>
      <c r="AT4" s="122" t="s">
        <v>163</v>
      </c>
      <c r="AU4" s="122" t="s">
        <v>191</v>
      </c>
      <c r="AV4" s="122" t="s">
        <v>163</v>
      </c>
      <c r="AW4" s="122" t="s">
        <v>191</v>
      </c>
      <c r="AX4" s="122" t="s">
        <v>163</v>
      </c>
      <c r="AY4" s="122" t="s">
        <v>191</v>
      </c>
    </row>
    <row r="5" spans="2:51" s="3" customFormat="1" ht="27" customHeight="1">
      <c r="B5" s="271"/>
      <c r="C5" s="275"/>
      <c r="D5" s="275"/>
      <c r="E5" s="84" t="s">
        <v>72</v>
      </c>
      <c r="F5" s="118" t="s">
        <v>127</v>
      </c>
      <c r="G5" s="84" t="s">
        <v>72</v>
      </c>
      <c r="H5" s="118" t="s">
        <v>127</v>
      </c>
      <c r="I5" s="84" t="s">
        <v>72</v>
      </c>
      <c r="J5" s="118" t="s">
        <v>127</v>
      </c>
      <c r="K5" s="121"/>
      <c r="L5" s="272"/>
      <c r="M5" s="276"/>
      <c r="N5" s="270"/>
      <c r="O5" s="120" t="s">
        <v>72</v>
      </c>
      <c r="P5" s="120" t="s">
        <v>72</v>
      </c>
      <c r="Q5" s="120" t="s">
        <v>72</v>
      </c>
      <c r="S5" s="270"/>
      <c r="T5" s="254"/>
      <c r="U5" s="255"/>
      <c r="W5" s="269"/>
      <c r="X5" s="269"/>
      <c r="Y5" s="269"/>
      <c r="Z5" s="269"/>
      <c r="AA5" s="269"/>
      <c r="AC5" s="270"/>
      <c r="AD5" s="264"/>
      <c r="AE5" s="264"/>
      <c r="AF5" s="119" t="s">
        <v>72</v>
      </c>
      <c r="AG5" s="119" t="s">
        <v>127</v>
      </c>
      <c r="AH5" s="119" t="s">
        <v>72</v>
      </c>
      <c r="AI5" s="119" t="s">
        <v>127</v>
      </c>
      <c r="AJ5" s="119" t="s">
        <v>72</v>
      </c>
      <c r="AK5" s="119" t="s">
        <v>127</v>
      </c>
      <c r="AM5" s="258"/>
      <c r="AN5" s="261"/>
      <c r="AO5" s="258"/>
      <c r="AQ5" s="258"/>
      <c r="AR5" s="122" t="s">
        <v>127</v>
      </c>
      <c r="AS5" s="122" t="s">
        <v>127</v>
      </c>
      <c r="AT5" s="122" t="s">
        <v>127</v>
      </c>
      <c r="AU5" s="122" t="s">
        <v>127</v>
      </c>
      <c r="AV5" s="122" t="s">
        <v>127</v>
      </c>
      <c r="AW5" s="122" t="s">
        <v>127</v>
      </c>
      <c r="AX5" s="122" t="s">
        <v>127</v>
      </c>
      <c r="AY5" s="122" t="s">
        <v>127</v>
      </c>
    </row>
    <row r="6" spans="2:51" ht="14.25" customHeight="1">
      <c r="B6" s="256" t="s">
        <v>125</v>
      </c>
      <c r="C6" s="132" t="s">
        <v>163</v>
      </c>
      <c r="D6" s="128">
        <f>SUMIF($M$6:$M$45,"自己負担割合1割",$N$6:$N$45)</f>
        <v>8608</v>
      </c>
      <c r="E6" s="89">
        <f>SUMIF($M$6:$M$45,"自己負担割合1割",$O$6:$O$45)</f>
        <v>224</v>
      </c>
      <c r="F6" s="129">
        <f>IFERROR(E6/D6,"-")</f>
        <v>2.6022304832713755E-2</v>
      </c>
      <c r="G6" s="89">
        <f>SUMIF($M$6:$M$45,"自己負担割合1割",$P$6:$P$45)</f>
        <v>885</v>
      </c>
      <c r="H6" s="129">
        <f>IFERROR(G6/D6,"-")</f>
        <v>0.10281133828996282</v>
      </c>
      <c r="I6" s="89">
        <f>SUMIF($M$6:$M$45,"自己負担割合1割",$Q$6:$Q$45)</f>
        <v>406</v>
      </c>
      <c r="J6" s="129">
        <f>IFERROR(I6/D6,"-")</f>
        <v>4.7165427509293679E-2</v>
      </c>
      <c r="K6" s="98"/>
      <c r="L6" s="82" t="s">
        <v>75</v>
      </c>
      <c r="M6" s="82" t="s">
        <v>163</v>
      </c>
      <c r="N6" s="40">
        <v>131</v>
      </c>
      <c r="O6" s="40">
        <v>9</v>
      </c>
      <c r="P6" s="40">
        <v>15</v>
      </c>
      <c r="Q6" s="40">
        <v>3</v>
      </c>
      <c r="S6" s="112" t="s">
        <v>125</v>
      </c>
      <c r="T6" s="112" t="s">
        <v>163</v>
      </c>
      <c r="U6" s="38">
        <f>(D6-SUM(E6,G6,I6))/D6</f>
        <v>0.82400092936802971</v>
      </c>
      <c r="V6" s="58">
        <v>1</v>
      </c>
      <c r="W6" s="117" t="s">
        <v>125</v>
      </c>
      <c r="X6" s="38">
        <f>INDEX($F:$F,(ROW()+($V6)*3))</f>
        <v>2.5179458862506901E-2</v>
      </c>
      <c r="Y6" s="38">
        <f>INDEX($H:$H,(ROW()+($V6)*3))</f>
        <v>0.10016565433462175</v>
      </c>
      <c r="Z6" s="38">
        <f>INDEX($J:$J,(ROW()+($V6)*3))</f>
        <v>4.5831032578685808E-2</v>
      </c>
      <c r="AA6" s="38">
        <f>INDEX($U:$U,(ROW()+($V6)*2))</f>
        <v>0.82882385422418559</v>
      </c>
      <c r="AC6" s="256" t="s">
        <v>125</v>
      </c>
      <c r="AD6" s="112" t="s">
        <v>163</v>
      </c>
      <c r="AE6" s="40">
        <f>SUMIF($M$6:$M$45,"自己負担割合1割",$N$6:$N$45)</f>
        <v>8608</v>
      </c>
      <c r="AF6" s="40">
        <f>SUMIF($M$6:$M$45,"自己負担割合1割",$O$6:$O$45)</f>
        <v>224</v>
      </c>
      <c r="AG6" s="91">
        <f>IFERROR(AF6/AE6,"-")</f>
        <v>2.6022304832713755E-2</v>
      </c>
      <c r="AH6" s="40">
        <f>SUMIF($M$6:$M$45,"自己負担割合1割",$P$6:$P$45)</f>
        <v>885</v>
      </c>
      <c r="AI6" s="91">
        <f>IFERROR(AH6/AE6,"-")</f>
        <v>0.10281133828996282</v>
      </c>
      <c r="AJ6" s="40">
        <f>SUMIF($M$6:$M$45,"自己負担割合1割",$Q$6:$Q$45)</f>
        <v>406</v>
      </c>
      <c r="AK6" s="91">
        <f>IFERROR(AJ6/AE6,"-")</f>
        <v>4.7165427509293679E-2</v>
      </c>
      <c r="AM6" s="256" t="s">
        <v>125</v>
      </c>
      <c r="AN6" s="112" t="s">
        <v>163</v>
      </c>
      <c r="AO6" s="91">
        <f>(AE6-SUM(AF6,AH6,AJ6))/AE6</f>
        <v>0.82400092936802971</v>
      </c>
      <c r="AP6" s="58">
        <v>1</v>
      </c>
      <c r="AQ6" s="119" t="s">
        <v>125</v>
      </c>
      <c r="AR6" s="91">
        <f>INDEX($AG:$AG,(ROW()+(AP6*2)-2))</f>
        <v>2.6022304832713755E-2</v>
      </c>
      <c r="AS6" s="91">
        <f t="shared" ref="AS6:AS12" si="0">INDEX($AG:$AG,(ROW()+(AP6*2)-1))</f>
        <v>1.9108280254777069E-2</v>
      </c>
      <c r="AT6" s="91">
        <f t="shared" ref="AT6:AT12" si="1">INDEX($AI:$AI,(ROW()+(AP6*2)-2))</f>
        <v>0.10281133828996282</v>
      </c>
      <c r="AU6" s="91">
        <f>INDEX($AI:$AI,(ROW()+(AP6*2)-1))</f>
        <v>0.14012738853503184</v>
      </c>
      <c r="AV6" s="91">
        <f t="shared" ref="AV6:AV12" si="2">INDEX($AK:$AK,(ROW()+(AP6*2)-2))</f>
        <v>4.7165427509293679E-2</v>
      </c>
      <c r="AW6" s="91">
        <f t="shared" ref="AW6:AW12" si="3">INDEX($AK:$AK,(ROW()+(AP6*2)-1))</f>
        <v>4.4585987261146494E-2</v>
      </c>
      <c r="AX6" s="91">
        <f>INDEX($AO:$AO,(ROW()+(AP6*2)-2))</f>
        <v>0.82400092936802971</v>
      </c>
      <c r="AY6" s="91">
        <f>INDEX($AO:$AO,(ROW()+(AP6*2)-1))</f>
        <v>0.79617834394904463</v>
      </c>
    </row>
    <row r="7" spans="2:51" ht="14.25" customHeight="1">
      <c r="B7" s="257"/>
      <c r="C7" s="133" t="s">
        <v>191</v>
      </c>
      <c r="D7" s="174">
        <f>SUMIF($M$6:$M$45,"自己負担割合3割",$N$6:$N$45)</f>
        <v>157</v>
      </c>
      <c r="E7" s="175">
        <f>SUMIF($M$6:$M$45,"自己負担割合3割",$O$6:$O$45)</f>
        <v>3</v>
      </c>
      <c r="F7" s="173">
        <f>IFERROR(E7/D7,"-")</f>
        <v>1.9108280254777069E-2</v>
      </c>
      <c r="G7" s="175">
        <f>SUMIF($M$6:$M$45,"自己負担割合3割",$P$6:$P$45)</f>
        <v>22</v>
      </c>
      <c r="H7" s="173">
        <f>IFERROR(G7/D7,"-")</f>
        <v>0.14012738853503184</v>
      </c>
      <c r="I7" s="175">
        <f>SUMIF($M$6:$M$45,"自己負担割合3割",$Q$6:$Q$45)</f>
        <v>7</v>
      </c>
      <c r="J7" s="173">
        <f>IFERROR(I7/D7,"-")</f>
        <v>4.4585987261146494E-2</v>
      </c>
      <c r="K7" s="98"/>
      <c r="L7" s="82"/>
      <c r="M7" s="82" t="s">
        <v>191</v>
      </c>
      <c r="N7" s="40">
        <v>2</v>
      </c>
      <c r="O7" s="40">
        <v>0</v>
      </c>
      <c r="P7" s="40">
        <v>0</v>
      </c>
      <c r="Q7" s="40">
        <v>0</v>
      </c>
      <c r="S7" s="112"/>
      <c r="T7" s="112" t="s">
        <v>191</v>
      </c>
      <c r="U7" s="38">
        <f>(D7-SUM(E7,G7,I7))/D7</f>
        <v>0.79617834394904463</v>
      </c>
      <c r="V7" s="58">
        <v>2</v>
      </c>
      <c r="W7" s="117" t="s">
        <v>85</v>
      </c>
      <c r="X7" s="38">
        <f t="shared" ref="X7:X27" si="4">INDEX($F:$F,(ROW()+($V7)*3))</f>
        <v>3.5027128756481868E-2</v>
      </c>
      <c r="Y7" s="38">
        <f t="shared" ref="Y7:Y28" si="5">INDEX($H:$H,(ROW()+($V7)*3))</f>
        <v>0.12043766392375918</v>
      </c>
      <c r="Z7" s="38">
        <f t="shared" ref="Z7:Z27" si="6">INDEX($J:$J,(ROW()+($V7)*3))</f>
        <v>6.4188039321680976E-2</v>
      </c>
      <c r="AA7" s="38">
        <f t="shared" ref="AA7:AA27" si="7">INDEX($U:$U,(ROW()+($V7)*2))</f>
        <v>0.78034716799807802</v>
      </c>
      <c r="AC7" s="257"/>
      <c r="AD7" s="112" t="s">
        <v>191</v>
      </c>
      <c r="AE7" s="40">
        <f>SUMIF($M$6:$M$45,"自己負担割合3割",$N$6:$N$45)</f>
        <v>157</v>
      </c>
      <c r="AF7" s="40">
        <f>SUMIF($M$6:$M$45,"自己負担割合3割",$O$6:$O$45)</f>
        <v>3</v>
      </c>
      <c r="AG7" s="91">
        <f t="shared" ref="AG7:AG26" si="8">IFERROR(AF7/AE7,"-")</f>
        <v>1.9108280254777069E-2</v>
      </c>
      <c r="AH7" s="40">
        <f>SUMIF($M$6:$M$45,"自己負担割合3割",$P$6:$P$45)</f>
        <v>22</v>
      </c>
      <c r="AI7" s="91">
        <f t="shared" ref="AI7:AI26" si="9">IFERROR(AH7/AE7,"-")</f>
        <v>0.14012738853503184</v>
      </c>
      <c r="AJ7" s="40">
        <f>SUMIF($M$6:$M$45,"自己負担割合3割",$Q$6:$Q$45)</f>
        <v>7</v>
      </c>
      <c r="AK7" s="91">
        <f t="shared" ref="AK7:AK26" si="10">IFERROR(AJ7/AE7,"-")</f>
        <v>4.4585987261146494E-2</v>
      </c>
      <c r="AM7" s="257"/>
      <c r="AN7" s="112" t="s">
        <v>191</v>
      </c>
      <c r="AO7" s="91">
        <f>(AE7-SUM(AF7,AH7,AJ7))/AE7</f>
        <v>0.79617834394904463</v>
      </c>
      <c r="AP7" s="58">
        <v>2</v>
      </c>
      <c r="AQ7" s="119" t="s">
        <v>67</v>
      </c>
      <c r="AR7" s="91">
        <f t="shared" ref="AR7:AR12" si="11">INDEX($AG:$AG,(ROW()+(AP7*2)-2))</f>
        <v>5.2394854619283324E-2</v>
      </c>
      <c r="AS7" s="91">
        <f>INDEX($AG:$AG,(ROW()+(AP7*2)-1))</f>
        <v>5.0371236777868186E-2</v>
      </c>
      <c r="AT7" s="91">
        <f>INDEX($AI:$AI,(ROW()+(AP7*2)-2))</f>
        <v>0.1838179357222601</v>
      </c>
      <c r="AU7" s="91">
        <f t="shared" ref="AU7:AU12" si="12">INDEX($AI:$AI,(ROW()+(AP7*2)-1))</f>
        <v>0.17404902359641986</v>
      </c>
      <c r="AV7" s="91">
        <f t="shared" si="2"/>
        <v>7.4841676793424031E-2</v>
      </c>
      <c r="AW7" s="91">
        <f t="shared" si="3"/>
        <v>7.8163140764849467E-2</v>
      </c>
      <c r="AX7" s="91">
        <f t="shared" ref="AX7:AX12" si="13">INDEX($AO:$AO,(ROW()+(AP7*2)-2))</f>
        <v>0.68894553286503257</v>
      </c>
      <c r="AY7" s="91">
        <f t="shared" ref="AY7:AY12" si="14">INDEX($AO:$AO,(ROW()+(AP7*2)-1))</f>
        <v>0.69741659886086249</v>
      </c>
    </row>
    <row r="8" spans="2:51" ht="14.25" customHeight="1">
      <c r="B8" s="257"/>
      <c r="C8" s="136" t="s">
        <v>245</v>
      </c>
      <c r="D8" s="166">
        <f>SUMIF($M$6:$M$45,"不明",$N$6:$N$45)</f>
        <v>290</v>
      </c>
      <c r="E8" s="175">
        <f>SUMIF($M$6:$M$45,"不明",$O$6:$O$45)</f>
        <v>1</v>
      </c>
      <c r="F8" s="173">
        <f>IFERROR(E8/D8,"-")</f>
        <v>3.4482758620689655E-3</v>
      </c>
      <c r="G8" s="175">
        <f>SUMIF($M$6:$M$45,"不明",$P$6:$P$45)</f>
        <v>0</v>
      </c>
      <c r="H8" s="173">
        <f>IFERROR(G8/D8,"-")</f>
        <v>0</v>
      </c>
      <c r="I8" s="175">
        <f>SUMIF($M$6:$M$45,"不明",$Q$6:$Q$45)</f>
        <v>2</v>
      </c>
      <c r="J8" s="173">
        <f>IFERROR(I8/D8,"-")</f>
        <v>6.8965517241379309E-3</v>
      </c>
      <c r="K8" s="98"/>
      <c r="L8" s="82"/>
      <c r="M8" s="82" t="s">
        <v>245</v>
      </c>
      <c r="N8" s="40">
        <v>2</v>
      </c>
      <c r="O8" s="40">
        <v>0</v>
      </c>
      <c r="P8" s="40">
        <v>0</v>
      </c>
      <c r="Q8" s="40">
        <v>0</v>
      </c>
      <c r="S8" s="112"/>
      <c r="T8" s="119" t="s">
        <v>74</v>
      </c>
      <c r="U8" s="38">
        <f>(D9-SUM(E9,G9,I9))/D9</f>
        <v>0.82882385422418559</v>
      </c>
      <c r="V8" s="58">
        <v>3</v>
      </c>
      <c r="W8" s="117" t="s">
        <v>86</v>
      </c>
      <c r="X8" s="38">
        <f t="shared" si="4"/>
        <v>5.8472856418061894E-2</v>
      </c>
      <c r="Y8" s="38">
        <f t="shared" si="5"/>
        <v>0.20490162917864593</v>
      </c>
      <c r="Z8" s="38">
        <f t="shared" si="6"/>
        <v>7.7075934381870451E-2</v>
      </c>
      <c r="AA8" s="38">
        <f t="shared" si="7"/>
        <v>0.65954958002142172</v>
      </c>
      <c r="AC8" s="258"/>
      <c r="AD8" s="119" t="s">
        <v>74</v>
      </c>
      <c r="AE8" s="40">
        <f>SUMIF($M$6:$M$45,"合計",$N$6:$N$45)</f>
        <v>9055</v>
      </c>
      <c r="AF8" s="40">
        <f>SUMIF($M$6:$M$45,"合計",$O$6:$O$45)</f>
        <v>228</v>
      </c>
      <c r="AG8" s="91">
        <f t="shared" si="8"/>
        <v>2.5179458862506901E-2</v>
      </c>
      <c r="AH8" s="40">
        <f>SUMIF($M$6:$M$45,"合計",$P$6:$P$45)</f>
        <v>907</v>
      </c>
      <c r="AI8" s="91">
        <f t="shared" si="9"/>
        <v>0.10016565433462175</v>
      </c>
      <c r="AJ8" s="40">
        <f>SUMIF($M$6:$M$45,"合計",$Q$6:$Q$45)</f>
        <v>415</v>
      </c>
      <c r="AK8" s="91">
        <f t="shared" si="10"/>
        <v>4.5831032578685808E-2</v>
      </c>
      <c r="AM8" s="258"/>
      <c r="AN8" s="119" t="s">
        <v>74</v>
      </c>
      <c r="AO8" s="91">
        <f t="shared" ref="AO8:AO26" si="15">(AE8-SUM(AF8,AH8,AJ8))/AE8</f>
        <v>0.82882385422418559</v>
      </c>
      <c r="AP8" s="58">
        <v>3</v>
      </c>
      <c r="AQ8" s="119" t="s">
        <v>68</v>
      </c>
      <c r="AR8" s="91">
        <f t="shared" si="11"/>
        <v>4.6137038246659594E-2</v>
      </c>
      <c r="AS8" s="91">
        <f t="shared" si="0"/>
        <v>5.1480709482046645E-2</v>
      </c>
      <c r="AT8" s="91">
        <f t="shared" si="1"/>
        <v>0.16779338190877796</v>
      </c>
      <c r="AU8" s="91">
        <f t="shared" si="12"/>
        <v>0.17890431431155859</v>
      </c>
      <c r="AV8" s="91">
        <f t="shared" si="2"/>
        <v>7.9085872175865851E-2</v>
      </c>
      <c r="AW8" s="91">
        <f t="shared" si="3"/>
        <v>8.7387422818264046E-2</v>
      </c>
      <c r="AX8" s="91">
        <f t="shared" si="13"/>
        <v>0.70698370766869656</v>
      </c>
      <c r="AY8" s="91">
        <f t="shared" si="14"/>
        <v>0.68222755338813068</v>
      </c>
    </row>
    <row r="9" spans="2:51" ht="14.25" customHeight="1">
      <c r="B9" s="258"/>
      <c r="C9" s="117" t="s">
        <v>74</v>
      </c>
      <c r="D9" s="40">
        <f>SUMIF($M$6:$M$45,"合計",$N$6:$N$45)</f>
        <v>9055</v>
      </c>
      <c r="E9" s="35">
        <f>SUMIF($M$6:$M$45,"合計",$O$6:$O$45)</f>
        <v>228</v>
      </c>
      <c r="F9" s="92">
        <f t="shared" ref="F9:F14" si="16">IFERROR(E9/D9,"-")</f>
        <v>2.5179458862506901E-2</v>
      </c>
      <c r="G9" s="35">
        <f>SUMIF($M$6:$M$45,"合計",$P$6:$P$45)</f>
        <v>907</v>
      </c>
      <c r="H9" s="92">
        <f t="shared" ref="H9:H91" si="17">IFERROR(G9/D9,"-")</f>
        <v>0.10016565433462175</v>
      </c>
      <c r="I9" s="35">
        <f>SUMIF($M$6:$M$45,"合計",$Q$6:$Q$45)</f>
        <v>415</v>
      </c>
      <c r="J9" s="92">
        <f>IFERROR(I9/D9,"-")</f>
        <v>4.5831032578685808E-2</v>
      </c>
      <c r="K9" s="98"/>
      <c r="L9" s="176"/>
      <c r="M9" s="117" t="s">
        <v>74</v>
      </c>
      <c r="N9" s="40">
        <v>135</v>
      </c>
      <c r="O9" s="40">
        <v>9</v>
      </c>
      <c r="P9" s="40">
        <v>15</v>
      </c>
      <c r="Q9" s="40">
        <v>3</v>
      </c>
      <c r="S9" s="112" t="s">
        <v>85</v>
      </c>
      <c r="T9" s="112" t="s">
        <v>163</v>
      </c>
      <c r="U9" s="38">
        <f>(D10-SUM(E10,G10,I10))/D10</f>
        <v>0.77790675396977449</v>
      </c>
      <c r="V9" s="58">
        <v>4</v>
      </c>
      <c r="W9" s="117" t="s">
        <v>87</v>
      </c>
      <c r="X9" s="38">
        <f t="shared" si="4"/>
        <v>5.7675996607294319E-2</v>
      </c>
      <c r="Y9" s="38">
        <f t="shared" si="5"/>
        <v>0.20704674139788642</v>
      </c>
      <c r="Z9" s="38">
        <f t="shared" si="6"/>
        <v>7.5143846136212541E-2</v>
      </c>
      <c r="AA9" s="38">
        <f t="shared" si="7"/>
        <v>0.66013341585860674</v>
      </c>
      <c r="AC9" s="256" t="s">
        <v>67</v>
      </c>
      <c r="AD9" s="112" t="s">
        <v>163</v>
      </c>
      <c r="AE9" s="41">
        <f>SUMIF($M$46:$M$65,"自己負担割合1割",$N$46:$N$65)</f>
        <v>404868</v>
      </c>
      <c r="AF9" s="41">
        <f>SUMIF($M$46:$M$65,"自己負担割合1割",$O$46:$O$65)</f>
        <v>21213</v>
      </c>
      <c r="AG9" s="91">
        <f t="shared" si="8"/>
        <v>5.2394854619283324E-2</v>
      </c>
      <c r="AH9" s="41">
        <f>SUMIF($M$46:$M$65,"自己負担割合1割",$P$46:$P65)</f>
        <v>74422</v>
      </c>
      <c r="AI9" s="91">
        <f t="shared" si="9"/>
        <v>0.1838179357222601</v>
      </c>
      <c r="AJ9" s="41">
        <f>SUMIF($M$46:$M$65,"自己負担割合1割",$Q$46:$Q65)</f>
        <v>30301</v>
      </c>
      <c r="AK9" s="91">
        <f t="shared" si="10"/>
        <v>7.4841676793424031E-2</v>
      </c>
      <c r="AM9" s="256" t="s">
        <v>67</v>
      </c>
      <c r="AN9" s="112" t="s">
        <v>163</v>
      </c>
      <c r="AO9" s="91">
        <f t="shared" si="15"/>
        <v>0.68894553286503257</v>
      </c>
      <c r="AP9" s="58">
        <v>4</v>
      </c>
      <c r="AQ9" s="119" t="s">
        <v>69</v>
      </c>
      <c r="AR9" s="91">
        <f t="shared" si="11"/>
        <v>2.9239903757869112E-2</v>
      </c>
      <c r="AS9" s="91">
        <f t="shared" si="0"/>
        <v>3.7912884277976962E-2</v>
      </c>
      <c r="AT9" s="91">
        <f t="shared" si="1"/>
        <v>0.12372575701216211</v>
      </c>
      <c r="AU9" s="91">
        <f t="shared" si="12"/>
        <v>0.14051415058356853</v>
      </c>
      <c r="AV9" s="91">
        <f t="shared" si="2"/>
        <v>6.6498415583314888E-2</v>
      </c>
      <c r="AW9" s="91">
        <f t="shared" si="3"/>
        <v>7.5520634678465176E-2</v>
      </c>
      <c r="AX9" s="91">
        <f t="shared" si="13"/>
        <v>0.78053592364665392</v>
      </c>
      <c r="AY9" s="91">
        <f t="shared" si="14"/>
        <v>0.74605233045998931</v>
      </c>
    </row>
    <row r="10" spans="2:51" ht="14.25" customHeight="1">
      <c r="B10" s="256" t="s">
        <v>85</v>
      </c>
      <c r="C10" s="132" t="s">
        <v>163</v>
      </c>
      <c r="D10" s="134">
        <f>N46</f>
        <v>88733</v>
      </c>
      <c r="E10" s="135">
        <f t="shared" ref="D10:E14" si="18">O46</f>
        <v>3138</v>
      </c>
      <c r="F10" s="129">
        <f t="shared" si="16"/>
        <v>3.536452052787576E-2</v>
      </c>
      <c r="G10" s="135">
        <f>P46</f>
        <v>10861</v>
      </c>
      <c r="H10" s="129">
        <f t="shared" si="17"/>
        <v>0.12240091059695941</v>
      </c>
      <c r="I10" s="135">
        <f>Q46</f>
        <v>5708</v>
      </c>
      <c r="J10" s="129">
        <f t="shared" ref="J10:J91" si="19">IFERROR(I10/D10,"-")</f>
        <v>6.4327814905390329E-2</v>
      </c>
      <c r="K10" s="98"/>
      <c r="L10" s="82" t="s">
        <v>76</v>
      </c>
      <c r="M10" s="82" t="s">
        <v>163</v>
      </c>
      <c r="N10" s="41">
        <v>293</v>
      </c>
      <c r="O10" s="41">
        <v>6</v>
      </c>
      <c r="P10" s="41">
        <v>33</v>
      </c>
      <c r="Q10" s="41">
        <v>16</v>
      </c>
      <c r="S10" s="112"/>
      <c r="T10" s="112" t="s">
        <v>191</v>
      </c>
      <c r="U10" s="38">
        <f>(D11-SUM(E11,G11,I11))/D11</f>
        <v>0.79055597867479055</v>
      </c>
      <c r="V10" s="58">
        <v>5</v>
      </c>
      <c r="W10" s="117" t="s">
        <v>88</v>
      </c>
      <c r="X10" s="38">
        <f t="shared" si="4"/>
        <v>5.6150712830957232E-2</v>
      </c>
      <c r="Y10" s="38">
        <f t="shared" si="5"/>
        <v>0.19605906313645621</v>
      </c>
      <c r="Z10" s="38">
        <f t="shared" si="6"/>
        <v>7.7922606924643589E-2</v>
      </c>
      <c r="AA10" s="38">
        <f t="shared" si="7"/>
        <v>0.66986761710794296</v>
      </c>
      <c r="AC10" s="257"/>
      <c r="AD10" s="112" t="s">
        <v>191</v>
      </c>
      <c r="AE10" s="41">
        <f>SUMIF($M$46:$M$65,"自己負担割合3割",$N$46:$N$65)</f>
        <v>39328</v>
      </c>
      <c r="AF10" s="41">
        <f>SUMIF($M$46:$M$65,"自己負担割合3割",$O$46:$O$65)</f>
        <v>1981</v>
      </c>
      <c r="AG10" s="91">
        <f t="shared" si="8"/>
        <v>5.0371236777868186E-2</v>
      </c>
      <c r="AH10" s="41">
        <f>SUMIF($M$46:$M$65,"自己負担割合3割",$P$46:$P$65)</f>
        <v>6845</v>
      </c>
      <c r="AI10" s="91">
        <f t="shared" si="9"/>
        <v>0.17404902359641986</v>
      </c>
      <c r="AJ10" s="41">
        <f>SUMIF($M$46:$M$65,"自己負担割合3割",$Q$46:$Q$65)</f>
        <v>3074</v>
      </c>
      <c r="AK10" s="91">
        <f t="shared" si="10"/>
        <v>7.8163140764849467E-2</v>
      </c>
      <c r="AM10" s="257"/>
      <c r="AN10" s="112" t="s">
        <v>191</v>
      </c>
      <c r="AO10" s="91">
        <f>(AE10-SUM(AF10,AH10,AJ10))/AE10</f>
        <v>0.69741659886086249</v>
      </c>
      <c r="AP10" s="58">
        <v>5</v>
      </c>
      <c r="AQ10" s="119" t="s">
        <v>70</v>
      </c>
      <c r="AR10" s="91">
        <f t="shared" si="11"/>
        <v>1.5265194679182697E-2</v>
      </c>
      <c r="AS10" s="91">
        <f t="shared" si="0"/>
        <v>2.0492573792066177E-2</v>
      </c>
      <c r="AT10" s="91">
        <f t="shared" si="1"/>
        <v>8.7777690025159935E-2</v>
      </c>
      <c r="AU10" s="91">
        <f t="shared" si="12"/>
        <v>9.3062605752961089E-2</v>
      </c>
      <c r="AV10" s="91">
        <f t="shared" si="2"/>
        <v>4.4926833120846638E-2</v>
      </c>
      <c r="AW10" s="91">
        <f t="shared" si="3"/>
        <v>5.6213573980071443E-2</v>
      </c>
      <c r="AX10" s="91">
        <f t="shared" si="13"/>
        <v>0.85203028217481069</v>
      </c>
      <c r="AY10" s="91">
        <f t="shared" si="14"/>
        <v>0.83023124647490132</v>
      </c>
    </row>
    <row r="11" spans="2:51" ht="14.25" customHeight="1">
      <c r="B11" s="257"/>
      <c r="C11" s="133" t="s">
        <v>191</v>
      </c>
      <c r="D11" s="171">
        <f t="shared" si="18"/>
        <v>10504</v>
      </c>
      <c r="E11" s="172">
        <f t="shared" si="18"/>
        <v>357</v>
      </c>
      <c r="F11" s="173">
        <f t="shared" si="16"/>
        <v>3.3987052551408985E-2</v>
      </c>
      <c r="G11" s="172">
        <f>P47</f>
        <v>1156</v>
      </c>
      <c r="H11" s="173">
        <f t="shared" si="17"/>
        <v>0.11005331302361006</v>
      </c>
      <c r="I11" s="172">
        <f>Q47</f>
        <v>687</v>
      </c>
      <c r="J11" s="173">
        <f t="shared" si="19"/>
        <v>6.5403655750190401E-2</v>
      </c>
      <c r="K11" s="98"/>
      <c r="L11" s="82"/>
      <c r="M11" s="82" t="s">
        <v>191</v>
      </c>
      <c r="N11" s="41">
        <v>8</v>
      </c>
      <c r="O11" s="41">
        <v>0</v>
      </c>
      <c r="P11" s="41">
        <v>2</v>
      </c>
      <c r="Q11" s="41">
        <v>0</v>
      </c>
      <c r="S11" s="112"/>
      <c r="T11" s="119" t="s">
        <v>74</v>
      </c>
      <c r="U11" s="38">
        <f>(D13-SUM(E13,G13,I13))/D13</f>
        <v>0.78034716799807802</v>
      </c>
      <c r="V11" s="58">
        <v>6</v>
      </c>
      <c r="W11" s="117" t="s">
        <v>89</v>
      </c>
      <c r="X11" s="38">
        <f t="shared" si="4"/>
        <v>5.4401818083437047E-2</v>
      </c>
      <c r="Y11" s="38">
        <f t="shared" si="5"/>
        <v>0.18965423948920512</v>
      </c>
      <c r="Z11" s="38">
        <f t="shared" si="6"/>
        <v>8.006060278123478E-2</v>
      </c>
      <c r="AA11" s="38">
        <f t="shared" si="7"/>
        <v>0.67588333964612302</v>
      </c>
      <c r="AC11" s="258"/>
      <c r="AD11" s="119" t="s">
        <v>74</v>
      </c>
      <c r="AE11" s="41">
        <f>SUMIF($M$46:$M$65,"合計",$N$46:$N$65)</f>
        <v>448701</v>
      </c>
      <c r="AF11" s="41">
        <f>SUMIF($M$46:$M$65,"合計",$O$46:$O$65)</f>
        <v>23221</v>
      </c>
      <c r="AG11" s="91">
        <f t="shared" si="8"/>
        <v>5.1751611875168545E-2</v>
      </c>
      <c r="AH11" s="41">
        <f>SUMIF($M$46:$M$65,"合計",$P$46:$P$65)</f>
        <v>81412</v>
      </c>
      <c r="AI11" s="91">
        <f t="shared" si="9"/>
        <v>0.18143931036480865</v>
      </c>
      <c r="AJ11" s="41">
        <f>SUMIF($M$46:$M$65,"合計",$Q$46:$Q$65)</f>
        <v>33487</v>
      </c>
      <c r="AK11" s="91">
        <f t="shared" si="10"/>
        <v>7.4630990347692563E-2</v>
      </c>
      <c r="AM11" s="258"/>
      <c r="AN11" s="119" t="s">
        <v>74</v>
      </c>
      <c r="AO11" s="91">
        <f t="shared" si="15"/>
        <v>0.69217808741233022</v>
      </c>
      <c r="AP11" s="58">
        <v>6</v>
      </c>
      <c r="AQ11" s="119" t="s">
        <v>71</v>
      </c>
      <c r="AR11" s="91">
        <f t="shared" si="11"/>
        <v>5.8628318584070796E-3</v>
      </c>
      <c r="AS11" s="91">
        <f t="shared" si="0"/>
        <v>6.6371681415929203E-3</v>
      </c>
      <c r="AT11" s="91">
        <f t="shared" si="1"/>
        <v>5.8333333333333334E-2</v>
      </c>
      <c r="AU11" s="91">
        <f t="shared" si="12"/>
        <v>6.8584070796460173E-2</v>
      </c>
      <c r="AV11" s="91">
        <f t="shared" si="2"/>
        <v>2.2566371681415929E-2</v>
      </c>
      <c r="AW11" s="91">
        <f t="shared" si="3"/>
        <v>2.8023598820058997E-2</v>
      </c>
      <c r="AX11" s="91">
        <f t="shared" si="13"/>
        <v>0.91323746312684362</v>
      </c>
      <c r="AY11" s="91">
        <f t="shared" si="14"/>
        <v>0.89675516224188789</v>
      </c>
    </row>
    <row r="12" spans="2:51" ht="14.25" customHeight="1">
      <c r="B12" s="257"/>
      <c r="C12" s="136" t="s">
        <v>245</v>
      </c>
      <c r="D12" s="171">
        <f t="shared" si="18"/>
        <v>657</v>
      </c>
      <c r="E12" s="172">
        <f t="shared" si="18"/>
        <v>4</v>
      </c>
      <c r="F12" s="173">
        <f>IFERROR(E12/D12,"-")</f>
        <v>6.0882800608828003E-3</v>
      </c>
      <c r="G12" s="172">
        <f>P48</f>
        <v>14</v>
      </c>
      <c r="H12" s="173">
        <f>IFERROR(G12/D12,"-")</f>
        <v>2.1308980213089801E-2</v>
      </c>
      <c r="I12" s="172">
        <f>Q48</f>
        <v>17</v>
      </c>
      <c r="J12" s="173">
        <f>IFERROR(I12/D12,"-")</f>
        <v>2.5875190258751901E-2</v>
      </c>
      <c r="K12" s="98"/>
      <c r="L12" s="82"/>
      <c r="M12" s="82" t="s">
        <v>245</v>
      </c>
      <c r="N12" s="41">
        <v>7</v>
      </c>
      <c r="O12" s="41">
        <v>1</v>
      </c>
      <c r="P12" s="41">
        <v>0</v>
      </c>
      <c r="Q12" s="41">
        <v>0</v>
      </c>
      <c r="S12" s="112" t="s">
        <v>86</v>
      </c>
      <c r="T12" s="112" t="s">
        <v>163</v>
      </c>
      <c r="U12" s="38">
        <f>(D14-SUM(E14,G14,I14))/D14</f>
        <v>0.65700543837037506</v>
      </c>
      <c r="V12" s="58">
        <v>7</v>
      </c>
      <c r="W12" s="117" t="s">
        <v>90</v>
      </c>
      <c r="X12" s="38">
        <f t="shared" si="4"/>
        <v>5.1400329489291595E-2</v>
      </c>
      <c r="Y12" s="38">
        <f t="shared" si="5"/>
        <v>0.17970551894563427</v>
      </c>
      <c r="Z12" s="38">
        <f t="shared" si="6"/>
        <v>8.0683690280065903E-2</v>
      </c>
      <c r="AA12" s="38">
        <f t="shared" si="7"/>
        <v>0.68821046128500829</v>
      </c>
      <c r="AC12" s="256" t="s">
        <v>68</v>
      </c>
      <c r="AD12" s="112" t="s">
        <v>163</v>
      </c>
      <c r="AE12" s="41">
        <f>SUMIF($M$66:$M$85,"自己負担割合1割",$N$66:$N$85)</f>
        <v>345991</v>
      </c>
      <c r="AF12" s="41">
        <f>SUMIF($M$66:$M$85,"自己負担割合1割",$O$66:$O$85)</f>
        <v>15963</v>
      </c>
      <c r="AG12" s="91">
        <f t="shared" si="8"/>
        <v>4.6137038246659594E-2</v>
      </c>
      <c r="AH12" s="41">
        <f>SUMIF($M$66:$M$85,"自己負担割合1割",$P$66:$P$85)</f>
        <v>58055</v>
      </c>
      <c r="AI12" s="91">
        <f t="shared" si="9"/>
        <v>0.16779338190877796</v>
      </c>
      <c r="AJ12" s="41">
        <f>SUMIF($M$66:$M$85,"自己負担割合1割",$Q$66:$Q$85)</f>
        <v>27363</v>
      </c>
      <c r="AK12" s="91">
        <f t="shared" si="10"/>
        <v>7.9085872175865851E-2</v>
      </c>
      <c r="AM12" s="256" t="s">
        <v>68</v>
      </c>
      <c r="AN12" s="112" t="s">
        <v>163</v>
      </c>
      <c r="AO12" s="91">
        <f t="shared" si="15"/>
        <v>0.70698370766869656</v>
      </c>
      <c r="AP12" s="58">
        <v>7</v>
      </c>
      <c r="AQ12" s="119" t="s">
        <v>167</v>
      </c>
      <c r="AR12" s="91">
        <f t="shared" si="11"/>
        <v>4.1487641147810637E-2</v>
      </c>
      <c r="AS12" s="91">
        <f t="shared" si="0"/>
        <v>4.6141494285444416E-2</v>
      </c>
      <c r="AT12" s="91">
        <f t="shared" si="1"/>
        <v>0.15538878688048283</v>
      </c>
      <c r="AU12" s="91">
        <f t="shared" si="12"/>
        <v>0.1634787947482762</v>
      </c>
      <c r="AV12" s="91">
        <f t="shared" si="2"/>
        <v>7.0602178556290404E-2</v>
      </c>
      <c r="AW12" s="91">
        <f t="shared" si="3"/>
        <v>7.8279965996032874E-2</v>
      </c>
      <c r="AX12" s="91">
        <f t="shared" si="13"/>
        <v>0.73252139341541611</v>
      </c>
      <c r="AY12" s="91">
        <f t="shared" si="14"/>
        <v>0.71209974497024653</v>
      </c>
    </row>
    <row r="13" spans="2:51" ht="14.25" customHeight="1">
      <c r="B13" s="258"/>
      <c r="C13" s="163" t="s">
        <v>74</v>
      </c>
      <c r="D13" s="41">
        <f t="shared" si="18"/>
        <v>99894</v>
      </c>
      <c r="E13" s="37">
        <f t="shared" si="18"/>
        <v>3499</v>
      </c>
      <c r="F13" s="92">
        <f t="shared" si="16"/>
        <v>3.5027128756481868E-2</v>
      </c>
      <c r="G13" s="37">
        <f>P49</f>
        <v>12031</v>
      </c>
      <c r="H13" s="92">
        <f t="shared" si="17"/>
        <v>0.12043766392375918</v>
      </c>
      <c r="I13" s="37">
        <f>Q49</f>
        <v>6412</v>
      </c>
      <c r="J13" s="92">
        <f t="shared" si="19"/>
        <v>6.4188039321680976E-2</v>
      </c>
      <c r="K13" s="98"/>
      <c r="L13" s="82"/>
      <c r="M13" s="117" t="s">
        <v>74</v>
      </c>
      <c r="N13" s="41">
        <v>308</v>
      </c>
      <c r="O13" s="41">
        <v>7</v>
      </c>
      <c r="P13" s="41">
        <v>35</v>
      </c>
      <c r="Q13" s="41">
        <v>16</v>
      </c>
      <c r="S13" s="112"/>
      <c r="T13" s="112" t="s">
        <v>191</v>
      </c>
      <c r="U13" s="38">
        <f>(D15-SUM(E15,G15,I15))/D15</f>
        <v>0.66103703703703709</v>
      </c>
      <c r="V13" s="58">
        <v>8</v>
      </c>
      <c r="W13" s="117" t="s">
        <v>91</v>
      </c>
      <c r="X13" s="38">
        <f t="shared" si="4"/>
        <v>4.8672724033493674E-2</v>
      </c>
      <c r="Y13" s="38">
        <f t="shared" si="5"/>
        <v>0.17354949818872856</v>
      </c>
      <c r="Z13" s="38">
        <f t="shared" si="6"/>
        <v>7.9185224775818047E-2</v>
      </c>
      <c r="AA13" s="38">
        <f t="shared" si="7"/>
        <v>0.69859255300195977</v>
      </c>
      <c r="AC13" s="257"/>
      <c r="AD13" s="112" t="s">
        <v>191</v>
      </c>
      <c r="AE13" s="41">
        <f>SUMIF($M$66:$M$85,"自己負担割合3割",$N$66:$N$85)</f>
        <v>25427</v>
      </c>
      <c r="AF13" s="41">
        <f>SUMIF($M$66:$M$85,"自己負担割合3割",$O$66:$O$85)</f>
        <v>1309</v>
      </c>
      <c r="AG13" s="91">
        <f t="shared" si="8"/>
        <v>5.1480709482046645E-2</v>
      </c>
      <c r="AH13" s="41">
        <f>SUMIF($M$66:$M$85,"自己負担割合3割",$P$66:$P$85)</f>
        <v>4549</v>
      </c>
      <c r="AI13" s="91">
        <f t="shared" si="9"/>
        <v>0.17890431431155859</v>
      </c>
      <c r="AJ13" s="41">
        <f>SUMIF($M$66:$M$85,"自己負担割合3割",$Q$66:$Q$85)</f>
        <v>2222</v>
      </c>
      <c r="AK13" s="91">
        <f t="shared" si="10"/>
        <v>8.7387422818264046E-2</v>
      </c>
      <c r="AM13" s="257"/>
      <c r="AN13" s="112" t="s">
        <v>191</v>
      </c>
      <c r="AO13" s="91">
        <f t="shared" si="15"/>
        <v>0.68222755338813068</v>
      </c>
    </row>
    <row r="14" spans="2:51" ht="14.25" customHeight="1">
      <c r="B14" s="256" t="s">
        <v>86</v>
      </c>
      <c r="C14" s="132" t="s">
        <v>163</v>
      </c>
      <c r="D14" s="134">
        <f t="shared" si="18"/>
        <v>63622</v>
      </c>
      <c r="E14" s="135">
        <f t="shared" si="18"/>
        <v>3744</v>
      </c>
      <c r="F14" s="129">
        <f t="shared" si="16"/>
        <v>5.8847568451164692E-2</v>
      </c>
      <c r="G14" s="135">
        <f>P50</f>
        <v>13166</v>
      </c>
      <c r="H14" s="129">
        <f t="shared" si="17"/>
        <v>0.2069409952532143</v>
      </c>
      <c r="I14" s="135">
        <f>Q50</f>
        <v>4912</v>
      </c>
      <c r="J14" s="129">
        <f t="shared" si="19"/>
        <v>7.7205997925245989E-2</v>
      </c>
      <c r="K14" s="98"/>
      <c r="L14" s="82" t="s">
        <v>77</v>
      </c>
      <c r="M14" s="82" t="s">
        <v>163</v>
      </c>
      <c r="N14" s="41">
        <v>363</v>
      </c>
      <c r="O14" s="41">
        <v>12</v>
      </c>
      <c r="P14" s="41">
        <v>47</v>
      </c>
      <c r="Q14" s="41">
        <v>7</v>
      </c>
      <c r="S14" s="112"/>
      <c r="T14" s="119" t="s">
        <v>74</v>
      </c>
      <c r="U14" s="38">
        <f>(D17-SUM(E17,G17,I17))/D17</f>
        <v>0.65954958002142172</v>
      </c>
      <c r="V14" s="58">
        <v>9</v>
      </c>
      <c r="W14" s="117" t="s">
        <v>92</v>
      </c>
      <c r="X14" s="38">
        <f t="shared" si="4"/>
        <v>4.5891503507855619E-2</v>
      </c>
      <c r="Y14" s="38">
        <f t="shared" si="5"/>
        <v>0.16428339520898916</v>
      </c>
      <c r="Z14" s="38">
        <f t="shared" si="6"/>
        <v>7.9600796149122688E-2</v>
      </c>
      <c r="AA14" s="38">
        <f t="shared" si="7"/>
        <v>0.71022430513403256</v>
      </c>
      <c r="AC14" s="258"/>
      <c r="AD14" s="119" t="s">
        <v>74</v>
      </c>
      <c r="AE14" s="41">
        <f>SUMIF($M$66:$M$85,"合計",$N$66:$N$85)</f>
        <v>378663</v>
      </c>
      <c r="AF14" s="41">
        <f>SUMIF($M$66:$M$85,"合計",$O$66:$O$85)</f>
        <v>17305</v>
      </c>
      <c r="AG14" s="91">
        <f t="shared" si="8"/>
        <v>4.5700266463847804E-2</v>
      </c>
      <c r="AH14" s="41">
        <f>SUMIF($M$66:$M$85,"合計",$P$66:$P$85)</f>
        <v>62805</v>
      </c>
      <c r="AI14" s="91">
        <f t="shared" si="9"/>
        <v>0.16585988068546439</v>
      </c>
      <c r="AJ14" s="41">
        <f>SUMIF($M$66:$M$85,"合計",$Q$66:$Q$85)</f>
        <v>29749</v>
      </c>
      <c r="AK14" s="91">
        <f t="shared" si="10"/>
        <v>7.8563260735799376E-2</v>
      </c>
      <c r="AM14" s="258"/>
      <c r="AN14" s="119" t="s">
        <v>74</v>
      </c>
      <c r="AO14" s="91">
        <f t="shared" si="15"/>
        <v>0.70987659211488841</v>
      </c>
    </row>
    <row r="15" spans="2:51" ht="14.25" customHeight="1">
      <c r="B15" s="257"/>
      <c r="C15" s="187" t="s">
        <v>191</v>
      </c>
      <c r="D15" s="171">
        <f t="shared" ref="D15:E15" si="20">N51</f>
        <v>6750</v>
      </c>
      <c r="E15" s="172">
        <f t="shared" si="20"/>
        <v>400</v>
      </c>
      <c r="F15" s="173">
        <f t="shared" ref="F15:F78" si="21">IFERROR(E15/D15,"-")</f>
        <v>5.9259259259259262E-2</v>
      </c>
      <c r="G15" s="172">
        <f t="shared" ref="G15:G78" si="22">P51</f>
        <v>1352</v>
      </c>
      <c r="H15" s="173">
        <f t="shared" ref="H15:H78" si="23">IFERROR(G15/D15,"-")</f>
        <v>0.20029629629629631</v>
      </c>
      <c r="I15" s="172">
        <f t="shared" ref="I15:I78" si="24">Q51</f>
        <v>536</v>
      </c>
      <c r="J15" s="173">
        <f t="shared" ref="J15:J78" si="25">IFERROR(I15/D15,"-")</f>
        <v>7.9407407407407413E-2</v>
      </c>
      <c r="K15" s="98"/>
      <c r="L15" s="82"/>
      <c r="M15" s="82" t="s">
        <v>191</v>
      </c>
      <c r="N15" s="41">
        <v>5</v>
      </c>
      <c r="O15" s="41">
        <v>0</v>
      </c>
      <c r="P15" s="41">
        <v>1</v>
      </c>
      <c r="Q15" s="41">
        <v>1</v>
      </c>
      <c r="S15" s="112" t="s">
        <v>87</v>
      </c>
      <c r="T15" s="112" t="s">
        <v>163</v>
      </c>
      <c r="U15" s="38">
        <f>(D18-SUM(E18,G18,I18))/D18</f>
        <v>0.65633242036924322</v>
      </c>
      <c r="V15" s="58">
        <v>10</v>
      </c>
      <c r="W15" s="117" t="s">
        <v>93</v>
      </c>
      <c r="X15" s="38">
        <f t="shared" si="4"/>
        <v>4.0169098684425295E-2</v>
      </c>
      <c r="Y15" s="38">
        <f t="shared" si="5"/>
        <v>0.15656318349492376</v>
      </c>
      <c r="Z15" s="38">
        <f t="shared" si="6"/>
        <v>7.7204322136258288E-2</v>
      </c>
      <c r="AA15" s="38">
        <f t="shared" si="7"/>
        <v>0.7260633956843926</v>
      </c>
      <c r="AC15" s="256" t="s">
        <v>69</v>
      </c>
      <c r="AD15" s="112" t="s">
        <v>163</v>
      </c>
      <c r="AE15" s="41">
        <f>SUMIF($M$86:$M$105,"自己負担割合1割",$N$86:$N$105)</f>
        <v>212381</v>
      </c>
      <c r="AF15" s="41">
        <f>SUMIF($M$86:$M$105,"自己負担割合1割",$O$86:$O$105)</f>
        <v>6210</v>
      </c>
      <c r="AG15" s="91">
        <f t="shared" si="8"/>
        <v>2.9239903757869112E-2</v>
      </c>
      <c r="AH15" s="41">
        <f>SUMIF($M$86:$M$105,"自己負担割合1割",$P$86:$P$105)</f>
        <v>26277</v>
      </c>
      <c r="AI15" s="91">
        <f t="shared" si="9"/>
        <v>0.12372575701216211</v>
      </c>
      <c r="AJ15" s="41">
        <f>SUMIF($M$86:$M$105,"自己負担割合1割",$Q$86:$Q$105)</f>
        <v>14123</v>
      </c>
      <c r="AK15" s="91">
        <f t="shared" si="10"/>
        <v>6.6498415583314888E-2</v>
      </c>
      <c r="AM15" s="256" t="s">
        <v>69</v>
      </c>
      <c r="AN15" s="112" t="s">
        <v>163</v>
      </c>
      <c r="AO15" s="91">
        <f t="shared" si="15"/>
        <v>0.78053592364665392</v>
      </c>
    </row>
    <row r="16" spans="2:51" ht="14.25" customHeight="1">
      <c r="B16" s="257"/>
      <c r="C16" s="136" t="s">
        <v>245</v>
      </c>
      <c r="D16" s="137">
        <f t="shared" ref="D16:E16" si="26">N52</f>
        <v>584</v>
      </c>
      <c r="E16" s="138">
        <f t="shared" si="26"/>
        <v>5</v>
      </c>
      <c r="F16" s="130">
        <f t="shared" si="21"/>
        <v>8.5616438356164379E-3</v>
      </c>
      <c r="G16" s="138">
        <f t="shared" si="22"/>
        <v>21</v>
      </c>
      <c r="H16" s="130">
        <f t="shared" si="23"/>
        <v>3.5958904109589039E-2</v>
      </c>
      <c r="I16" s="138">
        <f t="shared" si="24"/>
        <v>21</v>
      </c>
      <c r="J16" s="130">
        <f t="shared" si="25"/>
        <v>3.5958904109589039E-2</v>
      </c>
      <c r="K16" s="98"/>
      <c r="L16" s="82"/>
      <c r="M16" s="82" t="s">
        <v>245</v>
      </c>
      <c r="N16" s="41">
        <v>14</v>
      </c>
      <c r="O16" s="41">
        <v>0</v>
      </c>
      <c r="P16" s="41">
        <v>0</v>
      </c>
      <c r="Q16" s="41">
        <v>0</v>
      </c>
      <c r="S16" s="112"/>
      <c r="T16" s="112" t="s">
        <v>191</v>
      </c>
      <c r="U16" s="38">
        <f>(D19-SUM(E19,G19,I19))/D19</f>
        <v>0.66830761043108033</v>
      </c>
      <c r="V16" s="58">
        <v>11</v>
      </c>
      <c r="W16" s="117" t="s">
        <v>94</v>
      </c>
      <c r="X16" s="38">
        <f t="shared" si="4"/>
        <v>3.8365445042228045E-2</v>
      </c>
      <c r="Y16" s="38">
        <f t="shared" si="5"/>
        <v>0.14576723226192118</v>
      </c>
      <c r="Z16" s="38">
        <f t="shared" si="6"/>
        <v>7.4753605861344857E-2</v>
      </c>
      <c r="AA16" s="38">
        <f t="shared" si="7"/>
        <v>0.74111371683450589</v>
      </c>
      <c r="AC16" s="257"/>
      <c r="AD16" s="112" t="s">
        <v>191</v>
      </c>
      <c r="AE16" s="41">
        <f>SUMIF($M$86:$M$105,"自己負担割合3割",$N$86:$N$105)</f>
        <v>13109</v>
      </c>
      <c r="AF16" s="41">
        <f>SUMIF($M$86:$M$105,"自己負担割合3割",$O$86:$O$105)</f>
        <v>497</v>
      </c>
      <c r="AG16" s="91">
        <f t="shared" si="8"/>
        <v>3.7912884277976962E-2</v>
      </c>
      <c r="AH16" s="41">
        <f>SUMIF($M$86:$M$105,"自己負担割合3割",$P$86:$P$105)</f>
        <v>1842</v>
      </c>
      <c r="AI16" s="91">
        <f t="shared" si="9"/>
        <v>0.14051415058356853</v>
      </c>
      <c r="AJ16" s="41">
        <f>SUMIF($M$86:$M$105,"自己負担割合3割",$Q$86:$Q$105)</f>
        <v>990</v>
      </c>
      <c r="AK16" s="91">
        <f t="shared" si="10"/>
        <v>7.5520634678465176E-2</v>
      </c>
      <c r="AM16" s="257"/>
      <c r="AN16" s="112" t="s">
        <v>191</v>
      </c>
      <c r="AO16" s="91">
        <f t="shared" si="15"/>
        <v>0.74605233045998931</v>
      </c>
    </row>
    <row r="17" spans="2:41" ht="14.25" customHeight="1">
      <c r="B17" s="258"/>
      <c r="C17" s="163" t="s">
        <v>74</v>
      </c>
      <c r="D17" s="134">
        <f t="shared" ref="D17:E17" si="27">N53</f>
        <v>70956</v>
      </c>
      <c r="E17" s="135">
        <f t="shared" si="27"/>
        <v>4149</v>
      </c>
      <c r="F17" s="129">
        <f t="shared" si="21"/>
        <v>5.8472856418061894E-2</v>
      </c>
      <c r="G17" s="135">
        <f t="shared" si="22"/>
        <v>14539</v>
      </c>
      <c r="H17" s="129">
        <f t="shared" si="23"/>
        <v>0.20490162917864593</v>
      </c>
      <c r="I17" s="135">
        <f t="shared" si="24"/>
        <v>5469</v>
      </c>
      <c r="J17" s="129">
        <f t="shared" si="25"/>
        <v>7.7075934381870451E-2</v>
      </c>
      <c r="K17" s="98"/>
      <c r="L17" s="82"/>
      <c r="M17" s="117" t="s">
        <v>74</v>
      </c>
      <c r="N17" s="41">
        <v>382</v>
      </c>
      <c r="O17" s="41">
        <v>12</v>
      </c>
      <c r="P17" s="41">
        <v>48</v>
      </c>
      <c r="Q17" s="41">
        <v>8</v>
      </c>
      <c r="S17" s="112"/>
      <c r="T17" s="119" t="s">
        <v>74</v>
      </c>
      <c r="U17" s="38">
        <f>(D21-SUM(E21,G21,I21))/D21</f>
        <v>0.66013341585860674</v>
      </c>
      <c r="V17" s="58">
        <v>12</v>
      </c>
      <c r="W17" s="117" t="s">
        <v>95</v>
      </c>
      <c r="X17" s="38">
        <f t="shared" si="4"/>
        <v>3.4941678228251373E-2</v>
      </c>
      <c r="Y17" s="38">
        <f t="shared" si="5"/>
        <v>0.13692341948854975</v>
      </c>
      <c r="Z17" s="38">
        <f t="shared" si="6"/>
        <v>7.1716081736121817E-2</v>
      </c>
      <c r="AA17" s="38">
        <f t="shared" si="7"/>
        <v>0.7564188205470771</v>
      </c>
      <c r="AC17" s="258"/>
      <c r="AD17" s="119" t="s">
        <v>74</v>
      </c>
      <c r="AE17" s="41">
        <f>SUMIF($M$86:$M$105,"合計",$N$86:$N$105)</f>
        <v>232757</v>
      </c>
      <c r="AF17" s="41">
        <f>SUMIF($M$86:$M$105,"合計",$O$86:$O$105)</f>
        <v>6738</v>
      </c>
      <c r="AG17" s="91">
        <f t="shared" si="8"/>
        <v>2.8948646012794458E-2</v>
      </c>
      <c r="AH17" s="41">
        <f>SUMIF($M$86:$M$105,"合計",$P$86:$P$105)</f>
        <v>28283</v>
      </c>
      <c r="AI17" s="91">
        <f t="shared" si="9"/>
        <v>0.12151299423862655</v>
      </c>
      <c r="AJ17" s="41">
        <f>SUMIF($M$86:$M$105,"合計",$Q$86:$Q$105)</f>
        <v>15243</v>
      </c>
      <c r="AK17" s="91">
        <f t="shared" si="10"/>
        <v>6.5488900441232706E-2</v>
      </c>
      <c r="AM17" s="258"/>
      <c r="AN17" s="119" t="s">
        <v>74</v>
      </c>
      <c r="AO17" s="91">
        <f t="shared" si="15"/>
        <v>0.78404945930734626</v>
      </c>
    </row>
    <row r="18" spans="2:41" ht="14.25" customHeight="1">
      <c r="B18" s="256" t="s">
        <v>87</v>
      </c>
      <c r="C18" s="132" t="s">
        <v>163</v>
      </c>
      <c r="D18" s="134">
        <f t="shared" ref="D18:E18" si="28">N54</f>
        <v>78864</v>
      </c>
      <c r="E18" s="135">
        <f t="shared" si="28"/>
        <v>4623</v>
      </c>
      <c r="F18" s="129">
        <f t="shared" si="21"/>
        <v>5.8619902617163724E-2</v>
      </c>
      <c r="G18" s="135">
        <f t="shared" si="22"/>
        <v>16542</v>
      </c>
      <c r="H18" s="129">
        <f t="shared" si="23"/>
        <v>0.20975349969567864</v>
      </c>
      <c r="I18" s="135">
        <f t="shared" si="24"/>
        <v>5938</v>
      </c>
      <c r="J18" s="129">
        <f t="shared" si="25"/>
        <v>7.5294177317914379E-2</v>
      </c>
      <c r="K18" s="98"/>
      <c r="L18" s="82" t="s">
        <v>78</v>
      </c>
      <c r="M18" s="82" t="s">
        <v>163</v>
      </c>
      <c r="N18" s="41">
        <v>469</v>
      </c>
      <c r="O18" s="41">
        <v>17</v>
      </c>
      <c r="P18" s="41">
        <v>47</v>
      </c>
      <c r="Q18" s="41">
        <v>16</v>
      </c>
      <c r="S18" s="112" t="s">
        <v>88</v>
      </c>
      <c r="T18" s="112" t="s">
        <v>163</v>
      </c>
      <c r="U18" s="38">
        <f>(D22-SUM(E22,G22,I22))/D22</f>
        <v>0.66736073795450479</v>
      </c>
      <c r="V18" s="58">
        <v>13</v>
      </c>
      <c r="W18" s="117" t="s">
        <v>96</v>
      </c>
      <c r="X18" s="38">
        <f t="shared" si="4"/>
        <v>2.9890262384282506E-2</v>
      </c>
      <c r="Y18" s="38">
        <f t="shared" si="5"/>
        <v>0.12914711413807584</v>
      </c>
      <c r="Z18" s="38">
        <f t="shared" si="6"/>
        <v>6.8599704201435172E-2</v>
      </c>
      <c r="AA18" s="38">
        <f t="shared" si="7"/>
        <v>0.77236291927620648</v>
      </c>
      <c r="AC18" s="256" t="s">
        <v>70</v>
      </c>
      <c r="AD18" s="112" t="s">
        <v>163</v>
      </c>
      <c r="AE18" s="41">
        <f>SUMIF($M$106:$M$125,"自己負担割合1割",$N$106:$N$125)</f>
        <v>88633</v>
      </c>
      <c r="AF18" s="41">
        <f>SUMIF($M$106:$M$125,"自己負担割合1割",$O$106:$O$125)</f>
        <v>1353</v>
      </c>
      <c r="AG18" s="91">
        <f t="shared" si="8"/>
        <v>1.5265194679182697E-2</v>
      </c>
      <c r="AH18" s="41">
        <f>SUMIF($M$106:$M$125,"自己負担割合1割",$P$106:$P$125)</f>
        <v>7780</v>
      </c>
      <c r="AI18" s="91">
        <f t="shared" si="9"/>
        <v>8.7777690025159935E-2</v>
      </c>
      <c r="AJ18" s="41">
        <f>SUMIF($M$106:$M$125,"自己負担割合1割",$Q$106:$Q$125)</f>
        <v>3982</v>
      </c>
      <c r="AK18" s="91">
        <f t="shared" si="10"/>
        <v>4.4926833120846638E-2</v>
      </c>
      <c r="AM18" s="256" t="s">
        <v>70</v>
      </c>
      <c r="AN18" s="112" t="s">
        <v>163</v>
      </c>
      <c r="AO18" s="91">
        <f t="shared" si="15"/>
        <v>0.85203028217481069</v>
      </c>
    </row>
    <row r="19" spans="2:41" ht="14.25" customHeight="1">
      <c r="B19" s="257"/>
      <c r="C19" s="187" t="s">
        <v>191</v>
      </c>
      <c r="D19" s="171">
        <f t="shared" ref="D19:E19" si="29">N55</f>
        <v>7516</v>
      </c>
      <c r="E19" s="172">
        <f t="shared" si="29"/>
        <v>405</v>
      </c>
      <c r="F19" s="173">
        <f t="shared" si="21"/>
        <v>5.3885045236828098E-2</v>
      </c>
      <c r="G19" s="172">
        <f t="shared" si="22"/>
        <v>1495</v>
      </c>
      <c r="H19" s="173">
        <f t="shared" si="23"/>
        <v>0.19890899414582225</v>
      </c>
      <c r="I19" s="172">
        <f t="shared" si="24"/>
        <v>593</v>
      </c>
      <c r="J19" s="173">
        <f t="shared" si="25"/>
        <v>7.8898350186269298E-2</v>
      </c>
      <c r="K19" s="98"/>
      <c r="L19" s="82"/>
      <c r="M19" s="82" t="s">
        <v>191</v>
      </c>
      <c r="N19" s="41">
        <v>8</v>
      </c>
      <c r="O19" s="41">
        <v>1</v>
      </c>
      <c r="P19" s="41">
        <v>0</v>
      </c>
      <c r="Q19" s="41">
        <v>0</v>
      </c>
      <c r="S19" s="112"/>
      <c r="T19" s="112" t="s">
        <v>191</v>
      </c>
      <c r="U19" s="38">
        <f>(D23-SUM(E23,G23,I23))/D23</f>
        <v>0.66083150984682715</v>
      </c>
      <c r="V19" s="58">
        <v>14</v>
      </c>
      <c r="W19" s="117" t="s">
        <v>97</v>
      </c>
      <c r="X19" s="38">
        <f t="shared" si="4"/>
        <v>2.8269409012667168E-2</v>
      </c>
      <c r="Y19" s="38">
        <f t="shared" si="5"/>
        <v>0.118197466566624</v>
      </c>
      <c r="Z19" s="38">
        <f t="shared" si="6"/>
        <v>6.5366112018360775E-2</v>
      </c>
      <c r="AA19" s="38">
        <f t="shared" si="7"/>
        <v>0.7881670124023481</v>
      </c>
      <c r="AC19" s="257"/>
      <c r="AD19" s="112" t="s">
        <v>191</v>
      </c>
      <c r="AE19" s="41">
        <f>SUMIF($M$106:$M$125,"自己負担割合3割",$N$106:$N$125)</f>
        <v>5319</v>
      </c>
      <c r="AF19" s="41">
        <f>SUMIF($M$106:$M$125,"自己負担割合3割",$O$106:$O$125)</f>
        <v>109</v>
      </c>
      <c r="AG19" s="91">
        <f t="shared" si="8"/>
        <v>2.0492573792066177E-2</v>
      </c>
      <c r="AH19" s="41">
        <f>SUMIF($M$106:$M$125,"自己負担割合3割",$P$106:$P$125)</f>
        <v>495</v>
      </c>
      <c r="AI19" s="91">
        <f t="shared" si="9"/>
        <v>9.3062605752961089E-2</v>
      </c>
      <c r="AJ19" s="41">
        <f>SUMIF($M$106:$M$125,"自己負担割合3割",$Q$106:$Q$125)</f>
        <v>299</v>
      </c>
      <c r="AK19" s="91">
        <f t="shared" si="10"/>
        <v>5.6213573980071443E-2</v>
      </c>
      <c r="AM19" s="257"/>
      <c r="AN19" s="112" t="s">
        <v>191</v>
      </c>
      <c r="AO19" s="91">
        <f t="shared" si="15"/>
        <v>0.83023124647490132</v>
      </c>
    </row>
    <row r="20" spans="2:41" ht="14.25" customHeight="1">
      <c r="B20" s="257"/>
      <c r="C20" s="136" t="s">
        <v>245</v>
      </c>
      <c r="D20" s="137">
        <f t="shared" ref="D20:E20" si="30">N56</f>
        <v>866</v>
      </c>
      <c r="E20" s="138">
        <f t="shared" si="30"/>
        <v>4</v>
      </c>
      <c r="F20" s="130">
        <f t="shared" si="21"/>
        <v>4.6189376443418013E-3</v>
      </c>
      <c r="G20" s="138">
        <f t="shared" si="22"/>
        <v>27</v>
      </c>
      <c r="H20" s="130">
        <f t="shared" si="23"/>
        <v>3.117782909930716E-2</v>
      </c>
      <c r="I20" s="138">
        <f t="shared" si="24"/>
        <v>25</v>
      </c>
      <c r="J20" s="130">
        <f t="shared" si="25"/>
        <v>2.8868360277136258E-2</v>
      </c>
      <c r="K20" s="98"/>
      <c r="L20" s="82"/>
      <c r="M20" s="82" t="s">
        <v>245</v>
      </c>
      <c r="N20" s="41">
        <v>8</v>
      </c>
      <c r="O20" s="41">
        <v>0</v>
      </c>
      <c r="P20" s="41">
        <v>0</v>
      </c>
      <c r="Q20" s="41">
        <v>0</v>
      </c>
      <c r="S20" s="112"/>
      <c r="T20" s="119" t="s">
        <v>74</v>
      </c>
      <c r="U20" s="38">
        <f>(D25-SUM(E25,G25,I25))/D25</f>
        <v>0.66986761710794296</v>
      </c>
      <c r="V20" s="58">
        <v>15</v>
      </c>
      <c r="W20" s="117" t="s">
        <v>98</v>
      </c>
      <c r="X20" s="38">
        <f t="shared" si="4"/>
        <v>2.6034712950600801E-2</v>
      </c>
      <c r="Y20" s="38">
        <f t="shared" si="5"/>
        <v>0.11027523877991167</v>
      </c>
      <c r="Z20" s="38">
        <f t="shared" si="6"/>
        <v>6.0850364588682343E-2</v>
      </c>
      <c r="AA20" s="38">
        <f t="shared" si="7"/>
        <v>0.80283968368080516</v>
      </c>
      <c r="AC20" s="258"/>
      <c r="AD20" s="119" t="s">
        <v>74</v>
      </c>
      <c r="AE20" s="41">
        <f>SUMIF($M$106:$M$125,"合計",$N$106:$N$125)</f>
        <v>100194</v>
      </c>
      <c r="AF20" s="41">
        <f>SUMIF($M$106:$M$125,"合計",$O$106:$O$125)</f>
        <v>1479</v>
      </c>
      <c r="AG20" s="91">
        <f t="shared" si="8"/>
        <v>1.4761362955865621E-2</v>
      </c>
      <c r="AH20" s="41">
        <f>SUMIF($M$106:$M$125,"合計",$P$106:$P$125)</f>
        <v>8374</v>
      </c>
      <c r="AI20" s="91">
        <f t="shared" si="9"/>
        <v>8.3577858953629958E-2</v>
      </c>
      <c r="AJ20" s="41">
        <f>SUMIF($M$106:$M$125,"合計",$Q$106:$Q$125)</f>
        <v>4347</v>
      </c>
      <c r="AK20" s="91">
        <f t="shared" si="10"/>
        <v>4.3385831486915383E-2</v>
      </c>
      <c r="AM20" s="258"/>
      <c r="AN20" s="119" t="s">
        <v>74</v>
      </c>
      <c r="AO20" s="91">
        <f t="shared" si="15"/>
        <v>0.85827494660358905</v>
      </c>
    </row>
    <row r="21" spans="2:41" ht="14.25" customHeight="1">
      <c r="B21" s="258"/>
      <c r="C21" s="163" t="s">
        <v>74</v>
      </c>
      <c r="D21" s="134">
        <f t="shared" ref="D21:E21" si="31">N57</f>
        <v>87246</v>
      </c>
      <c r="E21" s="135">
        <f t="shared" si="31"/>
        <v>5032</v>
      </c>
      <c r="F21" s="129">
        <f t="shared" si="21"/>
        <v>5.7675996607294319E-2</v>
      </c>
      <c r="G21" s="135">
        <f t="shared" si="22"/>
        <v>18064</v>
      </c>
      <c r="H21" s="129">
        <f t="shared" si="23"/>
        <v>0.20704674139788642</v>
      </c>
      <c r="I21" s="135">
        <f t="shared" si="24"/>
        <v>6556</v>
      </c>
      <c r="J21" s="129">
        <f t="shared" si="25"/>
        <v>7.5143846136212541E-2</v>
      </c>
      <c r="K21" s="98"/>
      <c r="L21" s="82"/>
      <c r="M21" s="117" t="s">
        <v>74</v>
      </c>
      <c r="N21" s="41">
        <v>485</v>
      </c>
      <c r="O21" s="41">
        <v>18</v>
      </c>
      <c r="P21" s="41">
        <v>47</v>
      </c>
      <c r="Q21" s="41">
        <v>16</v>
      </c>
      <c r="S21" s="112" t="s">
        <v>89</v>
      </c>
      <c r="T21" s="112" t="s">
        <v>163</v>
      </c>
      <c r="U21" s="38">
        <f>(D26-SUM(E26,G26,I26))/D26</f>
        <v>0.67279799812620822</v>
      </c>
      <c r="V21" s="58">
        <v>16</v>
      </c>
      <c r="W21" s="117" t="s">
        <v>99</v>
      </c>
      <c r="X21" s="38">
        <f t="shared" si="4"/>
        <v>2.167208940444193E-2</v>
      </c>
      <c r="Y21" s="38">
        <f t="shared" si="5"/>
        <v>0.10086292261988966</v>
      </c>
      <c r="Z21" s="38">
        <f t="shared" si="6"/>
        <v>5.5651435846654405E-2</v>
      </c>
      <c r="AA21" s="38">
        <f t="shared" si="7"/>
        <v>0.82181355212901397</v>
      </c>
      <c r="AC21" s="256" t="s">
        <v>71</v>
      </c>
      <c r="AD21" s="112" t="s">
        <v>163</v>
      </c>
      <c r="AE21" s="41">
        <f>SUMIF($M$126:$M$217,"自己負担割合1割",$N$126:$N$217)</f>
        <v>27120</v>
      </c>
      <c r="AF21" s="41">
        <f>SUMIF($M$126:$M$217,"自己負担割合1割",$O$126:$O$217)</f>
        <v>159</v>
      </c>
      <c r="AG21" s="91">
        <f>IFERROR(AF21/AE21,"-")</f>
        <v>5.8628318584070796E-3</v>
      </c>
      <c r="AH21" s="41">
        <f>SUMIF($M$126:$M$217,"自己負担割合1割",$P$126:$P$217)</f>
        <v>1582</v>
      </c>
      <c r="AI21" s="91">
        <f t="shared" si="9"/>
        <v>5.8333333333333334E-2</v>
      </c>
      <c r="AJ21" s="41">
        <f>SUMIF($M$126:$M$217,"自己負担割合1割",$Q$126:$Q$217)</f>
        <v>612</v>
      </c>
      <c r="AK21" s="91">
        <f>IFERROR(AJ21/AE21,"-")</f>
        <v>2.2566371681415929E-2</v>
      </c>
      <c r="AM21" s="256" t="s">
        <v>71</v>
      </c>
      <c r="AN21" s="112" t="s">
        <v>163</v>
      </c>
      <c r="AO21" s="91">
        <f t="shared" si="15"/>
        <v>0.91323746312684362</v>
      </c>
    </row>
    <row r="22" spans="2:41" ht="14.25" customHeight="1">
      <c r="B22" s="256" t="s">
        <v>88</v>
      </c>
      <c r="C22" s="132" t="s">
        <v>163</v>
      </c>
      <c r="D22" s="134">
        <f t="shared" ref="D22:E22" si="32">N58</f>
        <v>89328</v>
      </c>
      <c r="E22" s="135">
        <f t="shared" si="32"/>
        <v>5072</v>
      </c>
      <c r="F22" s="129">
        <f t="shared" si="21"/>
        <v>5.6779509224431313E-2</v>
      </c>
      <c r="G22" s="135">
        <f t="shared" si="22"/>
        <v>17669</v>
      </c>
      <c r="H22" s="129">
        <f t="shared" si="23"/>
        <v>0.19779912233566183</v>
      </c>
      <c r="I22" s="135">
        <f t="shared" si="24"/>
        <v>6973</v>
      </c>
      <c r="J22" s="129">
        <f t="shared" si="25"/>
        <v>7.8060630485402113E-2</v>
      </c>
      <c r="K22" s="98"/>
      <c r="L22" s="82" t="s">
        <v>79</v>
      </c>
      <c r="M22" s="82" t="s">
        <v>163</v>
      </c>
      <c r="N22" s="41">
        <v>800</v>
      </c>
      <c r="O22" s="41">
        <v>22</v>
      </c>
      <c r="P22" s="41">
        <v>89</v>
      </c>
      <c r="Q22" s="41">
        <v>44</v>
      </c>
      <c r="S22" s="112"/>
      <c r="T22" s="112" t="s">
        <v>191</v>
      </c>
      <c r="U22" s="38">
        <f>(D27-SUM(E27,G27,I27))/D27</f>
        <v>0.66357342760347626</v>
      </c>
      <c r="V22" s="58">
        <v>17</v>
      </c>
      <c r="W22" s="117" t="s">
        <v>100</v>
      </c>
      <c r="X22" s="38">
        <f t="shared" si="4"/>
        <v>1.985977273512244E-2</v>
      </c>
      <c r="Y22" s="38">
        <f t="shared" si="5"/>
        <v>9.5534141539736814E-2</v>
      </c>
      <c r="Z22" s="38">
        <f t="shared" si="6"/>
        <v>5.21534901391911E-2</v>
      </c>
      <c r="AA22" s="38">
        <f t="shared" si="7"/>
        <v>0.83245259558594964</v>
      </c>
      <c r="AC22" s="257"/>
      <c r="AD22" s="112" t="s">
        <v>191</v>
      </c>
      <c r="AE22" s="41">
        <f>SUMIF($M$126:$M$217,"自己負担割合3割",$N$126:$N$217)</f>
        <v>1356</v>
      </c>
      <c r="AF22" s="41">
        <f>SUMIF($M$126:$M$217,"自己負担割合3割",$O$126:$O$217)</f>
        <v>9</v>
      </c>
      <c r="AG22" s="91">
        <f>IFERROR(AF22/AE22,"-")</f>
        <v>6.6371681415929203E-3</v>
      </c>
      <c r="AH22" s="41">
        <f>SUMIF($M$126:$M$217,"自己負担割合3割",$P$126:$P$217)</f>
        <v>93</v>
      </c>
      <c r="AI22" s="91">
        <f t="shared" si="9"/>
        <v>6.8584070796460173E-2</v>
      </c>
      <c r="AJ22" s="41">
        <f>SUMIF($M$126:$M$217,"自己負担割合3割",$Q$126:$Q$217)</f>
        <v>38</v>
      </c>
      <c r="AK22" s="91">
        <f>IFERROR(AJ22/AE22,"-")</f>
        <v>2.8023598820058997E-2</v>
      </c>
      <c r="AM22" s="257"/>
      <c r="AN22" s="112" t="s">
        <v>191</v>
      </c>
      <c r="AO22" s="91">
        <f t="shared" si="15"/>
        <v>0.89675516224188789</v>
      </c>
    </row>
    <row r="23" spans="2:41" ht="14.25" customHeight="1">
      <c r="B23" s="257"/>
      <c r="C23" s="187" t="s">
        <v>191</v>
      </c>
      <c r="D23" s="171">
        <f t="shared" ref="D23:E23" si="33">N59</f>
        <v>7769</v>
      </c>
      <c r="E23" s="172">
        <f t="shared" si="33"/>
        <v>436</v>
      </c>
      <c r="F23" s="173">
        <f t="shared" si="21"/>
        <v>5.6120478826103742E-2</v>
      </c>
      <c r="G23" s="172">
        <f t="shared" si="22"/>
        <v>1543</v>
      </c>
      <c r="H23" s="173">
        <f t="shared" si="23"/>
        <v>0.19860985969880293</v>
      </c>
      <c r="I23" s="172">
        <f t="shared" si="24"/>
        <v>656</v>
      </c>
      <c r="J23" s="173">
        <f>IFERROR(I23/D23,"-")</f>
        <v>8.4438151628266192E-2</v>
      </c>
      <c r="K23" s="98"/>
      <c r="L23" s="82"/>
      <c r="M23" s="82" t="s">
        <v>191</v>
      </c>
      <c r="N23" s="41">
        <v>11</v>
      </c>
      <c r="O23" s="41">
        <v>0</v>
      </c>
      <c r="P23" s="41">
        <v>2</v>
      </c>
      <c r="Q23" s="41">
        <v>1</v>
      </c>
      <c r="S23" s="112"/>
      <c r="T23" s="119" t="s">
        <v>74</v>
      </c>
      <c r="U23" s="38">
        <f>(D29-SUM(E29,G29,I29))/D29</f>
        <v>0.67588333964612302</v>
      </c>
      <c r="V23" s="58">
        <v>18</v>
      </c>
      <c r="W23" s="117" t="s">
        <v>101</v>
      </c>
      <c r="X23" s="38">
        <f t="shared" si="4"/>
        <v>1.5609919852293231E-2</v>
      </c>
      <c r="Y23" s="38">
        <f t="shared" si="5"/>
        <v>8.8414250346187745E-2</v>
      </c>
      <c r="Z23" s="38">
        <f t="shared" si="6"/>
        <v>4.6032478704208804E-2</v>
      </c>
      <c r="AA23" s="38">
        <f t="shared" si="7"/>
        <v>0.84994335109731023</v>
      </c>
      <c r="AC23" s="258"/>
      <c r="AD23" s="119" t="s">
        <v>74</v>
      </c>
      <c r="AE23" s="41">
        <f>SUMIF($M$126:$M$217,"合計",$N$126:$N$217)</f>
        <v>32544</v>
      </c>
      <c r="AF23" s="41">
        <f>SUMIF($M$126:$M$217,"合計",$O$126:$O$217)</f>
        <v>169</v>
      </c>
      <c r="AG23" s="91">
        <f>IFERROR(AF23/AE23,"-")</f>
        <v>5.1929695181907572E-3</v>
      </c>
      <c r="AH23" s="41">
        <f>SUMIF($M$126:$M$217,"合計",$P$126:$P$217)</f>
        <v>1737</v>
      </c>
      <c r="AI23" s="91">
        <f t="shared" si="9"/>
        <v>5.3373893805309734E-2</v>
      </c>
      <c r="AJ23" s="41">
        <f>SUMIF($M$126:$M$217,"合計",$Q$126:$Q$217)</f>
        <v>669</v>
      </c>
      <c r="AK23" s="91">
        <f>IFERROR(AJ23/AE23,"-")</f>
        <v>2.055678466076696E-2</v>
      </c>
      <c r="AM23" s="258"/>
      <c r="AN23" s="119" t="s">
        <v>74</v>
      </c>
      <c r="AO23" s="91">
        <f t="shared" si="15"/>
        <v>0.92087635201573259</v>
      </c>
    </row>
    <row r="24" spans="2:41" ht="14.25" customHeight="1">
      <c r="B24" s="257"/>
      <c r="C24" s="136" t="s">
        <v>245</v>
      </c>
      <c r="D24" s="137">
        <f t="shared" ref="D24:E24" si="34">N60</f>
        <v>1103</v>
      </c>
      <c r="E24" s="138">
        <f t="shared" si="34"/>
        <v>6</v>
      </c>
      <c r="F24" s="130">
        <f t="shared" si="21"/>
        <v>5.4397098821396192E-3</v>
      </c>
      <c r="G24" s="138">
        <f t="shared" si="22"/>
        <v>41</v>
      </c>
      <c r="H24" s="130">
        <f t="shared" si="23"/>
        <v>3.7171350861287401E-2</v>
      </c>
      <c r="I24" s="138">
        <f t="shared" si="24"/>
        <v>23</v>
      </c>
      <c r="J24" s="130">
        <f t="shared" si="25"/>
        <v>2.085222121486854E-2</v>
      </c>
      <c r="K24" s="98"/>
      <c r="L24" s="82"/>
      <c r="M24" s="82" t="s">
        <v>245</v>
      </c>
      <c r="N24" s="41">
        <v>21</v>
      </c>
      <c r="O24" s="41">
        <v>0</v>
      </c>
      <c r="P24" s="41">
        <v>0</v>
      </c>
      <c r="Q24" s="41">
        <v>0</v>
      </c>
      <c r="S24" s="112" t="s">
        <v>90</v>
      </c>
      <c r="T24" s="112" t="s">
        <v>163</v>
      </c>
      <c r="U24" s="38">
        <f>(D30-SUM(E30,G30,I30))/D30</f>
        <v>0.68557845048049304</v>
      </c>
      <c r="V24" s="58">
        <v>19</v>
      </c>
      <c r="W24" s="117" t="s">
        <v>102</v>
      </c>
      <c r="X24" s="38">
        <f t="shared" si="4"/>
        <v>1.2540495349566309E-2</v>
      </c>
      <c r="Y24" s="38">
        <f t="shared" si="5"/>
        <v>7.8221339742919851E-2</v>
      </c>
      <c r="Z24" s="38">
        <f t="shared" si="6"/>
        <v>3.9502560351133871E-2</v>
      </c>
      <c r="AA24" s="38">
        <f t="shared" si="7"/>
        <v>0.86973560455637999</v>
      </c>
      <c r="AC24" s="256" t="s">
        <v>167</v>
      </c>
      <c r="AD24" s="112" t="s">
        <v>163</v>
      </c>
      <c r="AE24" s="40">
        <f>SUMIF($M$6:$M$217,"自己負担割合1割",$N$6:$N$217)</f>
        <v>1087601</v>
      </c>
      <c r="AF24" s="40">
        <f>SUMIF($M$6:$M$217,"自己負担割合1割",$O$6:$O$217)</f>
        <v>45122</v>
      </c>
      <c r="AG24" s="91">
        <f t="shared" si="8"/>
        <v>4.1487641147810637E-2</v>
      </c>
      <c r="AH24" s="40">
        <f>SUMIF($M$6:$M$217,"自己負担割合1割",$P$6:$P$217)</f>
        <v>169001</v>
      </c>
      <c r="AI24" s="91">
        <f t="shared" si="9"/>
        <v>0.15538878688048283</v>
      </c>
      <c r="AJ24" s="40">
        <f>SUMIF($M$6:$M$217,"自己負担割合1割",$Q$6:$Q$217)</f>
        <v>76787</v>
      </c>
      <c r="AK24" s="91">
        <f t="shared" si="10"/>
        <v>7.0602178556290404E-2</v>
      </c>
      <c r="AM24" s="256" t="s">
        <v>167</v>
      </c>
      <c r="AN24" s="112" t="s">
        <v>163</v>
      </c>
      <c r="AO24" s="91">
        <f t="shared" si="15"/>
        <v>0.73252139341541611</v>
      </c>
    </row>
    <row r="25" spans="2:41" ht="14.25" customHeight="1">
      <c r="B25" s="258"/>
      <c r="C25" s="163" t="s">
        <v>74</v>
      </c>
      <c r="D25" s="134">
        <f t="shared" ref="D25:E25" si="35">N61</f>
        <v>98200</v>
      </c>
      <c r="E25" s="135">
        <f t="shared" si="35"/>
        <v>5514</v>
      </c>
      <c r="F25" s="129">
        <f t="shared" si="21"/>
        <v>5.6150712830957232E-2</v>
      </c>
      <c r="G25" s="135">
        <f t="shared" si="22"/>
        <v>19253</v>
      </c>
      <c r="H25" s="129">
        <f t="shared" si="23"/>
        <v>0.19605906313645621</v>
      </c>
      <c r="I25" s="135">
        <f t="shared" si="24"/>
        <v>7652</v>
      </c>
      <c r="J25" s="129">
        <f t="shared" si="25"/>
        <v>7.7922606924643589E-2</v>
      </c>
      <c r="K25" s="98"/>
      <c r="L25" s="82"/>
      <c r="M25" s="117" t="s">
        <v>74</v>
      </c>
      <c r="N25" s="41">
        <v>832</v>
      </c>
      <c r="O25" s="41">
        <v>22</v>
      </c>
      <c r="P25" s="41">
        <v>91</v>
      </c>
      <c r="Q25" s="41">
        <v>45</v>
      </c>
      <c r="S25" s="112"/>
      <c r="T25" s="112" t="s">
        <v>191</v>
      </c>
      <c r="U25" s="38">
        <f>(D31-SUM(E31,G31,I31))/D31</f>
        <v>0.66583832772986407</v>
      </c>
      <c r="V25" s="58">
        <v>20</v>
      </c>
      <c r="W25" s="117" t="s">
        <v>103</v>
      </c>
      <c r="X25" s="38">
        <f t="shared" si="4"/>
        <v>1.0753356539035306E-2</v>
      </c>
      <c r="Y25" s="38">
        <f t="shared" si="5"/>
        <v>7.1295375435106917E-2</v>
      </c>
      <c r="Z25" s="38">
        <f t="shared" si="6"/>
        <v>3.8351566384883143E-2</v>
      </c>
      <c r="AA25" s="38">
        <f t="shared" si="7"/>
        <v>0.87959970164097467</v>
      </c>
      <c r="AC25" s="257"/>
      <c r="AD25" s="112" t="s">
        <v>191</v>
      </c>
      <c r="AE25" s="40">
        <f>SUMIF($M$6:$M$217,"自己負担割合3割",$N$6:$N$217)</f>
        <v>84696</v>
      </c>
      <c r="AF25" s="40">
        <f>SUMIF($M$6:$M$217,"自己負担割合3割",$O$6:$O$217)</f>
        <v>3908</v>
      </c>
      <c r="AG25" s="91">
        <f t="shared" si="8"/>
        <v>4.6141494285444416E-2</v>
      </c>
      <c r="AH25" s="40">
        <f>SUMIF($M$6:$M$217,"自己負担割合3割",$P$6:$P$217)</f>
        <v>13846</v>
      </c>
      <c r="AI25" s="91">
        <f t="shared" si="9"/>
        <v>0.1634787947482762</v>
      </c>
      <c r="AJ25" s="40">
        <f>SUMIF($M$6:$M$217,"自己負担割合3割",$Q$6:$Q$217)</f>
        <v>6630</v>
      </c>
      <c r="AK25" s="91">
        <f t="shared" si="10"/>
        <v>7.8279965996032874E-2</v>
      </c>
      <c r="AM25" s="257"/>
      <c r="AN25" s="112" t="s">
        <v>191</v>
      </c>
      <c r="AO25" s="91">
        <f t="shared" si="15"/>
        <v>0.71209974497024653</v>
      </c>
    </row>
    <row r="26" spans="2:41" ht="14.25" customHeight="1">
      <c r="B26" s="256" t="s">
        <v>89</v>
      </c>
      <c r="C26" s="132" t="s">
        <v>163</v>
      </c>
      <c r="D26" s="134">
        <f t="shared" ref="D26:E26" si="36">N62</f>
        <v>84321</v>
      </c>
      <c r="E26" s="135">
        <f t="shared" si="36"/>
        <v>4636</v>
      </c>
      <c r="F26" s="129">
        <f t="shared" si="21"/>
        <v>5.4980372623664328E-2</v>
      </c>
      <c r="G26" s="135">
        <f t="shared" si="22"/>
        <v>16184</v>
      </c>
      <c r="H26" s="129">
        <f t="shared" si="23"/>
        <v>0.19193320762324925</v>
      </c>
      <c r="I26" s="135">
        <f t="shared" si="24"/>
        <v>6770</v>
      </c>
      <c r="J26" s="129">
        <f t="shared" si="25"/>
        <v>8.0288421626878242E-2</v>
      </c>
      <c r="K26" s="98"/>
      <c r="L26" s="82" t="s">
        <v>80</v>
      </c>
      <c r="M26" s="82" t="s">
        <v>163</v>
      </c>
      <c r="N26" s="41">
        <v>933</v>
      </c>
      <c r="O26" s="41">
        <v>24</v>
      </c>
      <c r="P26" s="41">
        <v>87</v>
      </c>
      <c r="Q26" s="41">
        <v>38</v>
      </c>
      <c r="S26" s="112"/>
      <c r="T26" s="119" t="s">
        <v>74</v>
      </c>
      <c r="U26" s="38">
        <f>(D33-SUM(E33,G33,I33))/D33</f>
        <v>0.68821046128500829</v>
      </c>
      <c r="V26" s="58">
        <v>21</v>
      </c>
      <c r="W26" s="117" t="s">
        <v>104</v>
      </c>
      <c r="X26" s="38">
        <f t="shared" si="4"/>
        <v>9.7669074195666453E-3</v>
      </c>
      <c r="Y26" s="38">
        <f t="shared" si="5"/>
        <v>7.03381483913329E-2</v>
      </c>
      <c r="Z26" s="38">
        <f t="shared" si="6"/>
        <v>3.0121470781352595E-2</v>
      </c>
      <c r="AA26" s="38">
        <f t="shared" si="7"/>
        <v>0.88977347340774782</v>
      </c>
      <c r="AC26" s="258"/>
      <c r="AD26" s="119" t="s">
        <v>74</v>
      </c>
      <c r="AE26" s="40">
        <f>SUMIF($M$6:$M$217,"合計",$N$6:$N$217)</f>
        <v>1201914</v>
      </c>
      <c r="AF26" s="40">
        <f>SUMIF($M$6:$M$217,"合計",$O$6:$O$217)</f>
        <v>49140</v>
      </c>
      <c r="AG26" s="91">
        <f t="shared" si="8"/>
        <v>4.088478876192473E-2</v>
      </c>
      <c r="AH26" s="40">
        <f>SUMIF($M$6:$M$217,"合計",$P$6:$P$217)</f>
        <v>183518</v>
      </c>
      <c r="AI26" s="91">
        <f t="shared" si="9"/>
        <v>0.15268812910075097</v>
      </c>
      <c r="AJ26" s="40">
        <f>SUMIF($M$6:$M$217,"合計",$Q$6:$Q$217)</f>
        <v>83910</v>
      </c>
      <c r="AK26" s="91">
        <f t="shared" si="10"/>
        <v>6.9813647232663895E-2</v>
      </c>
      <c r="AM26" s="258"/>
      <c r="AN26" s="119" t="s">
        <v>74</v>
      </c>
      <c r="AO26" s="91">
        <f t="shared" si="15"/>
        <v>0.73661343490466036</v>
      </c>
    </row>
    <row r="27" spans="2:41" ht="14.25" customHeight="1">
      <c r="B27" s="257"/>
      <c r="C27" s="187" t="s">
        <v>191</v>
      </c>
      <c r="D27" s="171">
        <f t="shared" ref="D27:E27" si="37">N63</f>
        <v>6789</v>
      </c>
      <c r="E27" s="172">
        <f t="shared" si="37"/>
        <v>383</v>
      </c>
      <c r="F27" s="173">
        <f t="shared" si="21"/>
        <v>5.6414788628664017E-2</v>
      </c>
      <c r="G27" s="172">
        <f t="shared" si="22"/>
        <v>1299</v>
      </c>
      <c r="H27" s="173">
        <f t="shared" si="23"/>
        <v>0.19133893062306673</v>
      </c>
      <c r="I27" s="172">
        <f t="shared" si="24"/>
        <v>602</v>
      </c>
      <c r="J27" s="173">
        <f t="shared" si="25"/>
        <v>8.8672853144793048E-2</v>
      </c>
      <c r="K27" s="98"/>
      <c r="L27" s="82"/>
      <c r="M27" s="82" t="s">
        <v>191</v>
      </c>
      <c r="N27" s="41">
        <v>19</v>
      </c>
      <c r="O27" s="41">
        <v>0</v>
      </c>
      <c r="P27" s="41">
        <v>2</v>
      </c>
      <c r="Q27" s="41">
        <v>0</v>
      </c>
      <c r="S27" s="112" t="s">
        <v>91</v>
      </c>
      <c r="T27" s="112" t="s">
        <v>163</v>
      </c>
      <c r="U27" s="38">
        <f>(D34-SUM(E34,G34,I34))/D34</f>
        <v>0.69522460962872512</v>
      </c>
      <c r="V27" s="58">
        <v>22</v>
      </c>
      <c r="W27" s="117" t="s">
        <v>71</v>
      </c>
      <c r="X27" s="38">
        <f t="shared" si="4"/>
        <v>5.1929695181907572E-3</v>
      </c>
      <c r="Y27" s="38">
        <f t="shared" si="5"/>
        <v>5.3373893805309734E-2</v>
      </c>
      <c r="Z27" s="38">
        <f t="shared" si="6"/>
        <v>2.055678466076696E-2</v>
      </c>
      <c r="AA27" s="38">
        <f t="shared" si="7"/>
        <v>0.92087635201573259</v>
      </c>
      <c r="AC27" s="7"/>
      <c r="AD27" s="7"/>
    </row>
    <row r="28" spans="2:41" ht="14.25" customHeight="1">
      <c r="B28" s="257"/>
      <c r="C28" s="136" t="s">
        <v>245</v>
      </c>
      <c r="D28" s="137">
        <f t="shared" ref="D28:E28" si="38">N64</f>
        <v>1295</v>
      </c>
      <c r="E28" s="138">
        <f t="shared" si="38"/>
        <v>8</v>
      </c>
      <c r="F28" s="130">
        <f t="shared" si="21"/>
        <v>6.1776061776061776E-3</v>
      </c>
      <c r="G28" s="138">
        <f t="shared" si="22"/>
        <v>42</v>
      </c>
      <c r="H28" s="130">
        <f t="shared" si="23"/>
        <v>3.2432432432432434E-2</v>
      </c>
      <c r="I28" s="138">
        <f t="shared" si="24"/>
        <v>26</v>
      </c>
      <c r="J28" s="130">
        <f t="shared" si="25"/>
        <v>2.0077220077220077E-2</v>
      </c>
      <c r="K28" s="98"/>
      <c r="L28" s="82"/>
      <c r="M28" s="82" t="s">
        <v>245</v>
      </c>
      <c r="N28" s="41">
        <v>35</v>
      </c>
      <c r="O28" s="41">
        <v>0</v>
      </c>
      <c r="P28" s="41">
        <v>0</v>
      </c>
      <c r="Q28" s="41">
        <v>0</v>
      </c>
      <c r="S28" s="112"/>
      <c r="T28" s="112" t="s">
        <v>191</v>
      </c>
      <c r="U28" s="38">
        <f>(D35-SUM(E35,G35,I35))/D35</f>
        <v>0.67909663865546221</v>
      </c>
      <c r="V28" s="58">
        <v>23</v>
      </c>
      <c r="W28" s="117" t="s">
        <v>167</v>
      </c>
      <c r="X28" s="38">
        <f>INDEX($F:$F,(ROW()+($V28)*3))</f>
        <v>4.088478876192473E-2</v>
      </c>
      <c r="Y28" s="38">
        <f t="shared" si="5"/>
        <v>0.15268812910075097</v>
      </c>
      <c r="Z28" s="38">
        <f>INDEX($J:$J,(ROW()+($V28)*3))</f>
        <v>6.9813647232663895E-2</v>
      </c>
      <c r="AA28" s="38">
        <f>INDEX($U:$U,(ROW()+($V28)*2))</f>
        <v>0.73661343490466036</v>
      </c>
      <c r="AC28" s="7"/>
      <c r="AD28" s="7"/>
    </row>
    <row r="29" spans="2:41" ht="14.25" customHeight="1">
      <c r="B29" s="258"/>
      <c r="C29" s="163" t="s">
        <v>74</v>
      </c>
      <c r="D29" s="134">
        <f t="shared" ref="D29:E29" si="39">N65</f>
        <v>92405</v>
      </c>
      <c r="E29" s="135">
        <f t="shared" si="39"/>
        <v>5027</v>
      </c>
      <c r="F29" s="129">
        <f t="shared" si="21"/>
        <v>5.4401818083437047E-2</v>
      </c>
      <c r="G29" s="135">
        <f t="shared" si="22"/>
        <v>17525</v>
      </c>
      <c r="H29" s="129">
        <f t="shared" si="23"/>
        <v>0.18965423948920512</v>
      </c>
      <c r="I29" s="135">
        <f t="shared" si="24"/>
        <v>7398</v>
      </c>
      <c r="J29" s="129">
        <f t="shared" si="25"/>
        <v>8.006060278123478E-2</v>
      </c>
      <c r="K29" s="98"/>
      <c r="L29" s="82"/>
      <c r="M29" s="117" t="s">
        <v>74</v>
      </c>
      <c r="N29" s="41">
        <v>987</v>
      </c>
      <c r="O29" s="41">
        <v>24</v>
      </c>
      <c r="P29" s="41">
        <v>89</v>
      </c>
      <c r="Q29" s="41">
        <v>38</v>
      </c>
      <c r="S29" s="112"/>
      <c r="T29" s="119" t="s">
        <v>74</v>
      </c>
      <c r="U29" s="38">
        <f>(D37-SUM(E37,G37,I37))/D37</f>
        <v>0.69859255300195977</v>
      </c>
      <c r="AC29" s="7"/>
      <c r="AD29" s="7"/>
    </row>
    <row r="30" spans="2:41" ht="14.25" customHeight="1">
      <c r="B30" s="256" t="s">
        <v>90</v>
      </c>
      <c r="C30" s="132" t="s">
        <v>163</v>
      </c>
      <c r="D30" s="134">
        <f t="shared" ref="D30:E30" si="40">N66</f>
        <v>88763</v>
      </c>
      <c r="E30" s="135">
        <f t="shared" si="40"/>
        <v>4607</v>
      </c>
      <c r="F30" s="129">
        <f t="shared" si="21"/>
        <v>5.1902256570868492E-2</v>
      </c>
      <c r="G30" s="135">
        <f t="shared" si="22"/>
        <v>16131</v>
      </c>
      <c r="H30" s="129">
        <f t="shared" si="23"/>
        <v>0.18173112670820049</v>
      </c>
      <c r="I30" s="135">
        <f t="shared" si="24"/>
        <v>7171</v>
      </c>
      <c r="J30" s="129">
        <f t="shared" si="25"/>
        <v>8.0788166240438025E-2</v>
      </c>
      <c r="K30" s="98"/>
      <c r="L30" s="82" t="s">
        <v>81</v>
      </c>
      <c r="M30" s="82" t="s">
        <v>163</v>
      </c>
      <c r="N30" s="41">
        <v>1155</v>
      </c>
      <c r="O30" s="41">
        <v>27</v>
      </c>
      <c r="P30" s="41">
        <v>116</v>
      </c>
      <c r="Q30" s="41">
        <v>55</v>
      </c>
      <c r="S30" s="112" t="s">
        <v>92</v>
      </c>
      <c r="T30" s="112" t="s">
        <v>163</v>
      </c>
      <c r="U30" s="38">
        <f>(D38-SUM(E38,G38,I38))/D38</f>
        <v>0.70737508687929573</v>
      </c>
      <c r="W30" s="58" t="s">
        <v>199</v>
      </c>
      <c r="X30" s="58"/>
      <c r="Y30" s="58"/>
      <c r="Z30" s="58"/>
      <c r="AA30" s="58"/>
      <c r="AB30" s="58"/>
      <c r="AC30" s="149"/>
      <c r="AD30" s="149"/>
      <c r="AE30" s="58"/>
      <c r="AF30" s="58"/>
      <c r="AG30" s="58"/>
      <c r="AH30" s="58"/>
      <c r="AI30" s="58"/>
      <c r="AJ30" s="58"/>
    </row>
    <row r="31" spans="2:41" ht="14.25" customHeight="1">
      <c r="B31" s="257"/>
      <c r="C31" s="187" t="s">
        <v>191</v>
      </c>
      <c r="D31" s="171">
        <f t="shared" ref="D31:E31" si="41">N67</f>
        <v>6841</v>
      </c>
      <c r="E31" s="172">
        <f t="shared" si="41"/>
        <v>374</v>
      </c>
      <c r="F31" s="173">
        <f t="shared" si="21"/>
        <v>5.4670369828972373E-2</v>
      </c>
      <c r="G31" s="172">
        <f t="shared" si="22"/>
        <v>1283</v>
      </c>
      <c r="H31" s="173">
        <f t="shared" si="23"/>
        <v>0.18754568045607367</v>
      </c>
      <c r="I31" s="172">
        <f t="shared" si="24"/>
        <v>629</v>
      </c>
      <c r="J31" s="173">
        <f t="shared" si="25"/>
        <v>9.1945621985089904E-2</v>
      </c>
      <c r="K31" s="98"/>
      <c r="L31" s="82"/>
      <c r="M31" s="82" t="s">
        <v>191</v>
      </c>
      <c r="N31" s="41">
        <v>18</v>
      </c>
      <c r="O31" s="41">
        <v>0</v>
      </c>
      <c r="P31" s="41">
        <v>2</v>
      </c>
      <c r="Q31" s="41">
        <v>1</v>
      </c>
      <c r="S31" s="112"/>
      <c r="T31" s="112" t="s">
        <v>191</v>
      </c>
      <c r="U31" s="38">
        <f>(D39-SUM(E39,G39,I39))/D39</f>
        <v>0.67795527156549518</v>
      </c>
      <c r="W31" s="246" t="s">
        <v>196</v>
      </c>
      <c r="X31" s="247"/>
      <c r="Y31" s="246" t="s">
        <v>67</v>
      </c>
      <c r="Z31" s="247"/>
      <c r="AA31" s="246" t="s">
        <v>200</v>
      </c>
      <c r="AB31" s="247"/>
      <c r="AC31" s="246" t="s">
        <v>201</v>
      </c>
      <c r="AD31" s="247"/>
      <c r="AE31" s="246" t="s">
        <v>202</v>
      </c>
      <c r="AF31" s="247"/>
      <c r="AG31" s="246" t="s">
        <v>203</v>
      </c>
      <c r="AH31" s="247"/>
      <c r="AI31" s="246" t="s">
        <v>204</v>
      </c>
      <c r="AJ31" s="247"/>
      <c r="AK31" s="85"/>
    </row>
    <row r="32" spans="2:41" ht="14.25" customHeight="1">
      <c r="B32" s="257"/>
      <c r="C32" s="136" t="s">
        <v>245</v>
      </c>
      <c r="D32" s="137">
        <f t="shared" ref="D32:E32" si="42">N68</f>
        <v>1516</v>
      </c>
      <c r="E32" s="138">
        <f t="shared" si="42"/>
        <v>11</v>
      </c>
      <c r="F32" s="130">
        <f t="shared" si="21"/>
        <v>7.2559366754617414E-3</v>
      </c>
      <c r="G32" s="138">
        <f t="shared" si="22"/>
        <v>39</v>
      </c>
      <c r="H32" s="130">
        <f t="shared" si="23"/>
        <v>2.5725593667546173E-2</v>
      </c>
      <c r="I32" s="138">
        <f t="shared" si="24"/>
        <v>36</v>
      </c>
      <c r="J32" s="130">
        <f t="shared" si="25"/>
        <v>2.3746701846965697E-2</v>
      </c>
      <c r="K32" s="98"/>
      <c r="L32" s="82"/>
      <c r="M32" s="82" t="s">
        <v>245</v>
      </c>
      <c r="N32" s="41">
        <v>42</v>
      </c>
      <c r="O32" s="41">
        <v>0</v>
      </c>
      <c r="P32" s="41">
        <v>0</v>
      </c>
      <c r="Q32" s="41">
        <v>0</v>
      </c>
      <c r="S32" s="112"/>
      <c r="T32" s="119" t="s">
        <v>74</v>
      </c>
      <c r="U32" s="38">
        <f>(D41-SUM(E41,G41,I41))/D41</f>
        <v>0.71022430513403256</v>
      </c>
      <c r="W32" s="82" t="s">
        <v>163</v>
      </c>
      <c r="X32" s="82" t="s">
        <v>191</v>
      </c>
      <c r="Y32" s="82" t="s">
        <v>163</v>
      </c>
      <c r="Z32" s="82" t="s">
        <v>191</v>
      </c>
      <c r="AA32" s="82" t="s">
        <v>163</v>
      </c>
      <c r="AB32" s="82" t="s">
        <v>191</v>
      </c>
      <c r="AC32" s="82" t="s">
        <v>163</v>
      </c>
      <c r="AD32" s="82" t="s">
        <v>191</v>
      </c>
      <c r="AE32" s="82" t="s">
        <v>163</v>
      </c>
      <c r="AF32" s="82" t="s">
        <v>191</v>
      </c>
      <c r="AG32" s="82" t="s">
        <v>163</v>
      </c>
      <c r="AH32" s="82" t="s">
        <v>191</v>
      </c>
      <c r="AI32" s="82" t="s">
        <v>163</v>
      </c>
      <c r="AJ32" s="82" t="s">
        <v>191</v>
      </c>
      <c r="AK32" s="85"/>
    </row>
    <row r="33" spans="2:37" ht="14.25" customHeight="1">
      <c r="B33" s="258"/>
      <c r="C33" s="163" t="s">
        <v>74</v>
      </c>
      <c r="D33" s="134">
        <f t="shared" ref="D33:E33" si="43">N69</f>
        <v>97120</v>
      </c>
      <c r="E33" s="135">
        <f t="shared" si="43"/>
        <v>4992</v>
      </c>
      <c r="F33" s="129">
        <f t="shared" si="21"/>
        <v>5.1400329489291595E-2</v>
      </c>
      <c r="G33" s="135">
        <f t="shared" si="22"/>
        <v>17453</v>
      </c>
      <c r="H33" s="129">
        <f t="shared" si="23"/>
        <v>0.17970551894563427</v>
      </c>
      <c r="I33" s="135">
        <f t="shared" si="24"/>
        <v>7836</v>
      </c>
      <c r="J33" s="129">
        <f t="shared" si="25"/>
        <v>8.0683690280065903E-2</v>
      </c>
      <c r="K33" s="98"/>
      <c r="L33" s="82"/>
      <c r="M33" s="117" t="s">
        <v>74</v>
      </c>
      <c r="N33" s="41">
        <v>1215</v>
      </c>
      <c r="O33" s="41">
        <v>27</v>
      </c>
      <c r="P33" s="41">
        <v>118</v>
      </c>
      <c r="Q33" s="41">
        <v>56</v>
      </c>
      <c r="S33" s="112" t="s">
        <v>93</v>
      </c>
      <c r="T33" s="112" t="s">
        <v>163</v>
      </c>
      <c r="U33" s="38">
        <f>(D42-SUM(E42,G42,I42))/D42</f>
        <v>0.7226997600372479</v>
      </c>
      <c r="W33" s="2"/>
      <c r="X33" s="2"/>
      <c r="Y33" s="2"/>
      <c r="Z33" s="2"/>
      <c r="AA33" s="2"/>
      <c r="AB33" s="2"/>
      <c r="AC33" s="2"/>
      <c r="AD33" s="2"/>
      <c r="AE33" s="2"/>
      <c r="AF33" s="2"/>
      <c r="AG33" s="2"/>
      <c r="AH33" s="2"/>
      <c r="AI33" s="2"/>
      <c r="AJ33" s="2"/>
      <c r="AK33" s="85"/>
    </row>
    <row r="34" spans="2:37" ht="14.25" customHeight="1">
      <c r="B34" s="256" t="s">
        <v>91</v>
      </c>
      <c r="C34" s="132" t="s">
        <v>163</v>
      </c>
      <c r="D34" s="134">
        <f t="shared" ref="D34:E34" si="44">N70</f>
        <v>76978</v>
      </c>
      <c r="E34" s="135">
        <f t="shared" si="44"/>
        <v>3800</v>
      </c>
      <c r="F34" s="129">
        <f t="shared" si="21"/>
        <v>4.9364753565953906E-2</v>
      </c>
      <c r="G34" s="135">
        <f t="shared" si="22"/>
        <v>13534</v>
      </c>
      <c r="H34" s="129">
        <f t="shared" si="23"/>
        <v>0.17581646704253162</v>
      </c>
      <c r="I34" s="135">
        <f t="shared" si="24"/>
        <v>6127</v>
      </c>
      <c r="J34" s="129">
        <f t="shared" si="25"/>
        <v>7.9594169762789366E-2</v>
      </c>
      <c r="K34" s="98"/>
      <c r="L34" s="82" t="s">
        <v>82</v>
      </c>
      <c r="M34" s="82" t="s">
        <v>163</v>
      </c>
      <c r="N34" s="41">
        <v>1294</v>
      </c>
      <c r="O34" s="41">
        <v>25</v>
      </c>
      <c r="P34" s="41">
        <v>135</v>
      </c>
      <c r="Q34" s="41">
        <v>64</v>
      </c>
      <c r="S34" s="112"/>
      <c r="T34" s="112" t="s">
        <v>191</v>
      </c>
      <c r="U34" s="38">
        <f>(D43-SUM(E43,G43,I43))/D43</f>
        <v>0.69916502946954817</v>
      </c>
      <c r="AC34" s="121"/>
      <c r="AD34" s="121"/>
      <c r="AE34" s="121"/>
      <c r="AF34" s="121"/>
      <c r="AG34" s="121"/>
      <c r="AH34" s="121"/>
      <c r="AI34" s="121"/>
    </row>
    <row r="35" spans="2:37" ht="14.25" customHeight="1">
      <c r="B35" s="257"/>
      <c r="C35" s="187" t="s">
        <v>191</v>
      </c>
      <c r="D35" s="171">
        <f t="shared" ref="D35:E35" si="45">N71</f>
        <v>5712</v>
      </c>
      <c r="E35" s="172">
        <f t="shared" si="45"/>
        <v>295</v>
      </c>
      <c r="F35" s="173">
        <f t="shared" si="21"/>
        <v>5.1645658263305319E-2</v>
      </c>
      <c r="G35" s="172">
        <f t="shared" si="22"/>
        <v>1034</v>
      </c>
      <c r="H35" s="173">
        <f t="shared" si="23"/>
        <v>0.18102240896358543</v>
      </c>
      <c r="I35" s="172">
        <f t="shared" si="24"/>
        <v>504</v>
      </c>
      <c r="J35" s="173">
        <f t="shared" si="25"/>
        <v>8.8235294117647065E-2</v>
      </c>
      <c r="K35" s="98"/>
      <c r="L35" s="82"/>
      <c r="M35" s="82" t="s">
        <v>191</v>
      </c>
      <c r="N35" s="41">
        <v>34</v>
      </c>
      <c r="O35" s="41">
        <v>0</v>
      </c>
      <c r="P35" s="41">
        <v>3</v>
      </c>
      <c r="Q35" s="41">
        <v>3</v>
      </c>
      <c r="S35" s="112"/>
      <c r="T35" s="119" t="s">
        <v>74</v>
      </c>
      <c r="U35" s="38">
        <f>(D45-SUM(E45,G45,I45))/D45</f>
        <v>0.7260633956843926</v>
      </c>
      <c r="AF35" s="121"/>
      <c r="AG35" s="121"/>
      <c r="AH35" s="121"/>
      <c r="AI35" s="121"/>
    </row>
    <row r="36" spans="2:37" ht="14.25" customHeight="1">
      <c r="B36" s="257"/>
      <c r="C36" s="136" t="s">
        <v>245</v>
      </c>
      <c r="D36" s="137">
        <f t="shared" ref="D36:E36" si="46">N72</f>
        <v>1505</v>
      </c>
      <c r="E36" s="138">
        <f t="shared" si="46"/>
        <v>3</v>
      </c>
      <c r="F36" s="130">
        <f t="shared" si="21"/>
        <v>1.9933554817275745E-3</v>
      </c>
      <c r="G36" s="138">
        <f t="shared" si="22"/>
        <v>44</v>
      </c>
      <c r="H36" s="130">
        <f t="shared" si="23"/>
        <v>2.9235880398671095E-2</v>
      </c>
      <c r="I36" s="138">
        <f t="shared" si="24"/>
        <v>36</v>
      </c>
      <c r="J36" s="130">
        <f t="shared" si="25"/>
        <v>2.3920265780730896E-2</v>
      </c>
      <c r="K36" s="98"/>
      <c r="L36" s="82"/>
      <c r="M36" s="82" t="s">
        <v>245</v>
      </c>
      <c r="N36" s="41">
        <v>58</v>
      </c>
      <c r="O36" s="41">
        <v>0</v>
      </c>
      <c r="P36" s="41">
        <v>0</v>
      </c>
      <c r="Q36" s="41">
        <v>1</v>
      </c>
      <c r="S36" s="112" t="s">
        <v>94</v>
      </c>
      <c r="T36" s="112" t="s">
        <v>163</v>
      </c>
      <c r="U36" s="38">
        <f>(D46-SUM(E46,G46,I46))/D46</f>
        <v>0.7388666342624407</v>
      </c>
      <c r="AF36" s="2"/>
      <c r="AG36" s="2"/>
      <c r="AH36" s="2"/>
      <c r="AI36" s="2"/>
    </row>
    <row r="37" spans="2:37" ht="14.25" customHeight="1">
      <c r="B37" s="258"/>
      <c r="C37" s="163" t="s">
        <v>74</v>
      </c>
      <c r="D37" s="134">
        <f t="shared" ref="D37:E37" si="47">N73</f>
        <v>84195</v>
      </c>
      <c r="E37" s="135">
        <f t="shared" si="47"/>
        <v>4098</v>
      </c>
      <c r="F37" s="129">
        <f t="shared" si="21"/>
        <v>4.8672724033493674E-2</v>
      </c>
      <c r="G37" s="135">
        <f t="shared" si="22"/>
        <v>14612</v>
      </c>
      <c r="H37" s="129">
        <f t="shared" si="23"/>
        <v>0.17354949818872856</v>
      </c>
      <c r="I37" s="135">
        <f t="shared" si="24"/>
        <v>6667</v>
      </c>
      <c r="J37" s="129">
        <f t="shared" si="25"/>
        <v>7.9185224775818047E-2</v>
      </c>
      <c r="K37" s="98"/>
      <c r="L37" s="82"/>
      <c r="M37" s="117" t="s">
        <v>74</v>
      </c>
      <c r="N37" s="41">
        <v>1386</v>
      </c>
      <c r="O37" s="41">
        <v>25</v>
      </c>
      <c r="P37" s="41">
        <v>138</v>
      </c>
      <c r="Q37" s="41">
        <v>68</v>
      </c>
      <c r="S37" s="112"/>
      <c r="T37" s="112" t="s">
        <v>191</v>
      </c>
      <c r="U37" s="38">
        <f>(D47-SUM(E47,G47,I47))/D47</f>
        <v>0.70197224251278301</v>
      </c>
      <c r="AF37" s="2"/>
      <c r="AG37" s="2"/>
      <c r="AH37" s="2"/>
      <c r="AI37" s="2"/>
    </row>
    <row r="38" spans="2:37" ht="14.25" customHeight="1">
      <c r="B38" s="256" t="s">
        <v>92</v>
      </c>
      <c r="C38" s="132" t="s">
        <v>163</v>
      </c>
      <c r="D38" s="134">
        <f t="shared" ref="D38:E38" si="48">N74</f>
        <v>64745</v>
      </c>
      <c r="E38" s="135">
        <f t="shared" si="48"/>
        <v>3003</v>
      </c>
      <c r="F38" s="129">
        <f t="shared" si="21"/>
        <v>4.6381959996910957E-2</v>
      </c>
      <c r="G38" s="135">
        <f t="shared" si="22"/>
        <v>10738</v>
      </c>
      <c r="H38" s="129">
        <f t="shared" si="23"/>
        <v>0.16585064483743919</v>
      </c>
      <c r="I38" s="135">
        <f t="shared" si="24"/>
        <v>5205</v>
      </c>
      <c r="J38" s="129">
        <f t="shared" si="25"/>
        <v>8.0392308286354158E-2</v>
      </c>
      <c r="K38" s="98"/>
      <c r="L38" s="82" t="s">
        <v>83</v>
      </c>
      <c r="M38" s="82" t="s">
        <v>163</v>
      </c>
      <c r="N38" s="41">
        <v>1504</v>
      </c>
      <c r="O38" s="41">
        <v>33</v>
      </c>
      <c r="P38" s="41">
        <v>152</v>
      </c>
      <c r="Q38" s="41">
        <v>82</v>
      </c>
      <c r="S38" s="112"/>
      <c r="T38" s="119" t="s">
        <v>74</v>
      </c>
      <c r="U38" s="38">
        <f>(D49-SUM(E49,G49,I49))/D49</f>
        <v>0.74111371683450589</v>
      </c>
      <c r="AF38" s="2"/>
      <c r="AG38" s="2"/>
      <c r="AH38" s="2"/>
      <c r="AI38" s="2"/>
    </row>
    <row r="39" spans="2:37" ht="14.25" customHeight="1">
      <c r="B39" s="257"/>
      <c r="C39" s="187" t="s">
        <v>191</v>
      </c>
      <c r="D39" s="171">
        <f t="shared" ref="D39:E39" si="49">N75</f>
        <v>4695</v>
      </c>
      <c r="E39" s="172">
        <f t="shared" si="49"/>
        <v>242</v>
      </c>
      <c r="F39" s="173">
        <f t="shared" si="21"/>
        <v>5.1544195953141643E-2</v>
      </c>
      <c r="G39" s="172">
        <f t="shared" si="22"/>
        <v>867</v>
      </c>
      <c r="H39" s="173">
        <f t="shared" si="23"/>
        <v>0.18466453674121405</v>
      </c>
      <c r="I39" s="172">
        <f t="shared" si="24"/>
        <v>403</v>
      </c>
      <c r="J39" s="173">
        <f t="shared" si="25"/>
        <v>8.5835995740149093E-2</v>
      </c>
      <c r="K39" s="98"/>
      <c r="L39" s="82"/>
      <c r="M39" s="82" t="s">
        <v>191</v>
      </c>
      <c r="N39" s="41">
        <v>22</v>
      </c>
      <c r="O39" s="41">
        <v>1</v>
      </c>
      <c r="P39" s="41">
        <v>6</v>
      </c>
      <c r="Q39" s="41">
        <v>1</v>
      </c>
      <c r="S39" s="112" t="s">
        <v>95</v>
      </c>
      <c r="T39" s="112" t="s">
        <v>163</v>
      </c>
      <c r="U39" s="38">
        <f>(D50-SUM(E50,G50,I50))/D50</f>
        <v>0.75358493391740611</v>
      </c>
    </row>
    <row r="40" spans="2:37" ht="14.25" customHeight="1">
      <c r="B40" s="257"/>
      <c r="C40" s="136" t="s">
        <v>245</v>
      </c>
      <c r="D40" s="137">
        <f t="shared" ref="D40:E40" si="50">N76</f>
        <v>1401</v>
      </c>
      <c r="E40" s="138">
        <f t="shared" si="50"/>
        <v>6</v>
      </c>
      <c r="F40" s="130">
        <f t="shared" si="21"/>
        <v>4.2826552462526769E-3</v>
      </c>
      <c r="G40" s="138">
        <f t="shared" si="22"/>
        <v>33</v>
      </c>
      <c r="H40" s="130">
        <f t="shared" si="23"/>
        <v>2.3554603854389723E-2</v>
      </c>
      <c r="I40" s="138">
        <f t="shared" si="24"/>
        <v>31</v>
      </c>
      <c r="J40" s="130">
        <f t="shared" si="25"/>
        <v>2.2127052105638829E-2</v>
      </c>
      <c r="K40" s="98"/>
      <c r="L40" s="82"/>
      <c r="M40" s="82" t="s">
        <v>245</v>
      </c>
      <c r="N40" s="41">
        <v>49</v>
      </c>
      <c r="O40" s="41">
        <v>0</v>
      </c>
      <c r="P40" s="41">
        <v>0</v>
      </c>
      <c r="Q40" s="41">
        <v>0</v>
      </c>
      <c r="S40" s="112"/>
      <c r="T40" s="112" t="s">
        <v>191</v>
      </c>
      <c r="U40" s="38">
        <f>(D51-SUM(E51,G51,I51))/D51</f>
        <v>0.71967120181405897</v>
      </c>
    </row>
    <row r="41" spans="2:37" ht="14.25" customHeight="1">
      <c r="B41" s="258"/>
      <c r="C41" s="163" t="s">
        <v>74</v>
      </c>
      <c r="D41" s="134">
        <f t="shared" ref="D41:E41" si="51">N77</f>
        <v>70841</v>
      </c>
      <c r="E41" s="135">
        <f t="shared" si="51"/>
        <v>3251</v>
      </c>
      <c r="F41" s="129">
        <f t="shared" si="21"/>
        <v>4.5891503507855619E-2</v>
      </c>
      <c r="G41" s="135">
        <f t="shared" si="22"/>
        <v>11638</v>
      </c>
      <c r="H41" s="129">
        <f t="shared" si="23"/>
        <v>0.16428339520898916</v>
      </c>
      <c r="I41" s="135">
        <f t="shared" si="24"/>
        <v>5639</v>
      </c>
      <c r="J41" s="129">
        <f t="shared" si="25"/>
        <v>7.9600796149122688E-2</v>
      </c>
      <c r="K41" s="98"/>
      <c r="L41" s="82"/>
      <c r="M41" s="117" t="s">
        <v>74</v>
      </c>
      <c r="N41" s="41">
        <v>1575</v>
      </c>
      <c r="O41" s="41">
        <v>34</v>
      </c>
      <c r="P41" s="41">
        <v>158</v>
      </c>
      <c r="Q41" s="41">
        <v>83</v>
      </c>
      <c r="S41" s="112"/>
      <c r="T41" s="119" t="s">
        <v>74</v>
      </c>
      <c r="U41" s="38">
        <f>(D53-SUM(E53,G53,I53))/D53</f>
        <v>0.7564188205470771</v>
      </c>
    </row>
    <row r="42" spans="2:37" ht="14.25" customHeight="1">
      <c r="B42" s="256" t="s">
        <v>93</v>
      </c>
      <c r="C42" s="132" t="s">
        <v>163</v>
      </c>
      <c r="D42" s="134">
        <f t="shared" ref="D42:E42" si="52">N78</f>
        <v>55842</v>
      </c>
      <c r="E42" s="135">
        <f t="shared" si="52"/>
        <v>2264</v>
      </c>
      <c r="F42" s="129">
        <f t="shared" si="21"/>
        <v>4.0542960495684253E-2</v>
      </c>
      <c r="G42" s="135">
        <f t="shared" si="22"/>
        <v>8852</v>
      </c>
      <c r="H42" s="129">
        <f t="shared" si="23"/>
        <v>0.15851867769779018</v>
      </c>
      <c r="I42" s="135">
        <f t="shared" si="24"/>
        <v>4369</v>
      </c>
      <c r="J42" s="129">
        <f t="shared" si="25"/>
        <v>7.8238601769277605E-2</v>
      </c>
      <c r="K42" s="98"/>
      <c r="L42" s="82" t="s">
        <v>84</v>
      </c>
      <c r="M42" s="82" t="s">
        <v>163</v>
      </c>
      <c r="N42" s="41">
        <v>1666</v>
      </c>
      <c r="O42" s="41">
        <v>49</v>
      </c>
      <c r="P42" s="41">
        <v>164</v>
      </c>
      <c r="Q42" s="41">
        <v>81</v>
      </c>
      <c r="S42" s="112" t="s">
        <v>96</v>
      </c>
      <c r="T42" s="112" t="s">
        <v>163</v>
      </c>
      <c r="U42" s="38">
        <f>(D54-SUM(E54,G54,I54))/D54</f>
        <v>0.76899629437781403</v>
      </c>
    </row>
    <row r="43" spans="2:37" ht="14.25" customHeight="1">
      <c r="B43" s="257"/>
      <c r="C43" s="187" t="s">
        <v>191</v>
      </c>
      <c r="D43" s="171">
        <f t="shared" ref="D43:E43" si="53">N79</f>
        <v>4072</v>
      </c>
      <c r="E43" s="172">
        <f t="shared" si="53"/>
        <v>190</v>
      </c>
      <c r="F43" s="173">
        <f t="shared" si="21"/>
        <v>4.6660117878192534E-2</v>
      </c>
      <c r="G43" s="172">
        <f t="shared" si="22"/>
        <v>696</v>
      </c>
      <c r="H43" s="173">
        <f t="shared" si="23"/>
        <v>0.17092337917485265</v>
      </c>
      <c r="I43" s="172">
        <f t="shared" si="24"/>
        <v>339</v>
      </c>
      <c r="J43" s="173">
        <f t="shared" si="25"/>
        <v>8.3251473477406676E-2</v>
      </c>
      <c r="K43" s="98"/>
      <c r="L43" s="82"/>
      <c r="M43" s="82" t="s">
        <v>191</v>
      </c>
      <c r="N43" s="41">
        <v>30</v>
      </c>
      <c r="O43" s="41">
        <v>1</v>
      </c>
      <c r="P43" s="41">
        <v>4</v>
      </c>
      <c r="Q43" s="41">
        <v>0</v>
      </c>
      <c r="S43" s="112"/>
      <c r="T43" s="112" t="s">
        <v>191</v>
      </c>
      <c r="U43" s="38">
        <f>(D55-SUM(E55,G55,I55))/D55</f>
        <v>0.73824197210509246</v>
      </c>
    </row>
    <row r="44" spans="2:37" ht="14.25" customHeight="1">
      <c r="B44" s="257"/>
      <c r="C44" s="136" t="s">
        <v>245</v>
      </c>
      <c r="D44" s="137">
        <f t="shared" ref="D44:E44" si="54">N80</f>
        <v>1352</v>
      </c>
      <c r="E44" s="138">
        <f t="shared" si="54"/>
        <v>7</v>
      </c>
      <c r="F44" s="130">
        <f t="shared" si="21"/>
        <v>5.1775147928994087E-3</v>
      </c>
      <c r="G44" s="138">
        <f t="shared" si="22"/>
        <v>44</v>
      </c>
      <c r="H44" s="130">
        <f t="shared" si="23"/>
        <v>3.2544378698224852E-2</v>
      </c>
      <c r="I44" s="138">
        <f t="shared" si="24"/>
        <v>22</v>
      </c>
      <c r="J44" s="130">
        <f t="shared" si="25"/>
        <v>1.6272189349112426E-2</v>
      </c>
      <c r="K44" s="98"/>
      <c r="L44" s="82"/>
      <c r="M44" s="82" t="s">
        <v>245</v>
      </c>
      <c r="N44" s="41">
        <v>54</v>
      </c>
      <c r="O44" s="41">
        <v>0</v>
      </c>
      <c r="P44" s="41">
        <v>0</v>
      </c>
      <c r="Q44" s="41">
        <v>1</v>
      </c>
      <c r="S44" s="112"/>
      <c r="T44" s="119" t="s">
        <v>74</v>
      </c>
      <c r="U44" s="38">
        <f>(D57-SUM(E57,G57,I57))/D57</f>
        <v>0.77236291927620648</v>
      </c>
    </row>
    <row r="45" spans="2:37" ht="14.25" customHeight="1">
      <c r="B45" s="258"/>
      <c r="C45" s="163" t="s">
        <v>74</v>
      </c>
      <c r="D45" s="134">
        <f t="shared" ref="D45:E45" si="55">N81</f>
        <v>61266</v>
      </c>
      <c r="E45" s="135">
        <f t="shared" si="55"/>
        <v>2461</v>
      </c>
      <c r="F45" s="129">
        <f t="shared" si="21"/>
        <v>4.0169098684425295E-2</v>
      </c>
      <c r="G45" s="135">
        <f t="shared" si="22"/>
        <v>9592</v>
      </c>
      <c r="H45" s="129">
        <f t="shared" si="23"/>
        <v>0.15656318349492376</v>
      </c>
      <c r="I45" s="135">
        <f t="shared" si="24"/>
        <v>4730</v>
      </c>
      <c r="J45" s="129">
        <f t="shared" si="25"/>
        <v>7.7204322136258288E-2</v>
      </c>
      <c r="K45" s="98"/>
      <c r="L45" s="82"/>
      <c r="M45" s="117" t="s">
        <v>74</v>
      </c>
      <c r="N45" s="41">
        <v>1750</v>
      </c>
      <c r="O45" s="41">
        <v>50</v>
      </c>
      <c r="P45" s="41">
        <v>168</v>
      </c>
      <c r="Q45" s="41">
        <v>82</v>
      </c>
      <c r="S45" s="112" t="s">
        <v>97</v>
      </c>
      <c r="T45" s="112" t="s">
        <v>163</v>
      </c>
      <c r="U45" s="38">
        <f>(D58-SUM(E58,G58,I58))/D58</f>
        <v>0.78411370833232619</v>
      </c>
      <c r="AG45" s="2"/>
    </row>
    <row r="46" spans="2:37" ht="14.25" customHeight="1">
      <c r="B46" s="256" t="s">
        <v>94</v>
      </c>
      <c r="C46" s="132" t="s">
        <v>163</v>
      </c>
      <c r="D46" s="134">
        <f t="shared" ref="D46:E46" si="56">N82</f>
        <v>59663</v>
      </c>
      <c r="E46" s="135">
        <f t="shared" si="56"/>
        <v>2289</v>
      </c>
      <c r="F46" s="129">
        <f t="shared" si="21"/>
        <v>3.8365486147193401E-2</v>
      </c>
      <c r="G46" s="135">
        <f t="shared" si="22"/>
        <v>8800</v>
      </c>
      <c r="H46" s="129">
        <f t="shared" si="23"/>
        <v>0.14749509746408998</v>
      </c>
      <c r="I46" s="135">
        <f t="shared" si="24"/>
        <v>4491</v>
      </c>
      <c r="J46" s="129">
        <f t="shared" si="25"/>
        <v>7.5272782126275917E-2</v>
      </c>
      <c r="K46" s="98"/>
      <c r="L46" s="82" t="s">
        <v>85</v>
      </c>
      <c r="M46" s="82" t="s">
        <v>163</v>
      </c>
      <c r="N46" s="41">
        <v>88733</v>
      </c>
      <c r="O46" s="41">
        <v>3138</v>
      </c>
      <c r="P46" s="41">
        <v>10861</v>
      </c>
      <c r="Q46" s="41">
        <v>5708</v>
      </c>
      <c r="S46" s="112"/>
      <c r="T46" s="112" t="s">
        <v>191</v>
      </c>
      <c r="U46" s="38">
        <f>(D59-SUM(E59,G59,I59))/D59</f>
        <v>0.75780933062880329</v>
      </c>
      <c r="AG46" s="2"/>
    </row>
    <row r="47" spans="2:37" ht="14.25" customHeight="1">
      <c r="B47" s="257"/>
      <c r="C47" s="187" t="s">
        <v>191</v>
      </c>
      <c r="D47" s="171">
        <f t="shared" ref="D47:E47" si="57">N83</f>
        <v>4107</v>
      </c>
      <c r="E47" s="172">
        <f t="shared" si="57"/>
        <v>208</v>
      </c>
      <c r="F47" s="173">
        <f t="shared" si="21"/>
        <v>5.0645239834429021E-2</v>
      </c>
      <c r="G47" s="172">
        <f t="shared" si="22"/>
        <v>669</v>
      </c>
      <c r="H47" s="173">
        <f t="shared" si="23"/>
        <v>0.16289262235208182</v>
      </c>
      <c r="I47" s="172">
        <f t="shared" si="24"/>
        <v>347</v>
      </c>
      <c r="J47" s="173">
        <f t="shared" si="25"/>
        <v>8.4489895300706108E-2</v>
      </c>
      <c r="K47" s="98"/>
      <c r="L47" s="82"/>
      <c r="M47" s="82" t="s">
        <v>191</v>
      </c>
      <c r="N47" s="41">
        <v>10504</v>
      </c>
      <c r="O47" s="41">
        <v>357</v>
      </c>
      <c r="P47" s="41">
        <v>1156</v>
      </c>
      <c r="Q47" s="41">
        <v>687</v>
      </c>
      <c r="S47" s="112"/>
      <c r="T47" s="119" t="s">
        <v>74</v>
      </c>
      <c r="U47" s="38">
        <f>(D61-SUM(E61,G61,I61))/D61</f>
        <v>0.7881670124023481</v>
      </c>
      <c r="AG47" s="2"/>
    </row>
    <row r="48" spans="2:37" ht="14.25" customHeight="1">
      <c r="B48" s="257"/>
      <c r="C48" s="136" t="s">
        <v>245</v>
      </c>
      <c r="D48" s="137">
        <f t="shared" ref="D48:E48" si="58">N84</f>
        <v>1471</v>
      </c>
      <c r="E48" s="138">
        <f t="shared" si="58"/>
        <v>6</v>
      </c>
      <c r="F48" s="130">
        <f t="shared" si="21"/>
        <v>4.0788579197824611E-3</v>
      </c>
      <c r="G48" s="138">
        <f t="shared" si="22"/>
        <v>41</v>
      </c>
      <c r="H48" s="130">
        <f t="shared" si="23"/>
        <v>2.7872195785180149E-2</v>
      </c>
      <c r="I48" s="138">
        <f t="shared" si="24"/>
        <v>39</v>
      </c>
      <c r="J48" s="130">
        <f t="shared" si="25"/>
        <v>2.6512576478585997E-2</v>
      </c>
      <c r="K48" s="98"/>
      <c r="L48" s="82"/>
      <c r="M48" s="82" t="s">
        <v>245</v>
      </c>
      <c r="N48" s="41">
        <v>657</v>
      </c>
      <c r="O48" s="41">
        <v>4</v>
      </c>
      <c r="P48" s="41">
        <v>14</v>
      </c>
      <c r="Q48" s="41">
        <v>17</v>
      </c>
      <c r="S48" s="112" t="s">
        <v>98</v>
      </c>
      <c r="T48" s="112" t="s">
        <v>163</v>
      </c>
      <c r="U48" s="38">
        <f>(D62-SUM(E62,G62,I62))/D62</f>
        <v>0.79953215715010428</v>
      </c>
      <c r="AG48" s="2"/>
    </row>
    <row r="49" spans="2:33" ht="14.25" customHeight="1">
      <c r="B49" s="258"/>
      <c r="C49" s="163" t="s">
        <v>74</v>
      </c>
      <c r="D49" s="134">
        <f t="shared" ref="D49:E49" si="59">N85</f>
        <v>65241</v>
      </c>
      <c r="E49" s="135">
        <f t="shared" si="59"/>
        <v>2503</v>
      </c>
      <c r="F49" s="129">
        <f t="shared" si="21"/>
        <v>3.8365445042228045E-2</v>
      </c>
      <c r="G49" s="135">
        <f t="shared" si="22"/>
        <v>9510</v>
      </c>
      <c r="H49" s="129">
        <f t="shared" si="23"/>
        <v>0.14576723226192118</v>
      </c>
      <c r="I49" s="135">
        <f t="shared" si="24"/>
        <v>4877</v>
      </c>
      <c r="J49" s="129">
        <f t="shared" si="25"/>
        <v>7.4753605861344857E-2</v>
      </c>
      <c r="K49" s="98"/>
      <c r="L49" s="82"/>
      <c r="M49" s="152" t="s">
        <v>74</v>
      </c>
      <c r="N49" s="41">
        <v>99894</v>
      </c>
      <c r="O49" s="41">
        <v>3499</v>
      </c>
      <c r="P49" s="41">
        <v>12031</v>
      </c>
      <c r="Q49" s="41">
        <v>6412</v>
      </c>
      <c r="S49" s="112"/>
      <c r="T49" s="112" t="s">
        <v>191</v>
      </c>
      <c r="U49" s="38">
        <f>(D63-SUM(E63,G63,I63))/D63</f>
        <v>0.75616835994194487</v>
      </c>
      <c r="AG49" s="2"/>
    </row>
    <row r="50" spans="2:33" ht="14.25" customHeight="1">
      <c r="B50" s="256" t="s">
        <v>95</v>
      </c>
      <c r="C50" s="132" t="s">
        <v>163</v>
      </c>
      <c r="D50" s="134">
        <f t="shared" ref="D50:E50" si="60">N86</f>
        <v>53418</v>
      </c>
      <c r="E50" s="135">
        <f t="shared" si="60"/>
        <v>1871</v>
      </c>
      <c r="F50" s="129">
        <f t="shared" si="21"/>
        <v>3.5025646785727657E-2</v>
      </c>
      <c r="G50" s="135">
        <f t="shared" si="22"/>
        <v>7396</v>
      </c>
      <c r="H50" s="129">
        <f t="shared" si="23"/>
        <v>0.13845520236624359</v>
      </c>
      <c r="I50" s="135">
        <f t="shared" si="24"/>
        <v>3896</v>
      </c>
      <c r="J50" s="129">
        <f t="shared" si="25"/>
        <v>7.2934216930622631E-2</v>
      </c>
      <c r="K50" s="98"/>
      <c r="L50" s="82" t="s">
        <v>86</v>
      </c>
      <c r="M50" s="82" t="s">
        <v>163</v>
      </c>
      <c r="N50" s="41">
        <v>63622</v>
      </c>
      <c r="O50" s="41">
        <v>3744</v>
      </c>
      <c r="P50" s="41">
        <v>13166</v>
      </c>
      <c r="Q50" s="41">
        <v>4912</v>
      </c>
      <c r="S50" s="112"/>
      <c r="T50" s="119" t="s">
        <v>74</v>
      </c>
      <c r="U50" s="38">
        <f>(D65-SUM(E65,G65,I65))/D65</f>
        <v>0.80283968368080516</v>
      </c>
      <c r="AG50" s="2"/>
    </row>
    <row r="51" spans="2:33" ht="14.25" customHeight="1">
      <c r="B51" s="257"/>
      <c r="C51" s="187" t="s">
        <v>191</v>
      </c>
      <c r="D51" s="171">
        <f t="shared" ref="D51:E51" si="61">N87</f>
        <v>3528</v>
      </c>
      <c r="E51" s="172">
        <f t="shared" si="61"/>
        <v>164</v>
      </c>
      <c r="F51" s="173">
        <f t="shared" si="21"/>
        <v>4.6485260770975055E-2</v>
      </c>
      <c r="G51" s="172">
        <f t="shared" si="22"/>
        <v>558</v>
      </c>
      <c r="H51" s="173">
        <f t="shared" si="23"/>
        <v>0.15816326530612246</v>
      </c>
      <c r="I51" s="172">
        <f t="shared" si="24"/>
        <v>267</v>
      </c>
      <c r="J51" s="173">
        <f t="shared" si="25"/>
        <v>7.5680272108843538E-2</v>
      </c>
      <c r="K51" s="98"/>
      <c r="L51" s="82"/>
      <c r="M51" s="82" t="s">
        <v>191</v>
      </c>
      <c r="N51" s="41">
        <v>6750</v>
      </c>
      <c r="O51" s="41">
        <v>400</v>
      </c>
      <c r="P51" s="41">
        <v>1352</v>
      </c>
      <c r="Q51" s="41">
        <v>536</v>
      </c>
      <c r="S51" s="112" t="s">
        <v>99</v>
      </c>
      <c r="T51" s="112" t="s">
        <v>163</v>
      </c>
      <c r="U51" s="38">
        <f>(D66-SUM(E66,G66,I66))/D66</f>
        <v>0.81803371138542513</v>
      </c>
      <c r="AG51" s="2"/>
    </row>
    <row r="52" spans="2:33" ht="14.25" customHeight="1">
      <c r="B52" s="257"/>
      <c r="C52" s="136" t="s">
        <v>245</v>
      </c>
      <c r="D52" s="137">
        <f t="shared" ref="D52:E52" si="62">N88</f>
        <v>1437</v>
      </c>
      <c r="E52" s="138">
        <f t="shared" si="62"/>
        <v>5</v>
      </c>
      <c r="F52" s="130">
        <f t="shared" si="21"/>
        <v>3.4794711203897009E-3</v>
      </c>
      <c r="G52" s="138">
        <f t="shared" si="22"/>
        <v>40</v>
      </c>
      <c r="H52" s="130">
        <f t="shared" si="23"/>
        <v>2.7835768963117607E-2</v>
      </c>
      <c r="I52" s="138">
        <f t="shared" si="24"/>
        <v>24</v>
      </c>
      <c r="J52" s="130">
        <f t="shared" si="25"/>
        <v>1.6701461377870562E-2</v>
      </c>
      <c r="K52" s="98"/>
      <c r="L52" s="82"/>
      <c r="M52" s="82" t="s">
        <v>245</v>
      </c>
      <c r="N52" s="41">
        <v>584</v>
      </c>
      <c r="O52" s="41">
        <v>5</v>
      </c>
      <c r="P52" s="41">
        <v>21</v>
      </c>
      <c r="Q52" s="41">
        <v>21</v>
      </c>
      <c r="S52" s="112"/>
      <c r="T52" s="112" t="s">
        <v>191</v>
      </c>
      <c r="U52" s="38">
        <f>(D67-SUM(E67,G67,I67))/D67</f>
        <v>0.78026449643947104</v>
      </c>
      <c r="AG52" s="2"/>
    </row>
    <row r="53" spans="2:33" ht="14.25" customHeight="1">
      <c r="B53" s="258"/>
      <c r="C53" s="163" t="s">
        <v>74</v>
      </c>
      <c r="D53" s="134">
        <f t="shared" ref="D53:E53" si="63">N89</f>
        <v>58383</v>
      </c>
      <c r="E53" s="135">
        <f t="shared" si="63"/>
        <v>2040</v>
      </c>
      <c r="F53" s="129">
        <f t="shared" si="21"/>
        <v>3.4941678228251373E-2</v>
      </c>
      <c r="G53" s="135">
        <f t="shared" si="22"/>
        <v>7994</v>
      </c>
      <c r="H53" s="129">
        <f t="shared" si="23"/>
        <v>0.13692341948854975</v>
      </c>
      <c r="I53" s="135">
        <f t="shared" si="24"/>
        <v>4187</v>
      </c>
      <c r="J53" s="129">
        <f t="shared" si="25"/>
        <v>7.1716081736121817E-2</v>
      </c>
      <c r="K53" s="98"/>
      <c r="L53" s="82"/>
      <c r="M53" s="152" t="s">
        <v>74</v>
      </c>
      <c r="N53" s="41">
        <v>70956</v>
      </c>
      <c r="O53" s="41">
        <v>4149</v>
      </c>
      <c r="P53" s="41">
        <v>14539</v>
      </c>
      <c r="Q53" s="41">
        <v>5469</v>
      </c>
      <c r="S53" s="112"/>
      <c r="T53" s="119" t="s">
        <v>74</v>
      </c>
      <c r="U53" s="38">
        <f>(D69-SUM(E69,G69,I69))/D69</f>
        <v>0.82181355212901397</v>
      </c>
      <c r="AG53" s="2"/>
    </row>
    <row r="54" spans="2:33" ht="14.25" customHeight="1">
      <c r="B54" s="256" t="s">
        <v>96</v>
      </c>
      <c r="C54" s="132" t="s">
        <v>163</v>
      </c>
      <c r="D54" s="134">
        <f t="shared" ref="D54:E54" si="64">N90</f>
        <v>50194</v>
      </c>
      <c r="E54" s="135">
        <f t="shared" si="64"/>
        <v>1511</v>
      </c>
      <c r="F54" s="129">
        <f t="shared" si="21"/>
        <v>3.0103199585607841E-2</v>
      </c>
      <c r="G54" s="135">
        <f t="shared" si="22"/>
        <v>6584</v>
      </c>
      <c r="H54" s="129">
        <f t="shared" si="23"/>
        <v>0.13117105630154999</v>
      </c>
      <c r="I54" s="135">
        <f t="shared" si="24"/>
        <v>3500</v>
      </c>
      <c r="J54" s="129">
        <f t="shared" si="25"/>
        <v>6.9729449735028093E-2</v>
      </c>
      <c r="K54" s="98"/>
      <c r="L54" s="82" t="s">
        <v>87</v>
      </c>
      <c r="M54" s="82" t="s">
        <v>163</v>
      </c>
      <c r="N54" s="41">
        <v>78864</v>
      </c>
      <c r="O54" s="41">
        <v>4623</v>
      </c>
      <c r="P54" s="41">
        <v>16542</v>
      </c>
      <c r="Q54" s="41">
        <v>5938</v>
      </c>
      <c r="S54" s="112" t="s">
        <v>100</v>
      </c>
      <c r="T54" s="112" t="s">
        <v>163</v>
      </c>
      <c r="U54" s="38">
        <f>(D70-SUM(E70,G70,I70))/D70</f>
        <v>0.8268324708426662</v>
      </c>
      <c r="AG54" s="2"/>
    </row>
    <row r="55" spans="2:33" ht="14.25" customHeight="1">
      <c r="B55" s="257"/>
      <c r="C55" s="187" t="s">
        <v>191</v>
      </c>
      <c r="D55" s="171">
        <f t="shared" ref="D55:E55" si="65">N91</f>
        <v>3083</v>
      </c>
      <c r="E55" s="172">
        <f t="shared" si="65"/>
        <v>119</v>
      </c>
      <c r="F55" s="173">
        <f t="shared" si="21"/>
        <v>3.859876743431722E-2</v>
      </c>
      <c r="G55" s="172">
        <f t="shared" si="22"/>
        <v>455</v>
      </c>
      <c r="H55" s="173">
        <f t="shared" si="23"/>
        <v>0.14758352254297763</v>
      </c>
      <c r="I55" s="172">
        <f t="shared" si="24"/>
        <v>233</v>
      </c>
      <c r="J55" s="173">
        <f t="shared" si="25"/>
        <v>7.5575737917612712E-2</v>
      </c>
      <c r="K55" s="98"/>
      <c r="L55" s="82"/>
      <c r="M55" s="82" t="s">
        <v>191</v>
      </c>
      <c r="N55" s="41">
        <v>7516</v>
      </c>
      <c r="O55" s="41">
        <v>405</v>
      </c>
      <c r="P55" s="41">
        <v>1495</v>
      </c>
      <c r="Q55" s="41">
        <v>593</v>
      </c>
      <c r="S55" s="112"/>
      <c r="T55" s="112" t="s">
        <v>191</v>
      </c>
      <c r="U55" s="38">
        <f>(D71-SUM(E71,G71,I71))/D71</f>
        <v>0.80140038192234242</v>
      </c>
      <c r="AG55" s="2"/>
    </row>
    <row r="56" spans="2:33" ht="14.25" customHeight="1">
      <c r="B56" s="257"/>
      <c r="C56" s="136" t="s">
        <v>245</v>
      </c>
      <c r="D56" s="137">
        <f t="shared" ref="D56:E56" si="66">N92</f>
        <v>1490</v>
      </c>
      <c r="E56" s="138">
        <f t="shared" si="66"/>
        <v>7</v>
      </c>
      <c r="F56" s="130">
        <f t="shared" si="21"/>
        <v>4.6979865771812077E-3</v>
      </c>
      <c r="G56" s="138">
        <f t="shared" si="22"/>
        <v>34</v>
      </c>
      <c r="H56" s="130">
        <f t="shared" si="23"/>
        <v>2.2818791946308724E-2</v>
      </c>
      <c r="I56" s="138">
        <f t="shared" si="24"/>
        <v>24</v>
      </c>
      <c r="J56" s="130">
        <f t="shared" si="25"/>
        <v>1.6107382550335572E-2</v>
      </c>
      <c r="K56" s="98"/>
      <c r="L56" s="82"/>
      <c r="M56" s="82" t="s">
        <v>245</v>
      </c>
      <c r="N56" s="41">
        <v>866</v>
      </c>
      <c r="O56" s="41">
        <v>4</v>
      </c>
      <c r="P56" s="41">
        <v>27</v>
      </c>
      <c r="Q56" s="41">
        <v>25</v>
      </c>
      <c r="S56" s="112"/>
      <c r="T56" s="119" t="s">
        <v>74</v>
      </c>
      <c r="U56" s="38">
        <f>(D73-SUM(E73,G73,I73))/D73</f>
        <v>0.83245259558594964</v>
      </c>
      <c r="AG56" s="2"/>
    </row>
    <row r="57" spans="2:33" ht="14.25" customHeight="1">
      <c r="B57" s="258"/>
      <c r="C57" s="163" t="s">
        <v>74</v>
      </c>
      <c r="D57" s="134">
        <f t="shared" ref="D57:E57" si="67">N93</f>
        <v>54767</v>
      </c>
      <c r="E57" s="135">
        <f t="shared" si="67"/>
        <v>1637</v>
      </c>
      <c r="F57" s="129">
        <f t="shared" si="21"/>
        <v>2.9890262384282506E-2</v>
      </c>
      <c r="G57" s="135">
        <f t="shared" si="22"/>
        <v>7073</v>
      </c>
      <c r="H57" s="129">
        <f t="shared" si="23"/>
        <v>0.12914711413807584</v>
      </c>
      <c r="I57" s="135">
        <f t="shared" si="24"/>
        <v>3757</v>
      </c>
      <c r="J57" s="129">
        <f t="shared" si="25"/>
        <v>6.8599704201435172E-2</v>
      </c>
      <c r="K57" s="98"/>
      <c r="L57" s="82"/>
      <c r="M57" s="152" t="s">
        <v>74</v>
      </c>
      <c r="N57" s="41">
        <v>87246</v>
      </c>
      <c r="O57" s="41">
        <v>5032</v>
      </c>
      <c r="P57" s="41">
        <v>18064</v>
      </c>
      <c r="Q57" s="41">
        <v>6556</v>
      </c>
      <c r="S57" s="112" t="s">
        <v>101</v>
      </c>
      <c r="T57" s="112" t="s">
        <v>163</v>
      </c>
      <c r="U57" s="38">
        <f>(D74-SUM(E74,G74,I74))/D74</f>
        <v>0.8446098756125141</v>
      </c>
      <c r="AG57" s="2"/>
    </row>
    <row r="58" spans="2:33" ht="14.25" customHeight="1">
      <c r="B58" s="256" t="s">
        <v>97</v>
      </c>
      <c r="C58" s="132" t="s">
        <v>163</v>
      </c>
      <c r="D58" s="134">
        <f t="shared" ref="D58:E58" si="68">N94</f>
        <v>41369</v>
      </c>
      <c r="E58" s="135">
        <f t="shared" si="68"/>
        <v>1188</v>
      </c>
      <c r="F58" s="129">
        <f t="shared" si="21"/>
        <v>2.871715535787667E-2</v>
      </c>
      <c r="G58" s="135">
        <f t="shared" si="22"/>
        <v>5002</v>
      </c>
      <c r="H58" s="129">
        <f t="shared" si="23"/>
        <v>0.12091179385530228</v>
      </c>
      <c r="I58" s="135">
        <f t="shared" si="24"/>
        <v>2741</v>
      </c>
      <c r="J58" s="129">
        <f t="shared" si="25"/>
        <v>6.6257342454494911E-2</v>
      </c>
      <c r="K58" s="98"/>
      <c r="L58" s="82" t="s">
        <v>88</v>
      </c>
      <c r="M58" s="82" t="s">
        <v>163</v>
      </c>
      <c r="N58" s="41">
        <v>89328</v>
      </c>
      <c r="O58" s="41">
        <v>5072</v>
      </c>
      <c r="P58" s="41">
        <v>17669</v>
      </c>
      <c r="Q58" s="41">
        <v>6973</v>
      </c>
      <c r="S58" s="112"/>
      <c r="T58" s="112" t="s">
        <v>191</v>
      </c>
      <c r="U58" s="38">
        <f>(D75-SUM(E75,G75,I75))/D75</f>
        <v>0.81367924528301883</v>
      </c>
      <c r="AG58" s="2"/>
    </row>
    <row r="59" spans="2:33" ht="14.25" customHeight="1">
      <c r="B59" s="257"/>
      <c r="C59" s="187" t="s">
        <v>191</v>
      </c>
      <c r="D59" s="171">
        <f t="shared" ref="D59:E59" si="69">N95</f>
        <v>2465</v>
      </c>
      <c r="E59" s="172">
        <f t="shared" si="69"/>
        <v>85</v>
      </c>
      <c r="F59" s="173">
        <f t="shared" si="21"/>
        <v>3.4482758620689655E-2</v>
      </c>
      <c r="G59" s="172">
        <f t="shared" si="22"/>
        <v>321</v>
      </c>
      <c r="H59" s="173">
        <f t="shared" si="23"/>
        <v>0.13022312373225153</v>
      </c>
      <c r="I59" s="172">
        <f t="shared" si="24"/>
        <v>191</v>
      </c>
      <c r="J59" s="173">
        <f t="shared" si="25"/>
        <v>7.7484787018255577E-2</v>
      </c>
      <c r="K59" s="98"/>
      <c r="L59" s="82"/>
      <c r="M59" s="82" t="s">
        <v>191</v>
      </c>
      <c r="N59" s="41">
        <v>7769</v>
      </c>
      <c r="O59" s="41">
        <v>436</v>
      </c>
      <c r="P59" s="41">
        <v>1543</v>
      </c>
      <c r="Q59" s="41">
        <v>656</v>
      </c>
      <c r="S59" s="112"/>
      <c r="T59" s="119" t="s">
        <v>74</v>
      </c>
      <c r="U59" s="38">
        <f>(D77-SUM(E77,G77,I77))/D77</f>
        <v>0.84994335109731023</v>
      </c>
      <c r="AG59" s="2"/>
    </row>
    <row r="60" spans="2:33" ht="14.25" customHeight="1">
      <c r="B60" s="257"/>
      <c r="C60" s="136" t="s">
        <v>245</v>
      </c>
      <c r="D60" s="137">
        <f t="shared" ref="D60:E60" si="70">N96</f>
        <v>1480</v>
      </c>
      <c r="E60" s="138">
        <f t="shared" si="70"/>
        <v>8</v>
      </c>
      <c r="F60" s="130">
        <f t="shared" si="21"/>
        <v>5.4054054054054057E-3</v>
      </c>
      <c r="G60" s="138">
        <f t="shared" si="22"/>
        <v>33</v>
      </c>
      <c r="H60" s="130">
        <f t="shared" si="23"/>
        <v>2.2297297297297299E-2</v>
      </c>
      <c r="I60" s="138">
        <f t="shared" si="24"/>
        <v>30</v>
      </c>
      <c r="J60" s="130">
        <f t="shared" si="25"/>
        <v>2.0270270270270271E-2</v>
      </c>
      <c r="K60" s="98"/>
      <c r="L60" s="82"/>
      <c r="M60" s="82" t="s">
        <v>245</v>
      </c>
      <c r="N60" s="41">
        <v>1103</v>
      </c>
      <c r="O60" s="41">
        <v>6</v>
      </c>
      <c r="P60" s="41">
        <v>41</v>
      </c>
      <c r="Q60" s="41">
        <v>23</v>
      </c>
      <c r="S60" s="112" t="s">
        <v>102</v>
      </c>
      <c r="T60" s="112" t="s">
        <v>163</v>
      </c>
      <c r="U60" s="38">
        <f>(D78-SUM(E78,G78,I78))/D78</f>
        <v>0.86367675810178324</v>
      </c>
      <c r="AG60" s="2"/>
    </row>
    <row r="61" spans="2:33" ht="14.25" customHeight="1">
      <c r="B61" s="258"/>
      <c r="C61" s="163" t="s">
        <v>74</v>
      </c>
      <c r="D61" s="134">
        <f t="shared" ref="D61:E61" si="71">N97</f>
        <v>45314</v>
      </c>
      <c r="E61" s="135">
        <f t="shared" si="71"/>
        <v>1281</v>
      </c>
      <c r="F61" s="129">
        <f t="shared" si="21"/>
        <v>2.8269409012667168E-2</v>
      </c>
      <c r="G61" s="135">
        <f t="shared" si="22"/>
        <v>5356</v>
      </c>
      <c r="H61" s="129">
        <f t="shared" si="23"/>
        <v>0.118197466566624</v>
      </c>
      <c r="I61" s="135">
        <f t="shared" si="24"/>
        <v>2962</v>
      </c>
      <c r="J61" s="129">
        <f t="shared" si="25"/>
        <v>6.5366112018360775E-2</v>
      </c>
      <c r="K61" s="98"/>
      <c r="L61" s="82"/>
      <c r="M61" s="152" t="s">
        <v>74</v>
      </c>
      <c r="N61" s="41">
        <v>98200</v>
      </c>
      <c r="O61" s="41">
        <v>5514</v>
      </c>
      <c r="P61" s="41">
        <v>19253</v>
      </c>
      <c r="Q61" s="41">
        <v>7652</v>
      </c>
      <c r="S61" s="112"/>
      <c r="T61" s="112" t="s">
        <v>191</v>
      </c>
      <c r="U61" s="38">
        <f>(D79-SUM(E79,G79,I79))/D79</f>
        <v>0.84251968503937003</v>
      </c>
      <c r="AG61" s="2"/>
    </row>
    <row r="62" spans="2:33" ht="14.25" customHeight="1">
      <c r="B62" s="256" t="s">
        <v>98</v>
      </c>
      <c r="C62" s="132" t="s">
        <v>163</v>
      </c>
      <c r="D62" s="134">
        <f t="shared" ref="D62:E62" si="72">N98</f>
        <v>35482</v>
      </c>
      <c r="E62" s="135">
        <f t="shared" si="72"/>
        <v>938</v>
      </c>
      <c r="F62" s="129">
        <f t="shared" si="21"/>
        <v>2.6435939349529338E-2</v>
      </c>
      <c r="G62" s="135">
        <f t="shared" si="22"/>
        <v>3999</v>
      </c>
      <c r="H62" s="129">
        <f t="shared" si="23"/>
        <v>0.11270503353813201</v>
      </c>
      <c r="I62" s="135">
        <f t="shared" si="24"/>
        <v>2176</v>
      </c>
      <c r="J62" s="129">
        <f t="shared" si="25"/>
        <v>6.1326869962234375E-2</v>
      </c>
      <c r="K62" s="98"/>
      <c r="L62" s="82" t="s">
        <v>89</v>
      </c>
      <c r="M62" s="82" t="s">
        <v>163</v>
      </c>
      <c r="N62" s="41">
        <v>84321</v>
      </c>
      <c r="O62" s="41">
        <v>4636</v>
      </c>
      <c r="P62" s="41">
        <v>16184</v>
      </c>
      <c r="Q62" s="41">
        <v>6770</v>
      </c>
      <c r="S62" s="112"/>
      <c r="T62" s="119" t="s">
        <v>74</v>
      </c>
      <c r="U62" s="38">
        <f>(D81-SUM(E81,G81,I81))/D81</f>
        <v>0.86973560455637999</v>
      </c>
      <c r="AG62" s="2"/>
    </row>
    <row r="63" spans="2:33" ht="14.25" customHeight="1">
      <c r="B63" s="257"/>
      <c r="C63" s="133" t="s">
        <v>191</v>
      </c>
      <c r="D63" s="171">
        <f t="shared" ref="D63:E63" si="73">N99</f>
        <v>2067</v>
      </c>
      <c r="E63" s="172">
        <f t="shared" si="73"/>
        <v>69</v>
      </c>
      <c r="F63" s="173">
        <f t="shared" si="21"/>
        <v>3.3381712626995644E-2</v>
      </c>
      <c r="G63" s="172">
        <f t="shared" si="22"/>
        <v>264</v>
      </c>
      <c r="H63" s="173">
        <f t="shared" si="23"/>
        <v>0.12772133526850507</v>
      </c>
      <c r="I63" s="172">
        <f t="shared" si="24"/>
        <v>171</v>
      </c>
      <c r="J63" s="173">
        <f t="shared" si="25"/>
        <v>8.2728592162554432E-2</v>
      </c>
      <c r="K63" s="98"/>
      <c r="L63" s="82"/>
      <c r="M63" s="82" t="s">
        <v>191</v>
      </c>
      <c r="N63" s="41">
        <v>6789</v>
      </c>
      <c r="O63" s="41">
        <v>383</v>
      </c>
      <c r="P63" s="41">
        <v>1299</v>
      </c>
      <c r="Q63" s="41">
        <v>602</v>
      </c>
      <c r="S63" s="112" t="s">
        <v>103</v>
      </c>
      <c r="T63" s="112" t="s">
        <v>163</v>
      </c>
      <c r="U63" s="38">
        <f>(D82-SUM(E82,G82,I82))/D82</f>
        <v>0.8723434400680079</v>
      </c>
    </row>
    <row r="64" spans="2:33" ht="14.25" customHeight="1">
      <c r="B64" s="257"/>
      <c r="C64" s="136" t="s">
        <v>245</v>
      </c>
      <c r="D64" s="137">
        <f t="shared" ref="D64:E64" si="74">N100</f>
        <v>1399</v>
      </c>
      <c r="E64" s="138">
        <f t="shared" si="74"/>
        <v>7</v>
      </c>
      <c r="F64" s="130">
        <f t="shared" si="21"/>
        <v>5.003573981415297E-3</v>
      </c>
      <c r="G64" s="138">
        <f t="shared" si="22"/>
        <v>32</v>
      </c>
      <c r="H64" s="130">
        <f t="shared" si="23"/>
        <v>2.28734810578985E-2</v>
      </c>
      <c r="I64" s="138">
        <f t="shared" si="24"/>
        <v>23</v>
      </c>
      <c r="J64" s="130">
        <f t="shared" si="25"/>
        <v>1.6440314510364547E-2</v>
      </c>
      <c r="K64" s="98"/>
      <c r="L64" s="82"/>
      <c r="M64" s="82" t="s">
        <v>245</v>
      </c>
      <c r="N64" s="41">
        <v>1295</v>
      </c>
      <c r="O64" s="41">
        <v>8</v>
      </c>
      <c r="P64" s="41">
        <v>42</v>
      </c>
      <c r="Q64" s="41">
        <v>26</v>
      </c>
      <c r="S64" s="112"/>
      <c r="T64" s="112" t="s">
        <v>191</v>
      </c>
      <c r="U64" s="38">
        <f>(D83-SUM(E83,G83,I83))/D83</f>
        <v>0.87274909963985592</v>
      </c>
    </row>
    <row r="65" spans="2:21" ht="14.25" customHeight="1">
      <c r="B65" s="258"/>
      <c r="C65" s="163" t="s">
        <v>74</v>
      </c>
      <c r="D65" s="134">
        <f t="shared" ref="D65:E65" si="75">N101</f>
        <v>38948</v>
      </c>
      <c r="E65" s="135">
        <f t="shared" si="75"/>
        <v>1014</v>
      </c>
      <c r="F65" s="129">
        <f t="shared" si="21"/>
        <v>2.6034712950600801E-2</v>
      </c>
      <c r="G65" s="135">
        <f t="shared" si="22"/>
        <v>4295</v>
      </c>
      <c r="H65" s="129">
        <f t="shared" si="23"/>
        <v>0.11027523877991167</v>
      </c>
      <c r="I65" s="135">
        <f t="shared" si="24"/>
        <v>2370</v>
      </c>
      <c r="J65" s="129">
        <f t="shared" si="25"/>
        <v>6.0850364588682343E-2</v>
      </c>
      <c r="K65" s="98"/>
      <c r="L65" s="82"/>
      <c r="M65" s="152" t="s">
        <v>74</v>
      </c>
      <c r="N65" s="41">
        <v>92405</v>
      </c>
      <c r="O65" s="41">
        <v>5027</v>
      </c>
      <c r="P65" s="41">
        <v>17525</v>
      </c>
      <c r="Q65" s="41">
        <v>7398</v>
      </c>
      <c r="S65" s="112"/>
      <c r="T65" s="119" t="s">
        <v>74</v>
      </c>
      <c r="U65" s="38">
        <f>(D85-SUM(E85,G85,I85))/D85</f>
        <v>0.87959970164097467</v>
      </c>
    </row>
    <row r="66" spans="2:21" ht="14.25" customHeight="1">
      <c r="B66" s="256" t="s">
        <v>99</v>
      </c>
      <c r="C66" s="132" t="s">
        <v>163</v>
      </c>
      <c r="D66" s="134">
        <f t="shared" ref="D66:E66" si="76">N102</f>
        <v>31918</v>
      </c>
      <c r="E66" s="135">
        <f t="shared" si="76"/>
        <v>702</v>
      </c>
      <c r="F66" s="129">
        <f t="shared" si="21"/>
        <v>2.1993859264364934E-2</v>
      </c>
      <c r="G66" s="135">
        <f t="shared" si="22"/>
        <v>3296</v>
      </c>
      <c r="H66" s="129">
        <f t="shared" si="23"/>
        <v>0.10326461557741713</v>
      </c>
      <c r="I66" s="135">
        <f t="shared" si="24"/>
        <v>1810</v>
      </c>
      <c r="J66" s="129">
        <f t="shared" si="25"/>
        <v>5.6707813772792784E-2</v>
      </c>
      <c r="K66" s="98"/>
      <c r="L66" s="82" t="s">
        <v>90</v>
      </c>
      <c r="M66" s="82" t="s">
        <v>163</v>
      </c>
      <c r="N66" s="41">
        <v>88763</v>
      </c>
      <c r="O66" s="41">
        <v>4607</v>
      </c>
      <c r="P66" s="41">
        <v>16131</v>
      </c>
      <c r="Q66" s="41">
        <v>7171</v>
      </c>
      <c r="S66" s="112" t="s">
        <v>104</v>
      </c>
      <c r="T66" s="112" t="s">
        <v>163</v>
      </c>
      <c r="U66" s="38">
        <f>(D86-SUM(E86,G86,I86))/D86</f>
        <v>0.88307984790874527</v>
      </c>
    </row>
    <row r="67" spans="2:21" ht="14.25" customHeight="1">
      <c r="B67" s="257"/>
      <c r="C67" s="133" t="s">
        <v>191</v>
      </c>
      <c r="D67" s="171">
        <f t="shared" ref="D67:E67" si="77">N103</f>
        <v>1966</v>
      </c>
      <c r="E67" s="172">
        <f t="shared" si="77"/>
        <v>60</v>
      </c>
      <c r="F67" s="173">
        <f t="shared" si="21"/>
        <v>3.0518819938962362E-2</v>
      </c>
      <c r="G67" s="172">
        <f t="shared" si="22"/>
        <v>244</v>
      </c>
      <c r="H67" s="173">
        <f t="shared" si="23"/>
        <v>0.12410986775178026</v>
      </c>
      <c r="I67" s="172">
        <f t="shared" si="24"/>
        <v>128</v>
      </c>
      <c r="J67" s="173">
        <f t="shared" si="25"/>
        <v>6.5106815869786366E-2</v>
      </c>
      <c r="K67" s="98"/>
      <c r="L67" s="82"/>
      <c r="M67" s="82" t="s">
        <v>191</v>
      </c>
      <c r="N67" s="41">
        <v>6841</v>
      </c>
      <c r="O67" s="41">
        <v>374</v>
      </c>
      <c r="P67" s="41">
        <v>1283</v>
      </c>
      <c r="Q67" s="41">
        <v>629</v>
      </c>
      <c r="S67" s="112"/>
      <c r="T67" s="112" t="s">
        <v>191</v>
      </c>
      <c r="U67" s="38">
        <f>(D87-SUM(E87,G87,I87))/D87</f>
        <v>0.85964912280701755</v>
      </c>
    </row>
    <row r="68" spans="2:21" ht="14.25" customHeight="1">
      <c r="B68" s="257"/>
      <c r="C68" s="136" t="s">
        <v>245</v>
      </c>
      <c r="D68" s="137">
        <f t="shared" ref="D68:E68" si="78">N104</f>
        <v>1461</v>
      </c>
      <c r="E68" s="138">
        <f t="shared" si="78"/>
        <v>4</v>
      </c>
      <c r="F68" s="130">
        <f t="shared" si="21"/>
        <v>2.7378507871321013E-3</v>
      </c>
      <c r="G68" s="138">
        <f t="shared" si="22"/>
        <v>25</v>
      </c>
      <c r="H68" s="130">
        <f t="shared" si="23"/>
        <v>1.7111567419575632E-2</v>
      </c>
      <c r="I68" s="138">
        <f t="shared" si="24"/>
        <v>29</v>
      </c>
      <c r="J68" s="130">
        <f t="shared" si="25"/>
        <v>1.9849418206707735E-2</v>
      </c>
      <c r="K68" s="98"/>
      <c r="L68" s="82"/>
      <c r="M68" s="82" t="s">
        <v>245</v>
      </c>
      <c r="N68" s="41">
        <v>1516</v>
      </c>
      <c r="O68" s="41">
        <v>11</v>
      </c>
      <c r="P68" s="41">
        <v>39</v>
      </c>
      <c r="Q68" s="41">
        <v>36</v>
      </c>
      <c r="S68" s="112"/>
      <c r="T68" s="119" t="s">
        <v>74</v>
      </c>
      <c r="U68" s="38">
        <f>(D89-SUM(E89,G89,I89))/D89</f>
        <v>0.88977347340774782</v>
      </c>
    </row>
    <row r="69" spans="2:21" ht="14.25" customHeight="1">
      <c r="B69" s="258"/>
      <c r="C69" s="163" t="s">
        <v>74</v>
      </c>
      <c r="D69" s="134">
        <f t="shared" ref="D69:E69" si="79">N105</f>
        <v>35345</v>
      </c>
      <c r="E69" s="135">
        <f t="shared" si="79"/>
        <v>766</v>
      </c>
      <c r="F69" s="129">
        <f t="shared" si="21"/>
        <v>2.167208940444193E-2</v>
      </c>
      <c r="G69" s="135">
        <f t="shared" si="22"/>
        <v>3565</v>
      </c>
      <c r="H69" s="129">
        <f t="shared" si="23"/>
        <v>0.10086292261988966</v>
      </c>
      <c r="I69" s="135">
        <f t="shared" si="24"/>
        <v>1967</v>
      </c>
      <c r="J69" s="129">
        <f t="shared" si="25"/>
        <v>5.5651435846654405E-2</v>
      </c>
      <c r="K69" s="98"/>
      <c r="L69" s="82"/>
      <c r="M69" s="152" t="s">
        <v>74</v>
      </c>
      <c r="N69" s="41">
        <v>97120</v>
      </c>
      <c r="O69" s="41">
        <v>4992</v>
      </c>
      <c r="P69" s="41">
        <v>17453</v>
      </c>
      <c r="Q69" s="41">
        <v>7836</v>
      </c>
      <c r="S69" s="112" t="s">
        <v>71</v>
      </c>
      <c r="T69" s="112" t="s">
        <v>163</v>
      </c>
      <c r="U69" s="38">
        <f>(D90-SUM(E90,G90,I90))/D90</f>
        <v>0.91323746312684362</v>
      </c>
    </row>
    <row r="70" spans="2:21" ht="14.25" customHeight="1">
      <c r="B70" s="256" t="s">
        <v>100</v>
      </c>
      <c r="C70" s="132" t="s">
        <v>163</v>
      </c>
      <c r="D70" s="134">
        <f t="shared" ref="D70:E70" si="80">N106</f>
        <v>25894</v>
      </c>
      <c r="E70" s="135">
        <f t="shared" si="80"/>
        <v>529</v>
      </c>
      <c r="F70" s="129">
        <f t="shared" si="21"/>
        <v>2.0429443114234957E-2</v>
      </c>
      <c r="G70" s="135">
        <f t="shared" si="22"/>
        <v>2578</v>
      </c>
      <c r="H70" s="129">
        <f t="shared" si="23"/>
        <v>9.9559743569938977E-2</v>
      </c>
      <c r="I70" s="135">
        <f t="shared" si="24"/>
        <v>1377</v>
      </c>
      <c r="J70" s="129">
        <f t="shared" si="25"/>
        <v>5.3178342473159806E-2</v>
      </c>
      <c r="K70" s="98"/>
      <c r="L70" s="82" t="s">
        <v>91</v>
      </c>
      <c r="M70" s="82" t="s">
        <v>163</v>
      </c>
      <c r="N70" s="41">
        <v>76978</v>
      </c>
      <c r="O70" s="41">
        <v>3800</v>
      </c>
      <c r="P70" s="41">
        <v>13534</v>
      </c>
      <c r="Q70" s="41">
        <v>6127</v>
      </c>
      <c r="S70" s="112"/>
      <c r="T70" s="112" t="s">
        <v>191</v>
      </c>
      <c r="U70" s="38">
        <f>(D91-SUM(E91,G91,I91))/D91</f>
        <v>0.89675516224188789</v>
      </c>
    </row>
    <row r="71" spans="2:21" ht="14.25" customHeight="1">
      <c r="B71" s="257"/>
      <c r="C71" s="133" t="s">
        <v>191</v>
      </c>
      <c r="D71" s="171">
        <f t="shared" ref="D71:E71" si="81">N107</f>
        <v>1571</v>
      </c>
      <c r="E71" s="172">
        <f t="shared" si="81"/>
        <v>41</v>
      </c>
      <c r="F71" s="173">
        <f t="shared" si="21"/>
        <v>2.6098026734563972E-2</v>
      </c>
      <c r="G71" s="172">
        <f t="shared" si="22"/>
        <v>164</v>
      </c>
      <c r="H71" s="173">
        <f t="shared" si="23"/>
        <v>0.10439210693825589</v>
      </c>
      <c r="I71" s="172">
        <f t="shared" si="24"/>
        <v>107</v>
      </c>
      <c r="J71" s="173">
        <f t="shared" si="25"/>
        <v>6.8109484404837689E-2</v>
      </c>
      <c r="K71" s="98"/>
      <c r="L71" s="82"/>
      <c r="M71" s="82" t="s">
        <v>191</v>
      </c>
      <c r="N71" s="41">
        <v>5712</v>
      </c>
      <c r="O71" s="41">
        <v>295</v>
      </c>
      <c r="P71" s="41">
        <v>1034</v>
      </c>
      <c r="Q71" s="41">
        <v>504</v>
      </c>
      <c r="S71" s="112"/>
      <c r="T71" s="119" t="s">
        <v>74</v>
      </c>
      <c r="U71" s="38">
        <f>(D93-SUM(E93,G93,I93))/D93</f>
        <v>0.92087635201573259</v>
      </c>
    </row>
    <row r="72" spans="2:21" ht="14.25" customHeight="1">
      <c r="B72" s="257"/>
      <c r="C72" s="136" t="s">
        <v>245</v>
      </c>
      <c r="D72" s="137">
        <f t="shared" ref="D72:E72" si="82">N108</f>
        <v>1488</v>
      </c>
      <c r="E72" s="138">
        <f t="shared" si="82"/>
        <v>5</v>
      </c>
      <c r="F72" s="130">
        <f t="shared" si="21"/>
        <v>3.3602150537634409E-3</v>
      </c>
      <c r="G72" s="138">
        <f t="shared" si="22"/>
        <v>24</v>
      </c>
      <c r="H72" s="130">
        <f t="shared" si="23"/>
        <v>1.6129032258064516E-2</v>
      </c>
      <c r="I72" s="138">
        <f t="shared" si="24"/>
        <v>26</v>
      </c>
      <c r="J72" s="130">
        <f t="shared" si="25"/>
        <v>1.7473118279569891E-2</v>
      </c>
      <c r="K72" s="110"/>
      <c r="L72" s="82"/>
      <c r="M72" s="82" t="s">
        <v>245</v>
      </c>
      <c r="N72" s="41">
        <v>1505</v>
      </c>
      <c r="O72" s="41">
        <v>3</v>
      </c>
      <c r="P72" s="41">
        <v>44</v>
      </c>
      <c r="Q72" s="41">
        <v>36</v>
      </c>
      <c r="S72" s="112" t="s">
        <v>167</v>
      </c>
      <c r="T72" s="112" t="s">
        <v>163</v>
      </c>
      <c r="U72" s="38">
        <f>(D94-SUM(E94,G94,I94))/D94</f>
        <v>0.73252139341541611</v>
      </c>
    </row>
    <row r="73" spans="2:21" ht="14.25" customHeight="1">
      <c r="B73" s="258"/>
      <c r="C73" s="163" t="s">
        <v>74</v>
      </c>
      <c r="D73" s="134">
        <f t="shared" ref="D73:E73" si="83">N109</f>
        <v>28953</v>
      </c>
      <c r="E73" s="135">
        <f t="shared" si="83"/>
        <v>575</v>
      </c>
      <c r="F73" s="129">
        <f t="shared" si="21"/>
        <v>1.985977273512244E-2</v>
      </c>
      <c r="G73" s="135">
        <f t="shared" si="22"/>
        <v>2766</v>
      </c>
      <c r="H73" s="129">
        <f t="shared" si="23"/>
        <v>9.5534141539736814E-2</v>
      </c>
      <c r="I73" s="135">
        <f t="shared" si="24"/>
        <v>1510</v>
      </c>
      <c r="J73" s="129">
        <f t="shared" si="25"/>
        <v>5.21534901391911E-2</v>
      </c>
      <c r="K73" s="110"/>
      <c r="L73" s="82"/>
      <c r="M73" s="152" t="s">
        <v>74</v>
      </c>
      <c r="N73" s="41">
        <v>84195</v>
      </c>
      <c r="O73" s="41">
        <v>4098</v>
      </c>
      <c r="P73" s="41">
        <v>14612</v>
      </c>
      <c r="Q73" s="41">
        <v>6667</v>
      </c>
      <c r="S73" s="112"/>
      <c r="T73" s="112" t="s">
        <v>191</v>
      </c>
      <c r="U73" s="38">
        <f>(D95-SUM(E95,G95,I95))/D95</f>
        <v>0.71209974497024653</v>
      </c>
    </row>
    <row r="74" spans="2:21" ht="14.25" customHeight="1">
      <c r="B74" s="270" t="s">
        <v>101</v>
      </c>
      <c r="C74" s="132" t="s">
        <v>163</v>
      </c>
      <c r="D74" s="134">
        <f t="shared" ref="D74:E74" si="84">N110</f>
        <v>21224</v>
      </c>
      <c r="E74" s="135">
        <f t="shared" si="84"/>
        <v>338</v>
      </c>
      <c r="F74" s="129">
        <f t="shared" si="21"/>
        <v>1.5925367508480965E-2</v>
      </c>
      <c r="G74" s="135">
        <f t="shared" si="22"/>
        <v>1944</v>
      </c>
      <c r="H74" s="129">
        <f t="shared" si="23"/>
        <v>9.1594421409724847E-2</v>
      </c>
      <c r="I74" s="135">
        <f t="shared" si="24"/>
        <v>1016</v>
      </c>
      <c r="J74" s="129">
        <f t="shared" si="25"/>
        <v>4.7870335469280059E-2</v>
      </c>
      <c r="K74" s="110"/>
      <c r="L74" s="82" t="s">
        <v>92</v>
      </c>
      <c r="M74" s="82" t="s">
        <v>163</v>
      </c>
      <c r="N74" s="41">
        <v>64745</v>
      </c>
      <c r="O74" s="41">
        <v>3003</v>
      </c>
      <c r="P74" s="41">
        <v>10738</v>
      </c>
      <c r="Q74" s="41">
        <v>5205</v>
      </c>
      <c r="S74" s="112"/>
      <c r="T74" s="119" t="s">
        <v>74</v>
      </c>
      <c r="U74" s="38">
        <f>(D97-SUM(E97,G97,I97))/D97</f>
        <v>0.73661343490466036</v>
      </c>
    </row>
    <row r="75" spans="2:21" ht="14.25" customHeight="1">
      <c r="B75" s="270"/>
      <c r="C75" s="133" t="s">
        <v>191</v>
      </c>
      <c r="D75" s="171">
        <f t="shared" ref="D75:E75" si="85">N111</f>
        <v>1272</v>
      </c>
      <c r="E75" s="172">
        <f t="shared" si="85"/>
        <v>29</v>
      </c>
      <c r="F75" s="173">
        <f t="shared" si="21"/>
        <v>2.2798742138364778E-2</v>
      </c>
      <c r="G75" s="172">
        <f t="shared" si="22"/>
        <v>140</v>
      </c>
      <c r="H75" s="173">
        <f t="shared" si="23"/>
        <v>0.11006289308176101</v>
      </c>
      <c r="I75" s="172">
        <f t="shared" si="24"/>
        <v>68</v>
      </c>
      <c r="J75" s="173">
        <f t="shared" si="25"/>
        <v>5.3459119496855348E-2</v>
      </c>
      <c r="L75" s="82"/>
      <c r="M75" s="82" t="s">
        <v>191</v>
      </c>
      <c r="N75" s="41">
        <v>4695</v>
      </c>
      <c r="O75" s="41">
        <v>242</v>
      </c>
      <c r="P75" s="41">
        <v>867</v>
      </c>
      <c r="Q75" s="41">
        <v>403</v>
      </c>
    </row>
    <row r="76" spans="2:21" ht="14.25" customHeight="1">
      <c r="B76" s="270"/>
      <c r="C76" s="136" t="s">
        <v>245</v>
      </c>
      <c r="D76" s="137">
        <f t="shared" ref="D76:E76" si="86">N112</f>
        <v>1335</v>
      </c>
      <c r="E76" s="138">
        <f t="shared" si="86"/>
        <v>5</v>
      </c>
      <c r="F76" s="130">
        <f t="shared" si="21"/>
        <v>3.7453183520599251E-3</v>
      </c>
      <c r="G76" s="138">
        <f t="shared" si="22"/>
        <v>23</v>
      </c>
      <c r="H76" s="130">
        <f t="shared" si="23"/>
        <v>1.7228464419475654E-2</v>
      </c>
      <c r="I76" s="138">
        <f t="shared" si="24"/>
        <v>13</v>
      </c>
      <c r="J76" s="130">
        <f t="shared" si="25"/>
        <v>9.7378277153558051E-3</v>
      </c>
      <c r="L76" s="82"/>
      <c r="M76" s="82" t="s">
        <v>245</v>
      </c>
      <c r="N76" s="41">
        <v>1401</v>
      </c>
      <c r="O76" s="41">
        <v>6</v>
      </c>
      <c r="P76" s="41">
        <v>33</v>
      </c>
      <c r="Q76" s="41">
        <v>31</v>
      </c>
    </row>
    <row r="77" spans="2:21" ht="14.25" customHeight="1">
      <c r="B77" s="270"/>
      <c r="C77" s="196" t="s">
        <v>74</v>
      </c>
      <c r="D77" s="41">
        <f t="shared" ref="D77:E77" si="87">N113</f>
        <v>23831</v>
      </c>
      <c r="E77" s="37">
        <f t="shared" si="87"/>
        <v>372</v>
      </c>
      <c r="F77" s="92">
        <f t="shared" si="21"/>
        <v>1.5609919852293231E-2</v>
      </c>
      <c r="G77" s="37">
        <f t="shared" si="22"/>
        <v>2107</v>
      </c>
      <c r="H77" s="92">
        <f t="shared" si="23"/>
        <v>8.8414250346187745E-2</v>
      </c>
      <c r="I77" s="37">
        <f t="shared" si="24"/>
        <v>1097</v>
      </c>
      <c r="J77" s="92">
        <f t="shared" si="25"/>
        <v>4.6032478704208804E-2</v>
      </c>
      <c r="L77" s="82"/>
      <c r="M77" s="152" t="s">
        <v>74</v>
      </c>
      <c r="N77" s="41">
        <v>70841</v>
      </c>
      <c r="O77" s="41">
        <v>3251</v>
      </c>
      <c r="P77" s="41">
        <v>11638</v>
      </c>
      <c r="Q77" s="41">
        <v>5639</v>
      </c>
    </row>
    <row r="78" spans="2:21" ht="14.25" customHeight="1">
      <c r="B78" s="270" t="s">
        <v>102</v>
      </c>
      <c r="C78" s="132" t="s">
        <v>163</v>
      </c>
      <c r="D78" s="134">
        <f t="shared" ref="D78:E78" si="88">N114</f>
        <v>16879</v>
      </c>
      <c r="E78" s="135">
        <f t="shared" si="88"/>
        <v>218</v>
      </c>
      <c r="F78" s="129">
        <f t="shared" si="21"/>
        <v>1.2915457076841046E-2</v>
      </c>
      <c r="G78" s="135">
        <f t="shared" si="22"/>
        <v>1395</v>
      </c>
      <c r="H78" s="129">
        <f t="shared" si="23"/>
        <v>8.2647076248592924E-2</v>
      </c>
      <c r="I78" s="135">
        <f t="shared" si="24"/>
        <v>688</v>
      </c>
      <c r="J78" s="129">
        <f t="shared" si="25"/>
        <v>4.0760708572782745E-2</v>
      </c>
      <c r="L78" s="82" t="s">
        <v>93</v>
      </c>
      <c r="M78" s="82" t="s">
        <v>163</v>
      </c>
      <c r="N78" s="41">
        <v>55842</v>
      </c>
      <c r="O78" s="41">
        <v>2264</v>
      </c>
      <c r="P78" s="41">
        <v>8852</v>
      </c>
      <c r="Q78" s="41">
        <v>4369</v>
      </c>
    </row>
    <row r="79" spans="2:21" ht="14.25" customHeight="1">
      <c r="B79" s="270"/>
      <c r="C79" s="133" t="s">
        <v>191</v>
      </c>
      <c r="D79" s="171">
        <f t="shared" ref="D79:E79" si="89">N115</f>
        <v>1016</v>
      </c>
      <c r="E79" s="172">
        <f t="shared" si="89"/>
        <v>20</v>
      </c>
      <c r="F79" s="173">
        <f t="shared" ref="F79:F89" si="90">IFERROR(E79/D79,"-")</f>
        <v>1.968503937007874E-2</v>
      </c>
      <c r="G79" s="172">
        <f t="shared" ref="G79:G89" si="91">P115</f>
        <v>83</v>
      </c>
      <c r="H79" s="173">
        <f t="shared" ref="H79:H89" si="92">IFERROR(G79/D79,"-")</f>
        <v>8.1692913385826765E-2</v>
      </c>
      <c r="I79" s="172">
        <f t="shared" ref="I79:I89" si="93">Q115</f>
        <v>57</v>
      </c>
      <c r="J79" s="173">
        <f t="shared" ref="J79:J89" si="94">IFERROR(I79/D79,"-")</f>
        <v>5.6102362204724407E-2</v>
      </c>
      <c r="L79" s="82"/>
      <c r="M79" s="82" t="s">
        <v>191</v>
      </c>
      <c r="N79" s="41">
        <v>4072</v>
      </c>
      <c r="O79" s="41">
        <v>190</v>
      </c>
      <c r="P79" s="41">
        <v>696</v>
      </c>
      <c r="Q79" s="41">
        <v>339</v>
      </c>
    </row>
    <row r="80" spans="2:21" ht="14.25" customHeight="1">
      <c r="B80" s="270"/>
      <c r="C80" s="136" t="s">
        <v>245</v>
      </c>
      <c r="D80" s="137">
        <f t="shared" ref="D80:E80" si="95">N116</f>
        <v>1243</v>
      </c>
      <c r="E80" s="138">
        <f t="shared" si="95"/>
        <v>2</v>
      </c>
      <c r="F80" s="130">
        <f t="shared" si="90"/>
        <v>1.6090104585679806E-3</v>
      </c>
      <c r="G80" s="138">
        <f t="shared" si="91"/>
        <v>19</v>
      </c>
      <c r="H80" s="130">
        <f t="shared" si="92"/>
        <v>1.5285599356395816E-2</v>
      </c>
      <c r="I80" s="138">
        <f t="shared" si="93"/>
        <v>11</v>
      </c>
      <c r="J80" s="130">
        <f t="shared" si="94"/>
        <v>8.8495575221238937E-3</v>
      </c>
      <c r="L80" s="82"/>
      <c r="M80" s="82" t="s">
        <v>245</v>
      </c>
      <c r="N80" s="41">
        <v>1352</v>
      </c>
      <c r="O80" s="41">
        <v>7</v>
      </c>
      <c r="P80" s="41">
        <v>44</v>
      </c>
      <c r="Q80" s="41">
        <v>22</v>
      </c>
    </row>
    <row r="81" spans="2:17" ht="14.25" customHeight="1">
      <c r="B81" s="270"/>
      <c r="C81" s="163" t="s">
        <v>74</v>
      </c>
      <c r="D81" s="134">
        <f t="shared" ref="D81:E81" si="96">N117</f>
        <v>19138</v>
      </c>
      <c r="E81" s="135">
        <f t="shared" si="96"/>
        <v>240</v>
      </c>
      <c r="F81" s="129">
        <f t="shared" si="90"/>
        <v>1.2540495349566309E-2</v>
      </c>
      <c r="G81" s="135">
        <f t="shared" si="91"/>
        <v>1497</v>
      </c>
      <c r="H81" s="129">
        <f t="shared" si="92"/>
        <v>7.8221339742919851E-2</v>
      </c>
      <c r="I81" s="135">
        <f t="shared" si="93"/>
        <v>756</v>
      </c>
      <c r="J81" s="129">
        <f t="shared" si="94"/>
        <v>3.9502560351133871E-2</v>
      </c>
      <c r="L81" s="82"/>
      <c r="M81" s="152" t="s">
        <v>74</v>
      </c>
      <c r="N81" s="41">
        <v>61266</v>
      </c>
      <c r="O81" s="41">
        <v>2461</v>
      </c>
      <c r="P81" s="41">
        <v>9592</v>
      </c>
      <c r="Q81" s="41">
        <v>4730</v>
      </c>
    </row>
    <row r="82" spans="2:17" ht="14.25" customHeight="1">
      <c r="B82" s="256" t="s">
        <v>103</v>
      </c>
      <c r="C82" s="132" t="s">
        <v>163</v>
      </c>
      <c r="D82" s="134">
        <f t="shared" ref="D82:E82" si="97">N118</f>
        <v>14116</v>
      </c>
      <c r="E82" s="135">
        <f t="shared" si="97"/>
        <v>161</v>
      </c>
      <c r="F82" s="129">
        <f t="shared" si="90"/>
        <v>1.1405497308019269E-2</v>
      </c>
      <c r="G82" s="135">
        <f t="shared" si="91"/>
        <v>1071</v>
      </c>
      <c r="H82" s="129">
        <f t="shared" si="92"/>
        <v>7.5871351657693403E-2</v>
      </c>
      <c r="I82" s="135">
        <f t="shared" si="93"/>
        <v>570</v>
      </c>
      <c r="J82" s="129">
        <f t="shared" si="94"/>
        <v>4.0379710966279396E-2</v>
      </c>
      <c r="L82" s="82" t="s">
        <v>94</v>
      </c>
      <c r="M82" s="82" t="s">
        <v>163</v>
      </c>
      <c r="N82" s="41">
        <v>59663</v>
      </c>
      <c r="O82" s="41">
        <v>2289</v>
      </c>
      <c r="P82" s="41">
        <v>8800</v>
      </c>
      <c r="Q82" s="41">
        <v>4491</v>
      </c>
    </row>
    <row r="83" spans="2:17" ht="14.25" customHeight="1">
      <c r="B83" s="257"/>
      <c r="C83" s="133" t="s">
        <v>191</v>
      </c>
      <c r="D83" s="171">
        <f t="shared" ref="D83:E83" si="98">N119</f>
        <v>833</v>
      </c>
      <c r="E83" s="172">
        <f t="shared" si="98"/>
        <v>9</v>
      </c>
      <c r="F83" s="173">
        <f t="shared" si="90"/>
        <v>1.0804321728691477E-2</v>
      </c>
      <c r="G83" s="172">
        <f t="shared" si="91"/>
        <v>58</v>
      </c>
      <c r="H83" s="173">
        <f t="shared" si="92"/>
        <v>6.9627851140456179E-2</v>
      </c>
      <c r="I83" s="172">
        <f t="shared" si="93"/>
        <v>39</v>
      </c>
      <c r="J83" s="173">
        <f t="shared" si="94"/>
        <v>4.6818727490996401E-2</v>
      </c>
      <c r="L83" s="82"/>
      <c r="M83" s="82" t="s">
        <v>191</v>
      </c>
      <c r="N83" s="41">
        <v>4107</v>
      </c>
      <c r="O83" s="41">
        <v>208</v>
      </c>
      <c r="P83" s="41">
        <v>669</v>
      </c>
      <c r="Q83" s="41">
        <v>347</v>
      </c>
    </row>
    <row r="84" spans="2:17" ht="14.25" customHeight="1">
      <c r="B84" s="257"/>
      <c r="C84" s="136" t="s">
        <v>245</v>
      </c>
      <c r="D84" s="137">
        <f t="shared" ref="D84:E84" si="99">N120</f>
        <v>1139</v>
      </c>
      <c r="E84" s="138">
        <f t="shared" si="99"/>
        <v>3</v>
      </c>
      <c r="F84" s="130">
        <f t="shared" si="90"/>
        <v>2.6338893766461808E-3</v>
      </c>
      <c r="G84" s="138">
        <f t="shared" si="91"/>
        <v>18</v>
      </c>
      <c r="H84" s="130">
        <f t="shared" si="92"/>
        <v>1.5803336259877086E-2</v>
      </c>
      <c r="I84" s="138">
        <f t="shared" si="93"/>
        <v>8</v>
      </c>
      <c r="J84" s="130">
        <f t="shared" si="94"/>
        <v>7.0237050043898156E-3</v>
      </c>
      <c r="L84" s="82"/>
      <c r="M84" s="82" t="s">
        <v>245</v>
      </c>
      <c r="N84" s="41">
        <v>1471</v>
      </c>
      <c r="O84" s="41">
        <v>6</v>
      </c>
      <c r="P84" s="41">
        <v>41</v>
      </c>
      <c r="Q84" s="41">
        <v>39</v>
      </c>
    </row>
    <row r="85" spans="2:17" ht="14.25" customHeight="1">
      <c r="B85" s="258"/>
      <c r="C85" s="163" t="s">
        <v>74</v>
      </c>
      <c r="D85" s="134">
        <f t="shared" ref="D85:E85" si="100">N121</f>
        <v>16088</v>
      </c>
      <c r="E85" s="135">
        <f t="shared" si="100"/>
        <v>173</v>
      </c>
      <c r="F85" s="129">
        <f t="shared" si="90"/>
        <v>1.0753356539035306E-2</v>
      </c>
      <c r="G85" s="135">
        <f t="shared" si="91"/>
        <v>1147</v>
      </c>
      <c r="H85" s="129">
        <f t="shared" si="92"/>
        <v>7.1295375435106917E-2</v>
      </c>
      <c r="I85" s="135">
        <f t="shared" si="93"/>
        <v>617</v>
      </c>
      <c r="J85" s="129">
        <f t="shared" si="94"/>
        <v>3.8351566384883143E-2</v>
      </c>
      <c r="L85" s="82"/>
      <c r="M85" s="152" t="s">
        <v>74</v>
      </c>
      <c r="N85" s="41">
        <v>65241</v>
      </c>
      <c r="O85" s="41">
        <v>2503</v>
      </c>
      <c r="P85" s="41">
        <v>9510</v>
      </c>
      <c r="Q85" s="41">
        <v>4877</v>
      </c>
    </row>
    <row r="86" spans="2:17" ht="14.25" customHeight="1">
      <c r="B86" s="256" t="s">
        <v>104</v>
      </c>
      <c r="C86" s="132" t="s">
        <v>163</v>
      </c>
      <c r="D86" s="134">
        <f t="shared" ref="D86:E86" si="101">N122</f>
        <v>10520</v>
      </c>
      <c r="E86" s="135">
        <f t="shared" si="101"/>
        <v>107</v>
      </c>
      <c r="F86" s="129">
        <f t="shared" si="90"/>
        <v>1.0171102661596957E-2</v>
      </c>
      <c r="G86" s="135">
        <f t="shared" si="91"/>
        <v>792</v>
      </c>
      <c r="H86" s="129">
        <f t="shared" si="92"/>
        <v>7.5285171102661599E-2</v>
      </c>
      <c r="I86" s="135">
        <f t="shared" si="93"/>
        <v>331</v>
      </c>
      <c r="J86" s="129">
        <f t="shared" si="94"/>
        <v>3.1463878326996195E-2</v>
      </c>
      <c r="L86" s="82" t="s">
        <v>95</v>
      </c>
      <c r="M86" s="82" t="s">
        <v>163</v>
      </c>
      <c r="N86" s="41">
        <v>53418</v>
      </c>
      <c r="O86" s="41">
        <v>1871</v>
      </c>
      <c r="P86" s="41">
        <v>7396</v>
      </c>
      <c r="Q86" s="41">
        <v>3896</v>
      </c>
    </row>
    <row r="87" spans="2:17" ht="14.25" customHeight="1">
      <c r="B87" s="257"/>
      <c r="C87" s="133" t="s">
        <v>191</v>
      </c>
      <c r="D87" s="171">
        <f t="shared" ref="D87:E87" si="102">N123</f>
        <v>627</v>
      </c>
      <c r="E87" s="172">
        <f t="shared" si="102"/>
        <v>10</v>
      </c>
      <c r="F87" s="173">
        <f t="shared" si="90"/>
        <v>1.5948963317384369E-2</v>
      </c>
      <c r="G87" s="172">
        <f t="shared" si="91"/>
        <v>50</v>
      </c>
      <c r="H87" s="173">
        <f t="shared" si="92"/>
        <v>7.9744816586921854E-2</v>
      </c>
      <c r="I87" s="172">
        <f t="shared" si="93"/>
        <v>28</v>
      </c>
      <c r="J87" s="173">
        <f t="shared" si="94"/>
        <v>4.4657097288676235E-2</v>
      </c>
      <c r="L87" s="82"/>
      <c r="M87" s="82" t="s">
        <v>191</v>
      </c>
      <c r="N87" s="41">
        <v>3528</v>
      </c>
      <c r="O87" s="41">
        <v>164</v>
      </c>
      <c r="P87" s="41">
        <v>558</v>
      </c>
      <c r="Q87" s="41">
        <v>267</v>
      </c>
    </row>
    <row r="88" spans="2:17" ht="14.25" customHeight="1">
      <c r="B88" s="257"/>
      <c r="C88" s="136" t="s">
        <v>245</v>
      </c>
      <c r="D88" s="137">
        <f t="shared" ref="D88:E88" si="103">N124</f>
        <v>1037</v>
      </c>
      <c r="E88" s="138">
        <f t="shared" si="103"/>
        <v>2</v>
      </c>
      <c r="F88" s="130">
        <f t="shared" si="90"/>
        <v>1.9286403085824494E-3</v>
      </c>
      <c r="G88" s="138">
        <f t="shared" si="91"/>
        <v>15</v>
      </c>
      <c r="H88" s="130">
        <f t="shared" si="92"/>
        <v>1.446480231436837E-2</v>
      </c>
      <c r="I88" s="138">
        <f t="shared" si="93"/>
        <v>8</v>
      </c>
      <c r="J88" s="130">
        <f t="shared" si="94"/>
        <v>7.7145612343297977E-3</v>
      </c>
      <c r="L88" s="82"/>
      <c r="M88" s="82" t="s">
        <v>245</v>
      </c>
      <c r="N88" s="41">
        <v>1437</v>
      </c>
      <c r="O88" s="41">
        <v>5</v>
      </c>
      <c r="P88" s="41">
        <v>40</v>
      </c>
      <c r="Q88" s="41">
        <v>24</v>
      </c>
    </row>
    <row r="89" spans="2:17" ht="14.25" customHeight="1">
      <c r="B89" s="258"/>
      <c r="C89" s="163" t="s">
        <v>74</v>
      </c>
      <c r="D89" s="134">
        <f t="shared" ref="D89:E89" si="104">N125</f>
        <v>12184</v>
      </c>
      <c r="E89" s="135">
        <f t="shared" si="104"/>
        <v>119</v>
      </c>
      <c r="F89" s="129">
        <f t="shared" si="90"/>
        <v>9.7669074195666453E-3</v>
      </c>
      <c r="G89" s="135">
        <f t="shared" si="91"/>
        <v>857</v>
      </c>
      <c r="H89" s="129">
        <f t="shared" si="92"/>
        <v>7.03381483913329E-2</v>
      </c>
      <c r="I89" s="135">
        <f t="shared" si="93"/>
        <v>367</v>
      </c>
      <c r="J89" s="129">
        <f t="shared" si="94"/>
        <v>3.0121470781352595E-2</v>
      </c>
      <c r="L89" s="82"/>
      <c r="M89" s="152" t="s">
        <v>74</v>
      </c>
      <c r="N89" s="41">
        <v>58383</v>
      </c>
      <c r="O89" s="41">
        <v>2040</v>
      </c>
      <c r="P89" s="41">
        <v>7994</v>
      </c>
      <c r="Q89" s="41">
        <v>4187</v>
      </c>
    </row>
    <row r="90" spans="2:17" ht="14.25" customHeight="1">
      <c r="B90" s="256" t="s">
        <v>71</v>
      </c>
      <c r="C90" s="132" t="s">
        <v>163</v>
      </c>
      <c r="D90" s="134">
        <f>SUMIF($M$126:$M$217,"自己負担割合1割",$N$126:$N$217)</f>
        <v>27120</v>
      </c>
      <c r="E90" s="135">
        <f>SUMIF($M$126:$M$217,"自己負担割合1割",$O$126:$O$217)</f>
        <v>159</v>
      </c>
      <c r="F90" s="129">
        <f>IFERROR(E90/D90,"-")</f>
        <v>5.8628318584070796E-3</v>
      </c>
      <c r="G90" s="135">
        <f>SUMIF($M$126:$M$217,"自己負担割合1割",$P$126:$P$217)</f>
        <v>1582</v>
      </c>
      <c r="H90" s="129">
        <f>IFERROR(G90/D90,"-")</f>
        <v>5.8333333333333334E-2</v>
      </c>
      <c r="I90" s="135">
        <f>SUMIF($M$126:$M$217,"自己負担割合1割",$Q$126:$Q$217)</f>
        <v>612</v>
      </c>
      <c r="J90" s="129">
        <f>IFERROR(I90/D90,"-")</f>
        <v>2.2566371681415929E-2</v>
      </c>
      <c r="L90" s="82" t="s">
        <v>96</v>
      </c>
      <c r="M90" s="82" t="s">
        <v>163</v>
      </c>
      <c r="N90" s="41">
        <v>50194</v>
      </c>
      <c r="O90" s="41">
        <v>1511</v>
      </c>
      <c r="P90" s="41">
        <v>6584</v>
      </c>
      <c r="Q90" s="41">
        <v>3500</v>
      </c>
    </row>
    <row r="91" spans="2:17" ht="14.25" customHeight="1">
      <c r="B91" s="257"/>
      <c r="C91" s="133" t="s">
        <v>191</v>
      </c>
      <c r="D91" s="169">
        <f>SUMIF($M$126:$M$217,"自己負担割合3割",$N$126:$N$217)</f>
        <v>1356</v>
      </c>
      <c r="E91" s="170">
        <f>SUMIF($M$126:$M$217,"自己負担割合3割",$O$126:$O$217)</f>
        <v>9</v>
      </c>
      <c r="F91" s="131">
        <f>IFERROR(E91/D91,"-")</f>
        <v>6.6371681415929203E-3</v>
      </c>
      <c r="G91" s="170">
        <f>SUMIF($M$126:$M$217,"自己負担割合3割",$P$126:$P$217)</f>
        <v>93</v>
      </c>
      <c r="H91" s="131">
        <f t="shared" si="17"/>
        <v>6.8584070796460173E-2</v>
      </c>
      <c r="I91" s="170">
        <f>SUMIF($M$126:$M$217,"自己負担割合3割",$Q$126:$Q$217)</f>
        <v>38</v>
      </c>
      <c r="J91" s="131">
        <f t="shared" si="19"/>
        <v>2.8023598820058997E-2</v>
      </c>
      <c r="L91" s="82"/>
      <c r="M91" s="82" t="s">
        <v>191</v>
      </c>
      <c r="N91" s="41">
        <v>3083</v>
      </c>
      <c r="O91" s="41">
        <v>119</v>
      </c>
      <c r="P91" s="41">
        <v>455</v>
      </c>
      <c r="Q91" s="41">
        <v>233</v>
      </c>
    </row>
    <row r="92" spans="2:17" ht="14.25" customHeight="1">
      <c r="B92" s="257"/>
      <c r="C92" s="136" t="s">
        <v>245</v>
      </c>
      <c r="D92" s="137">
        <f>SUMIF($M$126:$M$217,"不明",$N$126:$N$217)</f>
        <v>4068</v>
      </c>
      <c r="E92" s="138">
        <f>SUMIF($M$126:$M$217,"不明",$O$126:$O$217)</f>
        <v>1</v>
      </c>
      <c r="F92" s="130">
        <f>IFERROR(E92/D92,"-")</f>
        <v>2.4582104228121929E-4</v>
      </c>
      <c r="G92" s="138">
        <f>SUMIF($M$126:$M$217,"不明",$P$126:$P$217)</f>
        <v>62</v>
      </c>
      <c r="H92" s="130">
        <f>IFERROR(G92/D92,"-")</f>
        <v>1.5240904621435595E-2</v>
      </c>
      <c r="I92" s="138">
        <f>SUMIF($M$126:$M$217,"不明",$Q$126:$Q$217)</f>
        <v>19</v>
      </c>
      <c r="J92" s="130">
        <f t="shared" ref="J92" si="105">IFERROR(I92/D92,"-")</f>
        <v>4.6705998033431664E-3</v>
      </c>
      <c r="L92" s="82"/>
      <c r="M92" s="82" t="s">
        <v>245</v>
      </c>
      <c r="N92" s="41">
        <v>1490</v>
      </c>
      <c r="O92" s="41">
        <v>7</v>
      </c>
      <c r="P92" s="41">
        <v>34</v>
      </c>
      <c r="Q92" s="41">
        <v>24</v>
      </c>
    </row>
    <row r="93" spans="2:17" ht="14.25" customHeight="1" thickBot="1">
      <c r="B93" s="277"/>
      <c r="C93" s="178" t="s">
        <v>74</v>
      </c>
      <c r="D93" s="140">
        <f>SUMIF($M$126:$M$217,"合計",$N$126:$N$217)</f>
        <v>32544</v>
      </c>
      <c r="E93" s="141">
        <f>SUMIF($M$126:$M$217,"合計",$O$126:$O$217)</f>
        <v>169</v>
      </c>
      <c r="F93" s="142">
        <f>IFERROR(E93/D93,"-")</f>
        <v>5.1929695181907572E-3</v>
      </c>
      <c r="G93" s="141">
        <f>SUMIF($M$126:$M$217,"合計",$P$126:$P$217)</f>
        <v>1737</v>
      </c>
      <c r="H93" s="142">
        <f>IFERROR(G93/D93,"-")</f>
        <v>5.3373893805309734E-2</v>
      </c>
      <c r="I93" s="141">
        <f>SUMIF($M$126:$M$217,"合計",$Q$126:$Q$217)</f>
        <v>669</v>
      </c>
      <c r="J93" s="142">
        <f>IFERROR(I93/D93,"-")</f>
        <v>2.055678466076696E-2</v>
      </c>
      <c r="L93" s="82"/>
      <c r="M93" s="152" t="s">
        <v>74</v>
      </c>
      <c r="N93" s="41">
        <v>54767</v>
      </c>
      <c r="O93" s="41">
        <v>1637</v>
      </c>
      <c r="P93" s="41">
        <v>7073</v>
      </c>
      <c r="Q93" s="41">
        <v>3757</v>
      </c>
    </row>
    <row r="94" spans="2:17" ht="14.25" customHeight="1" thickTop="1">
      <c r="B94" s="278" t="s">
        <v>167</v>
      </c>
      <c r="C94" s="177" t="s">
        <v>163</v>
      </c>
      <c r="D94" s="139">
        <f>地区別_健診受診率!BB39</f>
        <v>1087601</v>
      </c>
      <c r="E94" s="73">
        <f>地区別_健診受診率!BC39</f>
        <v>45122</v>
      </c>
      <c r="F94" s="71">
        <f>地区別_健診受診率!BD39</f>
        <v>4.1487641147810637E-2</v>
      </c>
      <c r="G94" s="73">
        <f>地区別_健診受診率!BE39</f>
        <v>169001</v>
      </c>
      <c r="H94" s="71">
        <f>地区別_健診受診率!BF39</f>
        <v>0.15538878688048283</v>
      </c>
      <c r="I94" s="73">
        <f>地区別_健診受診率!BG39</f>
        <v>76787</v>
      </c>
      <c r="J94" s="71">
        <f>地区別_健診受診率!BH39</f>
        <v>7.0602178556290404E-2</v>
      </c>
      <c r="L94" s="82" t="s">
        <v>97</v>
      </c>
      <c r="M94" s="82" t="s">
        <v>163</v>
      </c>
      <c r="N94" s="41">
        <v>41369</v>
      </c>
      <c r="O94" s="41">
        <v>1188</v>
      </c>
      <c r="P94" s="41">
        <v>5002</v>
      </c>
      <c r="Q94" s="41">
        <v>2741</v>
      </c>
    </row>
    <row r="95" spans="2:17" ht="14.25" customHeight="1">
      <c r="B95" s="257"/>
      <c r="C95" s="133" t="s">
        <v>191</v>
      </c>
      <c r="D95" s="174">
        <f>地区別_健診受診率!BB40</f>
        <v>84696</v>
      </c>
      <c r="E95" s="69">
        <f>地区別_健診受診率!BC40</f>
        <v>3908</v>
      </c>
      <c r="F95" s="67">
        <f>地区別_健診受診率!BD40</f>
        <v>4.6141494285444416E-2</v>
      </c>
      <c r="G95" s="69">
        <f>地区別_健診受診率!BE40</f>
        <v>13846</v>
      </c>
      <c r="H95" s="67">
        <f>地区別_健診受診率!BF40</f>
        <v>0.1634787947482762</v>
      </c>
      <c r="I95" s="69">
        <f>地区別_健診受診率!BG40</f>
        <v>6630</v>
      </c>
      <c r="J95" s="67">
        <f>地区別_健診受診率!BH40</f>
        <v>7.8279965996032874E-2</v>
      </c>
      <c r="L95" s="82"/>
      <c r="M95" s="82" t="s">
        <v>191</v>
      </c>
      <c r="N95" s="41">
        <v>2465</v>
      </c>
      <c r="O95" s="41">
        <v>85</v>
      </c>
      <c r="P95" s="41">
        <v>321</v>
      </c>
      <c r="Q95" s="41">
        <v>191</v>
      </c>
    </row>
    <row r="96" spans="2:17" ht="14.25" customHeight="1">
      <c r="B96" s="257"/>
      <c r="C96" s="136" t="s">
        <v>245</v>
      </c>
      <c r="D96" s="166">
        <f>地区別_健診受診率!BB41</f>
        <v>29617</v>
      </c>
      <c r="E96" s="65">
        <f>地区別_健診受診率!BC41</f>
        <v>110</v>
      </c>
      <c r="F96" s="165">
        <f>地区別_健診受診率!BD41</f>
        <v>3.7140831279332816E-3</v>
      </c>
      <c r="G96" s="65">
        <f>地区別_健診受診率!BE41</f>
        <v>671</v>
      </c>
      <c r="H96" s="165">
        <f>地区別_健診受診率!BF41</f>
        <v>2.2655907080393018E-2</v>
      </c>
      <c r="I96" s="65">
        <f>地区別_健診受診率!BG41</f>
        <v>493</v>
      </c>
      <c r="J96" s="165">
        <f>地区別_健診受診率!BH41</f>
        <v>1.6645845291555526E-2</v>
      </c>
      <c r="L96" s="82"/>
      <c r="M96" s="82" t="s">
        <v>245</v>
      </c>
      <c r="N96" s="41">
        <v>1480</v>
      </c>
      <c r="O96" s="41">
        <v>8</v>
      </c>
      <c r="P96" s="41">
        <v>33</v>
      </c>
      <c r="Q96" s="41">
        <v>30</v>
      </c>
    </row>
    <row r="97" spans="2:17" ht="14.25" customHeight="1">
      <c r="B97" s="258"/>
      <c r="C97" s="163" t="s">
        <v>74</v>
      </c>
      <c r="D97" s="40">
        <f>地区別_健診受診率!BB42</f>
        <v>1201914</v>
      </c>
      <c r="E97" s="62">
        <f>地区別_健診受診率!BC42</f>
        <v>49140</v>
      </c>
      <c r="F97" s="60">
        <f>地区別_健診受診率!BD42</f>
        <v>4.088478876192473E-2</v>
      </c>
      <c r="G97" s="62">
        <f>地区別_健診受診率!BE42</f>
        <v>183518</v>
      </c>
      <c r="H97" s="60">
        <f>地区別_健診受診率!BF42</f>
        <v>0.15268812910075097</v>
      </c>
      <c r="I97" s="62">
        <f>地区別_健診受診率!BG42</f>
        <v>83910</v>
      </c>
      <c r="J97" s="60">
        <f>地区別_健診受診率!BH42</f>
        <v>6.9813647232663895E-2</v>
      </c>
      <c r="L97" s="82"/>
      <c r="M97" s="152" t="s">
        <v>74</v>
      </c>
      <c r="N97" s="41">
        <v>45314</v>
      </c>
      <c r="O97" s="41">
        <v>1281</v>
      </c>
      <c r="P97" s="41">
        <v>5356</v>
      </c>
      <c r="Q97" s="41">
        <v>2962</v>
      </c>
    </row>
    <row r="98" spans="2:17" ht="13.5" customHeight="1">
      <c r="B98" s="7" t="s">
        <v>282</v>
      </c>
      <c r="C98" s="7"/>
      <c r="L98" s="82" t="s">
        <v>98</v>
      </c>
      <c r="M98" s="82" t="s">
        <v>163</v>
      </c>
      <c r="N98" s="41">
        <v>35482</v>
      </c>
      <c r="O98" s="41">
        <v>938</v>
      </c>
      <c r="P98" s="41">
        <v>3999</v>
      </c>
      <c r="Q98" s="41">
        <v>2176</v>
      </c>
    </row>
    <row r="99" spans="2:17" ht="13.5" customHeight="1">
      <c r="B99" s="7" t="s">
        <v>283</v>
      </c>
      <c r="C99" s="8"/>
      <c r="L99" s="82"/>
      <c r="M99" s="82" t="s">
        <v>191</v>
      </c>
      <c r="N99" s="41">
        <v>2067</v>
      </c>
      <c r="O99" s="41">
        <v>69</v>
      </c>
      <c r="P99" s="41">
        <v>264</v>
      </c>
      <c r="Q99" s="41">
        <v>171</v>
      </c>
    </row>
    <row r="100" spans="2:17" ht="13.5" customHeight="1">
      <c r="B100" s="8" t="s">
        <v>284</v>
      </c>
      <c r="C100" s="8"/>
      <c r="L100" s="82"/>
      <c r="M100" s="82" t="s">
        <v>245</v>
      </c>
      <c r="N100" s="41">
        <v>1399</v>
      </c>
      <c r="O100" s="41">
        <v>7</v>
      </c>
      <c r="P100" s="41">
        <v>32</v>
      </c>
      <c r="Q100" s="41">
        <v>23</v>
      </c>
    </row>
    <row r="101" spans="2:17" ht="13.5" customHeight="1">
      <c r="B101" s="8" t="s">
        <v>285</v>
      </c>
      <c r="L101" s="82"/>
      <c r="M101" s="152" t="s">
        <v>74</v>
      </c>
      <c r="N101" s="41">
        <v>38948</v>
      </c>
      <c r="O101" s="41">
        <v>1014</v>
      </c>
      <c r="P101" s="41">
        <v>4295</v>
      </c>
      <c r="Q101" s="41">
        <v>2370</v>
      </c>
    </row>
    <row r="102" spans="2:17" ht="13.5" customHeight="1">
      <c r="B102" s="229" t="s">
        <v>286</v>
      </c>
      <c r="L102" s="82" t="s">
        <v>99</v>
      </c>
      <c r="M102" s="82" t="s">
        <v>163</v>
      </c>
      <c r="N102" s="41">
        <v>31918</v>
      </c>
      <c r="O102" s="41">
        <v>702</v>
      </c>
      <c r="P102" s="41">
        <v>3296</v>
      </c>
      <c r="Q102" s="41">
        <v>1810</v>
      </c>
    </row>
    <row r="103" spans="2:17">
      <c r="L103" s="82"/>
      <c r="M103" s="82" t="s">
        <v>191</v>
      </c>
      <c r="N103" s="41">
        <v>1966</v>
      </c>
      <c r="O103" s="41">
        <v>60</v>
      </c>
      <c r="P103" s="41">
        <v>244</v>
      </c>
      <c r="Q103" s="41">
        <v>128</v>
      </c>
    </row>
    <row r="104" spans="2:17">
      <c r="L104" s="82"/>
      <c r="M104" s="82" t="s">
        <v>245</v>
      </c>
      <c r="N104" s="41">
        <v>1461</v>
      </c>
      <c r="O104" s="41">
        <v>4</v>
      </c>
      <c r="P104" s="41">
        <v>25</v>
      </c>
      <c r="Q104" s="41">
        <v>29</v>
      </c>
    </row>
    <row r="105" spans="2:17">
      <c r="L105" s="82"/>
      <c r="M105" s="152" t="s">
        <v>74</v>
      </c>
      <c r="N105" s="41">
        <v>35345</v>
      </c>
      <c r="O105" s="41">
        <v>766</v>
      </c>
      <c r="P105" s="41">
        <v>3565</v>
      </c>
      <c r="Q105" s="41">
        <v>1967</v>
      </c>
    </row>
    <row r="106" spans="2:17">
      <c r="L106" s="82" t="s">
        <v>100</v>
      </c>
      <c r="M106" s="82" t="s">
        <v>163</v>
      </c>
      <c r="N106" s="41">
        <v>25894</v>
      </c>
      <c r="O106" s="41">
        <v>529</v>
      </c>
      <c r="P106" s="41">
        <v>2578</v>
      </c>
      <c r="Q106" s="41">
        <v>1377</v>
      </c>
    </row>
    <row r="107" spans="2:17">
      <c r="L107" s="82"/>
      <c r="M107" s="82" t="s">
        <v>191</v>
      </c>
      <c r="N107" s="41">
        <v>1571</v>
      </c>
      <c r="O107" s="41">
        <v>41</v>
      </c>
      <c r="P107" s="41">
        <v>164</v>
      </c>
      <c r="Q107" s="41">
        <v>107</v>
      </c>
    </row>
    <row r="108" spans="2:17">
      <c r="L108" s="82"/>
      <c r="M108" s="82" t="s">
        <v>245</v>
      </c>
      <c r="N108" s="41">
        <v>1488</v>
      </c>
      <c r="O108" s="41">
        <v>5</v>
      </c>
      <c r="P108" s="41">
        <v>24</v>
      </c>
      <c r="Q108" s="41">
        <v>26</v>
      </c>
    </row>
    <row r="109" spans="2:17">
      <c r="L109" s="82"/>
      <c r="M109" s="152" t="s">
        <v>74</v>
      </c>
      <c r="N109" s="41">
        <v>28953</v>
      </c>
      <c r="O109" s="41">
        <v>575</v>
      </c>
      <c r="P109" s="41">
        <v>2766</v>
      </c>
      <c r="Q109" s="41">
        <v>1510</v>
      </c>
    </row>
    <row r="110" spans="2:17">
      <c r="L110" s="82" t="s">
        <v>101</v>
      </c>
      <c r="M110" s="82" t="s">
        <v>163</v>
      </c>
      <c r="N110" s="41">
        <v>21224</v>
      </c>
      <c r="O110" s="41">
        <v>338</v>
      </c>
      <c r="P110" s="41">
        <v>1944</v>
      </c>
      <c r="Q110" s="41">
        <v>1016</v>
      </c>
    </row>
    <row r="111" spans="2:17">
      <c r="L111" s="82"/>
      <c r="M111" s="82" t="s">
        <v>191</v>
      </c>
      <c r="N111" s="41">
        <v>1272</v>
      </c>
      <c r="O111" s="41">
        <v>29</v>
      </c>
      <c r="P111" s="41">
        <v>140</v>
      </c>
      <c r="Q111" s="41">
        <v>68</v>
      </c>
    </row>
    <row r="112" spans="2:17">
      <c r="L112" s="82"/>
      <c r="M112" s="82" t="s">
        <v>245</v>
      </c>
      <c r="N112" s="41">
        <v>1335</v>
      </c>
      <c r="O112" s="41">
        <v>5</v>
      </c>
      <c r="P112" s="41">
        <v>23</v>
      </c>
      <c r="Q112" s="41">
        <v>13</v>
      </c>
    </row>
    <row r="113" spans="12:17">
      <c r="L113" s="82"/>
      <c r="M113" s="152" t="s">
        <v>74</v>
      </c>
      <c r="N113" s="41">
        <v>23831</v>
      </c>
      <c r="O113" s="41">
        <v>372</v>
      </c>
      <c r="P113" s="41">
        <v>2107</v>
      </c>
      <c r="Q113" s="41">
        <v>1097</v>
      </c>
    </row>
    <row r="114" spans="12:17">
      <c r="L114" s="82" t="s">
        <v>102</v>
      </c>
      <c r="M114" s="82" t="s">
        <v>163</v>
      </c>
      <c r="N114" s="41">
        <v>16879</v>
      </c>
      <c r="O114" s="41">
        <v>218</v>
      </c>
      <c r="P114" s="41">
        <v>1395</v>
      </c>
      <c r="Q114" s="41">
        <v>688</v>
      </c>
    </row>
    <row r="115" spans="12:17">
      <c r="L115" s="82"/>
      <c r="M115" s="82" t="s">
        <v>191</v>
      </c>
      <c r="N115" s="41">
        <v>1016</v>
      </c>
      <c r="O115" s="41">
        <v>20</v>
      </c>
      <c r="P115" s="41">
        <v>83</v>
      </c>
      <c r="Q115" s="41">
        <v>57</v>
      </c>
    </row>
    <row r="116" spans="12:17">
      <c r="L116" s="82"/>
      <c r="M116" s="82" t="s">
        <v>245</v>
      </c>
      <c r="N116" s="41">
        <v>1243</v>
      </c>
      <c r="O116" s="41">
        <v>2</v>
      </c>
      <c r="P116" s="41">
        <v>19</v>
      </c>
      <c r="Q116" s="41">
        <v>11</v>
      </c>
    </row>
    <row r="117" spans="12:17">
      <c r="L117" s="82"/>
      <c r="M117" s="152" t="s">
        <v>74</v>
      </c>
      <c r="N117" s="41">
        <v>19138</v>
      </c>
      <c r="O117" s="41">
        <v>240</v>
      </c>
      <c r="P117" s="41">
        <v>1497</v>
      </c>
      <c r="Q117" s="41">
        <v>756</v>
      </c>
    </row>
    <row r="118" spans="12:17">
      <c r="L118" s="82" t="s">
        <v>103</v>
      </c>
      <c r="M118" s="82" t="s">
        <v>163</v>
      </c>
      <c r="N118" s="41">
        <v>14116</v>
      </c>
      <c r="O118" s="41">
        <v>161</v>
      </c>
      <c r="P118" s="41">
        <v>1071</v>
      </c>
      <c r="Q118" s="41">
        <v>570</v>
      </c>
    </row>
    <row r="119" spans="12:17">
      <c r="L119" s="82"/>
      <c r="M119" s="82" t="s">
        <v>191</v>
      </c>
      <c r="N119" s="41">
        <v>833</v>
      </c>
      <c r="O119" s="41">
        <v>9</v>
      </c>
      <c r="P119" s="41">
        <v>58</v>
      </c>
      <c r="Q119" s="41">
        <v>39</v>
      </c>
    </row>
    <row r="120" spans="12:17">
      <c r="L120" s="82"/>
      <c r="M120" s="82" t="s">
        <v>245</v>
      </c>
      <c r="N120" s="41">
        <v>1139</v>
      </c>
      <c r="O120" s="41">
        <v>3</v>
      </c>
      <c r="P120" s="41">
        <v>18</v>
      </c>
      <c r="Q120" s="41">
        <v>8</v>
      </c>
    </row>
    <row r="121" spans="12:17">
      <c r="L121" s="82"/>
      <c r="M121" s="152" t="s">
        <v>74</v>
      </c>
      <c r="N121" s="41">
        <v>16088</v>
      </c>
      <c r="O121" s="41">
        <v>173</v>
      </c>
      <c r="P121" s="41">
        <v>1147</v>
      </c>
      <c r="Q121" s="41">
        <v>617</v>
      </c>
    </row>
    <row r="122" spans="12:17">
      <c r="L122" s="82" t="s">
        <v>104</v>
      </c>
      <c r="M122" s="82" t="s">
        <v>163</v>
      </c>
      <c r="N122" s="41">
        <v>10520</v>
      </c>
      <c r="O122" s="41">
        <v>107</v>
      </c>
      <c r="P122" s="41">
        <v>792</v>
      </c>
      <c r="Q122" s="41">
        <v>331</v>
      </c>
    </row>
    <row r="123" spans="12:17">
      <c r="L123" s="82"/>
      <c r="M123" s="82" t="s">
        <v>191</v>
      </c>
      <c r="N123" s="41">
        <v>627</v>
      </c>
      <c r="O123" s="41">
        <v>10</v>
      </c>
      <c r="P123" s="41">
        <v>50</v>
      </c>
      <c r="Q123" s="41">
        <v>28</v>
      </c>
    </row>
    <row r="124" spans="12:17">
      <c r="L124" s="82"/>
      <c r="M124" s="82" t="s">
        <v>245</v>
      </c>
      <c r="N124" s="41">
        <v>1037</v>
      </c>
      <c r="O124" s="41">
        <v>2</v>
      </c>
      <c r="P124" s="41">
        <v>15</v>
      </c>
      <c r="Q124" s="41">
        <v>8</v>
      </c>
    </row>
    <row r="125" spans="12:17">
      <c r="L125" s="82"/>
      <c r="M125" s="152" t="s">
        <v>74</v>
      </c>
      <c r="N125" s="41">
        <v>12184</v>
      </c>
      <c r="O125" s="41">
        <v>119</v>
      </c>
      <c r="P125" s="41">
        <v>857</v>
      </c>
      <c r="Q125" s="41">
        <v>367</v>
      </c>
    </row>
    <row r="126" spans="12:17">
      <c r="L126" s="82" t="s">
        <v>206</v>
      </c>
      <c r="M126" s="82" t="s">
        <v>163</v>
      </c>
      <c r="N126" s="41">
        <v>8243</v>
      </c>
      <c r="O126" s="41">
        <v>66</v>
      </c>
      <c r="P126" s="41">
        <v>560</v>
      </c>
      <c r="Q126" s="41">
        <v>240</v>
      </c>
    </row>
    <row r="127" spans="12:17">
      <c r="L127" s="82"/>
      <c r="M127" s="82" t="s">
        <v>191</v>
      </c>
      <c r="N127" s="41">
        <v>473</v>
      </c>
      <c r="O127" s="41">
        <v>3</v>
      </c>
      <c r="P127" s="41">
        <v>40</v>
      </c>
      <c r="Q127" s="41">
        <v>21</v>
      </c>
    </row>
    <row r="128" spans="12:17">
      <c r="L128" s="82"/>
      <c r="M128" s="82" t="s">
        <v>245</v>
      </c>
      <c r="N128" s="41">
        <v>878</v>
      </c>
      <c r="O128" s="41">
        <v>1</v>
      </c>
      <c r="P128" s="41">
        <v>15</v>
      </c>
      <c r="Q128" s="41">
        <v>5</v>
      </c>
    </row>
    <row r="129" spans="12:17">
      <c r="L129" s="82"/>
      <c r="M129" s="152" t="s">
        <v>74</v>
      </c>
      <c r="N129" s="41">
        <v>9594</v>
      </c>
      <c r="O129" s="41">
        <v>70</v>
      </c>
      <c r="P129" s="41">
        <v>615</v>
      </c>
      <c r="Q129" s="41">
        <v>266</v>
      </c>
    </row>
    <row r="130" spans="12:17">
      <c r="L130" s="82" t="s">
        <v>207</v>
      </c>
      <c r="M130" s="82" t="s">
        <v>163</v>
      </c>
      <c r="N130" s="41">
        <v>5959</v>
      </c>
      <c r="O130" s="41">
        <v>41</v>
      </c>
      <c r="P130" s="41">
        <v>373</v>
      </c>
      <c r="Q130" s="41">
        <v>163</v>
      </c>
    </row>
    <row r="131" spans="12:17">
      <c r="L131" s="82"/>
      <c r="M131" s="82" t="s">
        <v>191</v>
      </c>
      <c r="N131" s="41">
        <v>300</v>
      </c>
      <c r="O131" s="41">
        <v>3</v>
      </c>
      <c r="P131" s="41">
        <v>15</v>
      </c>
      <c r="Q131" s="41">
        <v>6</v>
      </c>
    </row>
    <row r="132" spans="12:17">
      <c r="L132" s="82"/>
      <c r="M132" s="82" t="s">
        <v>245</v>
      </c>
      <c r="N132" s="41">
        <v>791</v>
      </c>
      <c r="O132" s="41">
        <v>0</v>
      </c>
      <c r="P132" s="41">
        <v>15</v>
      </c>
      <c r="Q132" s="41">
        <v>2</v>
      </c>
    </row>
    <row r="133" spans="12:17">
      <c r="L133" s="82"/>
      <c r="M133" s="152" t="s">
        <v>74</v>
      </c>
      <c r="N133" s="41">
        <v>7050</v>
      </c>
      <c r="O133" s="41">
        <v>44</v>
      </c>
      <c r="P133" s="41">
        <v>403</v>
      </c>
      <c r="Q133" s="41">
        <v>171</v>
      </c>
    </row>
    <row r="134" spans="12:17">
      <c r="L134" s="82" t="s">
        <v>208</v>
      </c>
      <c r="M134" s="82" t="s">
        <v>163</v>
      </c>
      <c r="N134" s="41">
        <v>4156</v>
      </c>
      <c r="O134" s="41">
        <v>26</v>
      </c>
      <c r="P134" s="41">
        <v>249</v>
      </c>
      <c r="Q134" s="41">
        <v>86</v>
      </c>
    </row>
    <row r="135" spans="12:17">
      <c r="L135" s="82"/>
      <c r="M135" s="82" t="s">
        <v>191</v>
      </c>
      <c r="N135" s="41">
        <v>219</v>
      </c>
      <c r="O135" s="41">
        <v>3</v>
      </c>
      <c r="P135" s="41">
        <v>15</v>
      </c>
      <c r="Q135" s="41">
        <v>5</v>
      </c>
    </row>
    <row r="136" spans="12:17">
      <c r="L136" s="82"/>
      <c r="M136" s="82" t="s">
        <v>245</v>
      </c>
      <c r="N136" s="41">
        <v>618</v>
      </c>
      <c r="O136" s="41">
        <v>0</v>
      </c>
      <c r="P136" s="41">
        <v>10</v>
      </c>
      <c r="Q136" s="41">
        <v>4</v>
      </c>
    </row>
    <row r="137" spans="12:17">
      <c r="L137" s="82"/>
      <c r="M137" s="152" t="s">
        <v>74</v>
      </c>
      <c r="N137" s="41">
        <v>4993</v>
      </c>
      <c r="O137" s="41">
        <v>29</v>
      </c>
      <c r="P137" s="41">
        <v>274</v>
      </c>
      <c r="Q137" s="41">
        <v>95</v>
      </c>
    </row>
    <row r="138" spans="12:17">
      <c r="L138" s="82" t="s">
        <v>209</v>
      </c>
      <c r="M138" s="82" t="s">
        <v>163</v>
      </c>
      <c r="N138" s="41">
        <v>3065</v>
      </c>
      <c r="O138" s="41">
        <v>10</v>
      </c>
      <c r="P138" s="41">
        <v>157</v>
      </c>
      <c r="Q138" s="41">
        <v>55</v>
      </c>
    </row>
    <row r="139" spans="12:17">
      <c r="L139" s="82"/>
      <c r="M139" s="82" t="s">
        <v>191</v>
      </c>
      <c r="N139" s="41">
        <v>144</v>
      </c>
      <c r="O139" s="41">
        <v>0</v>
      </c>
      <c r="P139" s="41">
        <v>8</v>
      </c>
      <c r="Q139" s="41">
        <v>4</v>
      </c>
    </row>
    <row r="140" spans="12:17">
      <c r="L140" s="82"/>
      <c r="M140" s="82" t="s">
        <v>245</v>
      </c>
      <c r="N140" s="41">
        <v>480</v>
      </c>
      <c r="O140" s="41">
        <v>0</v>
      </c>
      <c r="P140" s="41">
        <v>8</v>
      </c>
      <c r="Q140" s="41">
        <v>3</v>
      </c>
    </row>
    <row r="141" spans="12:17">
      <c r="L141" s="82"/>
      <c r="M141" s="152" t="s">
        <v>74</v>
      </c>
      <c r="N141" s="41">
        <v>3689</v>
      </c>
      <c r="O141" s="41">
        <v>10</v>
      </c>
      <c r="P141" s="41">
        <v>173</v>
      </c>
      <c r="Q141" s="41">
        <v>62</v>
      </c>
    </row>
    <row r="142" spans="12:17">
      <c r="L142" s="82" t="s">
        <v>210</v>
      </c>
      <c r="M142" s="82" t="s">
        <v>163</v>
      </c>
      <c r="N142" s="41">
        <v>2074</v>
      </c>
      <c r="O142" s="41">
        <v>4</v>
      </c>
      <c r="P142" s="41">
        <v>103</v>
      </c>
      <c r="Q142" s="41">
        <v>27</v>
      </c>
    </row>
    <row r="143" spans="12:17">
      <c r="L143" s="82"/>
      <c r="M143" s="82" t="s">
        <v>191</v>
      </c>
      <c r="N143" s="41">
        <v>69</v>
      </c>
      <c r="O143" s="41">
        <v>0</v>
      </c>
      <c r="P143" s="41">
        <v>4</v>
      </c>
      <c r="Q143" s="41">
        <v>0</v>
      </c>
    </row>
    <row r="144" spans="12:17">
      <c r="L144" s="82"/>
      <c r="M144" s="82" t="s">
        <v>245</v>
      </c>
      <c r="N144" s="41">
        <v>385</v>
      </c>
      <c r="O144" s="41">
        <v>0</v>
      </c>
      <c r="P144" s="41">
        <v>5</v>
      </c>
      <c r="Q144" s="41">
        <v>2</v>
      </c>
    </row>
    <row r="145" spans="12:17">
      <c r="L145" s="82"/>
      <c r="M145" s="152" t="s">
        <v>74</v>
      </c>
      <c r="N145" s="41">
        <v>2528</v>
      </c>
      <c r="O145" s="41">
        <v>4</v>
      </c>
      <c r="P145" s="41">
        <v>112</v>
      </c>
      <c r="Q145" s="41">
        <v>29</v>
      </c>
    </row>
    <row r="146" spans="12:17">
      <c r="L146" s="82" t="s">
        <v>211</v>
      </c>
      <c r="M146" s="82" t="s">
        <v>163</v>
      </c>
      <c r="N146" s="41">
        <v>1450</v>
      </c>
      <c r="O146" s="41">
        <v>6</v>
      </c>
      <c r="P146" s="41">
        <v>52</v>
      </c>
      <c r="Q146" s="41">
        <v>26</v>
      </c>
    </row>
    <row r="147" spans="12:17">
      <c r="L147" s="82"/>
      <c r="M147" s="82" t="s">
        <v>191</v>
      </c>
      <c r="N147" s="41">
        <v>50</v>
      </c>
      <c r="O147" s="41">
        <v>0</v>
      </c>
      <c r="P147" s="41">
        <v>3</v>
      </c>
      <c r="Q147" s="41">
        <v>1</v>
      </c>
    </row>
    <row r="148" spans="12:17">
      <c r="L148" s="82"/>
      <c r="M148" s="82" t="s">
        <v>245</v>
      </c>
      <c r="N148" s="41">
        <v>259</v>
      </c>
      <c r="O148" s="41">
        <v>0</v>
      </c>
      <c r="P148" s="41">
        <v>1</v>
      </c>
      <c r="Q148" s="41">
        <v>2</v>
      </c>
    </row>
    <row r="149" spans="12:17">
      <c r="L149" s="82"/>
      <c r="M149" s="152" t="s">
        <v>74</v>
      </c>
      <c r="N149" s="41">
        <v>1759</v>
      </c>
      <c r="O149" s="41">
        <v>6</v>
      </c>
      <c r="P149" s="41">
        <v>56</v>
      </c>
      <c r="Q149" s="41">
        <v>29</v>
      </c>
    </row>
    <row r="150" spans="12:17">
      <c r="L150" s="82" t="s">
        <v>212</v>
      </c>
      <c r="M150" s="82" t="s">
        <v>163</v>
      </c>
      <c r="N150" s="41">
        <v>915</v>
      </c>
      <c r="O150" s="41">
        <v>4</v>
      </c>
      <c r="P150" s="41">
        <v>41</v>
      </c>
      <c r="Q150" s="41">
        <v>8</v>
      </c>
    </row>
    <row r="151" spans="12:17">
      <c r="L151" s="82"/>
      <c r="M151" s="82" t="s">
        <v>191</v>
      </c>
      <c r="N151" s="41">
        <v>47</v>
      </c>
      <c r="O151" s="41">
        <v>0</v>
      </c>
      <c r="P151" s="41">
        <v>2</v>
      </c>
      <c r="Q151" s="41">
        <v>1</v>
      </c>
    </row>
    <row r="152" spans="12:17">
      <c r="L152" s="82"/>
      <c r="M152" s="82" t="s">
        <v>245</v>
      </c>
      <c r="N152" s="41">
        <v>194</v>
      </c>
      <c r="O152" s="41">
        <v>0</v>
      </c>
      <c r="P152" s="41">
        <v>6</v>
      </c>
      <c r="Q152" s="41">
        <v>0</v>
      </c>
    </row>
    <row r="153" spans="12:17">
      <c r="L153" s="82"/>
      <c r="M153" s="152" t="s">
        <v>74</v>
      </c>
      <c r="N153" s="41">
        <v>1156</v>
      </c>
      <c r="O153" s="41">
        <v>4</v>
      </c>
      <c r="P153" s="41">
        <v>49</v>
      </c>
      <c r="Q153" s="41">
        <v>9</v>
      </c>
    </row>
    <row r="154" spans="12:17">
      <c r="L154" s="82" t="s">
        <v>213</v>
      </c>
      <c r="M154" s="82" t="s">
        <v>163</v>
      </c>
      <c r="N154" s="41">
        <v>547</v>
      </c>
      <c r="O154" s="41">
        <v>1</v>
      </c>
      <c r="P154" s="41">
        <v>22</v>
      </c>
      <c r="Q154" s="41">
        <v>4</v>
      </c>
    </row>
    <row r="155" spans="12:17">
      <c r="L155" s="82"/>
      <c r="M155" s="82" t="s">
        <v>191</v>
      </c>
      <c r="N155" s="41">
        <v>23</v>
      </c>
      <c r="O155" s="41">
        <v>0</v>
      </c>
      <c r="P155" s="41">
        <v>2</v>
      </c>
      <c r="Q155" s="41">
        <v>0</v>
      </c>
    </row>
    <row r="156" spans="12:17">
      <c r="L156" s="82"/>
      <c r="M156" s="82" t="s">
        <v>245</v>
      </c>
      <c r="N156" s="41">
        <v>140</v>
      </c>
      <c r="O156" s="41">
        <v>0</v>
      </c>
      <c r="P156" s="41">
        <v>1</v>
      </c>
      <c r="Q156" s="41">
        <v>0</v>
      </c>
    </row>
    <row r="157" spans="12:17">
      <c r="L157" s="82"/>
      <c r="M157" s="152" t="s">
        <v>74</v>
      </c>
      <c r="N157" s="41">
        <v>710</v>
      </c>
      <c r="O157" s="41">
        <v>1</v>
      </c>
      <c r="P157" s="41">
        <v>25</v>
      </c>
      <c r="Q157" s="41">
        <v>4</v>
      </c>
    </row>
    <row r="158" spans="12:17">
      <c r="L158" s="82" t="s">
        <v>214</v>
      </c>
      <c r="M158" s="82" t="s">
        <v>163</v>
      </c>
      <c r="N158" s="41">
        <v>302</v>
      </c>
      <c r="O158" s="41">
        <v>0</v>
      </c>
      <c r="P158" s="41">
        <v>13</v>
      </c>
      <c r="Q158" s="41">
        <v>1</v>
      </c>
    </row>
    <row r="159" spans="12:17">
      <c r="L159" s="82"/>
      <c r="M159" s="82" t="s">
        <v>191</v>
      </c>
      <c r="N159" s="41">
        <v>12</v>
      </c>
      <c r="O159" s="41">
        <v>0</v>
      </c>
      <c r="P159" s="41">
        <v>2</v>
      </c>
      <c r="Q159" s="41">
        <v>0</v>
      </c>
    </row>
    <row r="160" spans="12:17">
      <c r="L160" s="82"/>
      <c r="M160" s="82" t="s">
        <v>245</v>
      </c>
      <c r="N160" s="41">
        <v>104</v>
      </c>
      <c r="O160" s="41">
        <v>0</v>
      </c>
      <c r="P160" s="41">
        <v>1</v>
      </c>
      <c r="Q160" s="41">
        <v>0</v>
      </c>
    </row>
    <row r="161" spans="12:17">
      <c r="L161" s="82"/>
      <c r="M161" s="152" t="s">
        <v>74</v>
      </c>
      <c r="N161" s="41">
        <v>418</v>
      </c>
      <c r="O161" s="41">
        <v>0</v>
      </c>
      <c r="P161" s="41">
        <v>16</v>
      </c>
      <c r="Q161" s="41">
        <v>1</v>
      </c>
    </row>
    <row r="162" spans="12:17">
      <c r="L162" s="82" t="s">
        <v>215</v>
      </c>
      <c r="M162" s="82" t="s">
        <v>163</v>
      </c>
      <c r="N162" s="41">
        <v>187</v>
      </c>
      <c r="O162" s="41">
        <v>1</v>
      </c>
      <c r="P162" s="41">
        <v>6</v>
      </c>
      <c r="Q162" s="41">
        <v>1</v>
      </c>
    </row>
    <row r="163" spans="12:17">
      <c r="L163" s="82"/>
      <c r="M163" s="82" t="s">
        <v>191</v>
      </c>
      <c r="N163" s="41">
        <v>6</v>
      </c>
      <c r="O163" s="41">
        <v>0</v>
      </c>
      <c r="P163" s="41">
        <v>2</v>
      </c>
      <c r="Q163" s="41">
        <v>0</v>
      </c>
    </row>
    <row r="164" spans="12:17">
      <c r="L164" s="82"/>
      <c r="M164" s="82" t="s">
        <v>245</v>
      </c>
      <c r="N164" s="41">
        <v>66</v>
      </c>
      <c r="O164" s="41">
        <v>0</v>
      </c>
      <c r="P164" s="41">
        <v>0</v>
      </c>
      <c r="Q164" s="41">
        <v>1</v>
      </c>
    </row>
    <row r="165" spans="12:17">
      <c r="L165" s="82"/>
      <c r="M165" s="152" t="s">
        <v>74</v>
      </c>
      <c r="N165" s="41">
        <v>259</v>
      </c>
      <c r="O165" s="41">
        <v>1</v>
      </c>
      <c r="P165" s="41">
        <v>8</v>
      </c>
      <c r="Q165" s="41">
        <v>2</v>
      </c>
    </row>
    <row r="166" spans="12:17">
      <c r="L166" s="82" t="s">
        <v>216</v>
      </c>
      <c r="M166" s="82" t="s">
        <v>163</v>
      </c>
      <c r="N166" s="41">
        <v>102</v>
      </c>
      <c r="O166" s="41">
        <v>0</v>
      </c>
      <c r="P166" s="41">
        <v>5</v>
      </c>
      <c r="Q166" s="41">
        <v>0</v>
      </c>
    </row>
    <row r="167" spans="12:17">
      <c r="L167" s="82"/>
      <c r="M167" s="82" t="s">
        <v>191</v>
      </c>
      <c r="N167" s="41">
        <v>8</v>
      </c>
      <c r="O167" s="41">
        <v>0</v>
      </c>
      <c r="P167" s="41">
        <v>0</v>
      </c>
      <c r="Q167" s="41">
        <v>0</v>
      </c>
    </row>
    <row r="168" spans="12:17">
      <c r="L168" s="82"/>
      <c r="M168" s="82" t="s">
        <v>245</v>
      </c>
      <c r="N168" s="41">
        <v>52</v>
      </c>
      <c r="O168" s="41">
        <v>0</v>
      </c>
      <c r="P168" s="41">
        <v>0</v>
      </c>
      <c r="Q168" s="41">
        <v>0</v>
      </c>
    </row>
    <row r="169" spans="12:17">
      <c r="L169" s="82"/>
      <c r="M169" s="152" t="s">
        <v>74</v>
      </c>
      <c r="N169" s="41">
        <v>162</v>
      </c>
      <c r="O169" s="41">
        <v>0</v>
      </c>
      <c r="P169" s="41">
        <v>5</v>
      </c>
      <c r="Q169" s="41">
        <v>0</v>
      </c>
    </row>
    <row r="170" spans="12:17">
      <c r="L170" s="82" t="s">
        <v>217</v>
      </c>
      <c r="M170" s="82" t="s">
        <v>163</v>
      </c>
      <c r="N170" s="41">
        <v>63</v>
      </c>
      <c r="O170" s="41">
        <v>0</v>
      </c>
      <c r="P170" s="41">
        <v>0</v>
      </c>
      <c r="Q170" s="41">
        <v>1</v>
      </c>
    </row>
    <row r="171" spans="12:17">
      <c r="L171" s="82"/>
      <c r="M171" s="82" t="s">
        <v>191</v>
      </c>
      <c r="N171" s="41">
        <v>2</v>
      </c>
      <c r="O171" s="41">
        <v>0</v>
      </c>
      <c r="P171" s="41">
        <v>0</v>
      </c>
      <c r="Q171" s="41">
        <v>0</v>
      </c>
    </row>
    <row r="172" spans="12:17">
      <c r="L172" s="82"/>
      <c r="M172" s="82" t="s">
        <v>245</v>
      </c>
      <c r="N172" s="41">
        <v>34</v>
      </c>
      <c r="O172" s="41">
        <v>0</v>
      </c>
      <c r="P172" s="41">
        <v>0</v>
      </c>
      <c r="Q172" s="41">
        <v>0</v>
      </c>
    </row>
    <row r="173" spans="12:17">
      <c r="L173" s="82"/>
      <c r="M173" s="152" t="s">
        <v>74</v>
      </c>
      <c r="N173" s="41">
        <v>99</v>
      </c>
      <c r="O173" s="41">
        <v>0</v>
      </c>
      <c r="P173" s="41">
        <v>0</v>
      </c>
      <c r="Q173" s="41">
        <v>1</v>
      </c>
    </row>
    <row r="174" spans="12:17">
      <c r="L174" s="82" t="s">
        <v>218</v>
      </c>
      <c r="M174" s="82" t="s">
        <v>163</v>
      </c>
      <c r="N174" s="41">
        <v>25</v>
      </c>
      <c r="O174" s="41">
        <v>0</v>
      </c>
      <c r="P174" s="41">
        <v>1</v>
      </c>
      <c r="Q174" s="41">
        <v>0</v>
      </c>
    </row>
    <row r="175" spans="12:17">
      <c r="L175" s="82"/>
      <c r="M175" s="82" t="s">
        <v>191</v>
      </c>
      <c r="N175" s="41">
        <v>1</v>
      </c>
      <c r="O175" s="41">
        <v>0</v>
      </c>
      <c r="P175" s="41">
        <v>0</v>
      </c>
      <c r="Q175" s="41">
        <v>0</v>
      </c>
    </row>
    <row r="176" spans="12:17">
      <c r="L176" s="82"/>
      <c r="M176" s="82" t="s">
        <v>245</v>
      </c>
      <c r="N176" s="41">
        <v>26</v>
      </c>
      <c r="O176" s="41">
        <v>0</v>
      </c>
      <c r="P176" s="41">
        <v>0</v>
      </c>
      <c r="Q176" s="41">
        <v>0</v>
      </c>
    </row>
    <row r="177" spans="12:17">
      <c r="L177" s="82"/>
      <c r="M177" s="152" t="s">
        <v>74</v>
      </c>
      <c r="N177" s="41">
        <v>52</v>
      </c>
      <c r="O177" s="41">
        <v>0</v>
      </c>
      <c r="P177" s="41">
        <v>1</v>
      </c>
      <c r="Q177" s="41">
        <v>0</v>
      </c>
    </row>
    <row r="178" spans="12:17">
      <c r="L178" s="82" t="s">
        <v>219</v>
      </c>
      <c r="M178" s="82" t="s">
        <v>163</v>
      </c>
      <c r="N178" s="41">
        <v>23</v>
      </c>
      <c r="O178" s="41">
        <v>0</v>
      </c>
      <c r="P178" s="41">
        <v>0</v>
      </c>
      <c r="Q178" s="41">
        <v>0</v>
      </c>
    </row>
    <row r="179" spans="12:17">
      <c r="L179" s="82"/>
      <c r="M179" s="82" t="s">
        <v>191</v>
      </c>
      <c r="N179" s="41">
        <v>1</v>
      </c>
      <c r="O179" s="41">
        <v>0</v>
      </c>
      <c r="P179" s="41">
        <v>0</v>
      </c>
      <c r="Q179" s="41">
        <v>0</v>
      </c>
    </row>
    <row r="180" spans="12:17">
      <c r="L180" s="82"/>
      <c r="M180" s="82" t="s">
        <v>245</v>
      </c>
      <c r="N180" s="41">
        <v>15</v>
      </c>
      <c r="O180" s="41">
        <v>0</v>
      </c>
      <c r="P180" s="41">
        <v>0</v>
      </c>
      <c r="Q180" s="41">
        <v>0</v>
      </c>
    </row>
    <row r="181" spans="12:17">
      <c r="L181" s="82"/>
      <c r="M181" s="152" t="s">
        <v>74</v>
      </c>
      <c r="N181" s="41">
        <v>39</v>
      </c>
      <c r="O181" s="41">
        <v>0</v>
      </c>
      <c r="P181" s="41">
        <v>0</v>
      </c>
      <c r="Q181" s="41">
        <v>0</v>
      </c>
    </row>
    <row r="182" spans="12:17">
      <c r="L182" s="82" t="s">
        <v>220</v>
      </c>
      <c r="M182" s="82" t="s">
        <v>163</v>
      </c>
      <c r="N182" s="41">
        <v>4</v>
      </c>
      <c r="O182" s="41">
        <v>0</v>
      </c>
      <c r="P182" s="41">
        <v>0</v>
      </c>
      <c r="Q182" s="41">
        <v>0</v>
      </c>
    </row>
    <row r="183" spans="12:17">
      <c r="L183" s="82"/>
      <c r="M183" s="82" t="s">
        <v>191</v>
      </c>
      <c r="N183" s="41">
        <v>1</v>
      </c>
      <c r="O183" s="41">
        <v>0</v>
      </c>
      <c r="P183" s="41">
        <v>0</v>
      </c>
      <c r="Q183" s="41">
        <v>0</v>
      </c>
    </row>
    <row r="184" spans="12:17">
      <c r="L184" s="82"/>
      <c r="M184" s="82" t="s">
        <v>245</v>
      </c>
      <c r="N184" s="41">
        <v>12</v>
      </c>
      <c r="O184" s="41">
        <v>0</v>
      </c>
      <c r="P184" s="41">
        <v>0</v>
      </c>
      <c r="Q184" s="41">
        <v>0</v>
      </c>
    </row>
    <row r="185" spans="12:17">
      <c r="L185" s="82"/>
      <c r="M185" s="152" t="s">
        <v>74</v>
      </c>
      <c r="N185" s="41">
        <v>17</v>
      </c>
      <c r="O185" s="41">
        <v>0</v>
      </c>
      <c r="P185" s="41">
        <v>0</v>
      </c>
      <c r="Q185" s="41">
        <v>0</v>
      </c>
    </row>
    <row r="186" spans="12:17">
      <c r="L186" s="82" t="s">
        <v>221</v>
      </c>
      <c r="M186" s="82" t="s">
        <v>163</v>
      </c>
      <c r="N186" s="41">
        <v>1</v>
      </c>
      <c r="O186" s="41">
        <v>0</v>
      </c>
      <c r="P186" s="41">
        <v>0</v>
      </c>
      <c r="Q186" s="41">
        <v>0</v>
      </c>
    </row>
    <row r="187" spans="12:17">
      <c r="L187" s="82"/>
      <c r="M187" s="82" t="s">
        <v>191</v>
      </c>
      <c r="N187" s="41">
        <v>0</v>
      </c>
      <c r="O187" s="41">
        <v>0</v>
      </c>
      <c r="P187" s="41">
        <v>0</v>
      </c>
      <c r="Q187" s="41">
        <v>0</v>
      </c>
    </row>
    <row r="188" spans="12:17">
      <c r="L188" s="82"/>
      <c r="M188" s="82" t="s">
        <v>245</v>
      </c>
      <c r="N188" s="41">
        <v>7</v>
      </c>
      <c r="O188" s="41">
        <v>0</v>
      </c>
      <c r="P188" s="41">
        <v>0</v>
      </c>
      <c r="Q188" s="41">
        <v>0</v>
      </c>
    </row>
    <row r="189" spans="12:17">
      <c r="L189" s="82"/>
      <c r="M189" s="152" t="s">
        <v>74</v>
      </c>
      <c r="N189" s="41">
        <v>8</v>
      </c>
      <c r="O189" s="41">
        <v>0</v>
      </c>
      <c r="P189" s="41">
        <v>0</v>
      </c>
      <c r="Q189" s="41">
        <v>0</v>
      </c>
    </row>
    <row r="190" spans="12:17">
      <c r="L190" s="82" t="s">
        <v>222</v>
      </c>
      <c r="M190" s="82" t="s">
        <v>163</v>
      </c>
      <c r="N190" s="41">
        <v>1</v>
      </c>
      <c r="O190" s="41">
        <v>0</v>
      </c>
      <c r="P190" s="41">
        <v>0</v>
      </c>
      <c r="Q190" s="41">
        <v>0</v>
      </c>
    </row>
    <row r="191" spans="12:17">
      <c r="L191" s="82"/>
      <c r="M191" s="82" t="s">
        <v>191</v>
      </c>
      <c r="N191" s="41">
        <v>0</v>
      </c>
      <c r="O191" s="41">
        <v>0</v>
      </c>
      <c r="P191" s="41">
        <v>0</v>
      </c>
      <c r="Q191" s="41">
        <v>0</v>
      </c>
    </row>
    <row r="192" spans="12:17">
      <c r="L192" s="82"/>
      <c r="M192" s="82" t="s">
        <v>245</v>
      </c>
      <c r="N192" s="41">
        <v>4</v>
      </c>
      <c r="O192" s="41">
        <v>0</v>
      </c>
      <c r="P192" s="41">
        <v>0</v>
      </c>
      <c r="Q192" s="41">
        <v>0</v>
      </c>
    </row>
    <row r="193" spans="12:17">
      <c r="L193" s="82"/>
      <c r="M193" s="152" t="s">
        <v>74</v>
      </c>
      <c r="N193" s="41">
        <v>5</v>
      </c>
      <c r="O193" s="41">
        <v>0</v>
      </c>
      <c r="P193" s="41">
        <v>0</v>
      </c>
      <c r="Q193" s="41">
        <v>0</v>
      </c>
    </row>
    <row r="194" spans="12:17">
      <c r="L194" s="82" t="s">
        <v>223</v>
      </c>
      <c r="M194" s="82" t="s">
        <v>163</v>
      </c>
      <c r="N194" s="41">
        <v>1</v>
      </c>
      <c r="O194" s="41">
        <v>0</v>
      </c>
      <c r="P194" s="41">
        <v>0</v>
      </c>
      <c r="Q194" s="41">
        <v>0</v>
      </c>
    </row>
    <row r="195" spans="12:17">
      <c r="L195" s="82"/>
      <c r="M195" s="82" t="s">
        <v>191</v>
      </c>
      <c r="N195" s="41">
        <v>0</v>
      </c>
      <c r="O195" s="41">
        <v>0</v>
      </c>
      <c r="P195" s="41">
        <v>0</v>
      </c>
      <c r="Q195" s="41">
        <v>0</v>
      </c>
    </row>
    <row r="196" spans="12:17">
      <c r="L196" s="82"/>
      <c r="M196" s="82" t="s">
        <v>245</v>
      </c>
      <c r="N196" s="41">
        <v>1</v>
      </c>
      <c r="O196" s="41">
        <v>0</v>
      </c>
      <c r="P196" s="41">
        <v>0</v>
      </c>
      <c r="Q196" s="41">
        <v>0</v>
      </c>
    </row>
    <row r="197" spans="12:17">
      <c r="L197" s="82"/>
      <c r="M197" s="152" t="s">
        <v>74</v>
      </c>
      <c r="N197" s="41">
        <v>2</v>
      </c>
      <c r="O197" s="41">
        <v>0</v>
      </c>
      <c r="P197" s="41">
        <v>0</v>
      </c>
      <c r="Q197" s="41">
        <v>0</v>
      </c>
    </row>
    <row r="198" spans="12:17">
      <c r="L198" s="82" t="s">
        <v>224</v>
      </c>
      <c r="M198" s="82" t="s">
        <v>163</v>
      </c>
      <c r="N198" s="41">
        <v>2</v>
      </c>
      <c r="O198" s="41">
        <v>0</v>
      </c>
      <c r="P198" s="41">
        <v>0</v>
      </c>
      <c r="Q198" s="41">
        <v>0</v>
      </c>
    </row>
    <row r="199" spans="12:17">
      <c r="L199" s="82"/>
      <c r="M199" s="82" t="s">
        <v>191</v>
      </c>
      <c r="N199" s="41">
        <v>0</v>
      </c>
      <c r="O199" s="41">
        <v>0</v>
      </c>
      <c r="P199" s="41">
        <v>0</v>
      </c>
      <c r="Q199" s="41">
        <v>0</v>
      </c>
    </row>
    <row r="200" spans="12:17">
      <c r="L200" s="82"/>
      <c r="M200" s="82" t="s">
        <v>245</v>
      </c>
      <c r="N200" s="41">
        <v>1</v>
      </c>
      <c r="O200" s="41">
        <v>0</v>
      </c>
      <c r="P200" s="41">
        <v>0</v>
      </c>
      <c r="Q200" s="41">
        <v>0</v>
      </c>
    </row>
    <row r="201" spans="12:17">
      <c r="L201" s="82"/>
      <c r="M201" s="152" t="s">
        <v>74</v>
      </c>
      <c r="N201" s="41">
        <v>3</v>
      </c>
      <c r="O201" s="41">
        <v>0</v>
      </c>
      <c r="P201" s="41">
        <v>0</v>
      </c>
      <c r="Q201" s="41">
        <v>0</v>
      </c>
    </row>
    <row r="202" spans="12:17">
      <c r="L202" s="82" t="s">
        <v>226</v>
      </c>
      <c r="M202" s="82" t="s">
        <v>163</v>
      </c>
      <c r="N202" s="41">
        <v>0</v>
      </c>
      <c r="O202" s="41">
        <v>0</v>
      </c>
      <c r="P202" s="41">
        <v>0</v>
      </c>
      <c r="Q202" s="41">
        <v>0</v>
      </c>
    </row>
    <row r="203" spans="12:17">
      <c r="L203" s="82"/>
      <c r="M203" s="82" t="s">
        <v>191</v>
      </c>
      <c r="N203" s="41">
        <v>0</v>
      </c>
      <c r="O203" s="41">
        <v>0</v>
      </c>
      <c r="P203" s="41">
        <v>0</v>
      </c>
      <c r="Q203" s="41">
        <v>0</v>
      </c>
    </row>
    <row r="204" spans="12:17">
      <c r="L204" s="82"/>
      <c r="M204" s="82" t="s">
        <v>245</v>
      </c>
      <c r="N204" s="41">
        <v>0</v>
      </c>
      <c r="O204" s="41">
        <v>0</v>
      </c>
      <c r="P204" s="41">
        <v>0</v>
      </c>
      <c r="Q204" s="41">
        <v>0</v>
      </c>
    </row>
    <row r="205" spans="12:17">
      <c r="L205" s="82"/>
      <c r="M205" s="153" t="s">
        <v>74</v>
      </c>
      <c r="N205" s="41">
        <v>0</v>
      </c>
      <c r="O205" s="41">
        <v>0</v>
      </c>
      <c r="P205" s="41">
        <v>0</v>
      </c>
      <c r="Q205" s="41">
        <v>0</v>
      </c>
    </row>
    <row r="206" spans="12:17">
      <c r="L206" s="82" t="s">
        <v>248</v>
      </c>
      <c r="M206" s="82" t="s">
        <v>163</v>
      </c>
      <c r="N206" s="41">
        <v>0</v>
      </c>
      <c r="O206" s="41">
        <v>0</v>
      </c>
      <c r="P206" s="41">
        <v>0</v>
      </c>
      <c r="Q206" s="41">
        <v>0</v>
      </c>
    </row>
    <row r="207" spans="12:17">
      <c r="L207" s="82"/>
      <c r="M207" s="82" t="s">
        <v>191</v>
      </c>
      <c r="N207" s="41">
        <v>0</v>
      </c>
      <c r="O207" s="41">
        <v>0</v>
      </c>
      <c r="P207" s="41">
        <v>0</v>
      </c>
      <c r="Q207" s="41">
        <v>0</v>
      </c>
    </row>
    <row r="208" spans="12:17">
      <c r="L208" s="82"/>
      <c r="M208" s="82" t="s">
        <v>245</v>
      </c>
      <c r="N208" s="41">
        <v>0</v>
      </c>
      <c r="O208" s="41">
        <v>0</v>
      </c>
      <c r="P208" s="41">
        <v>0</v>
      </c>
      <c r="Q208" s="41">
        <v>0</v>
      </c>
    </row>
    <row r="209" spans="12:17">
      <c r="L209" s="82"/>
      <c r="M209" s="185" t="s">
        <v>74</v>
      </c>
      <c r="N209" s="41">
        <v>0</v>
      </c>
      <c r="O209" s="41">
        <v>0</v>
      </c>
      <c r="P209" s="41">
        <v>0</v>
      </c>
      <c r="Q209" s="41">
        <v>0</v>
      </c>
    </row>
    <row r="210" spans="12:17">
      <c r="L210" s="82" t="s">
        <v>249</v>
      </c>
      <c r="M210" s="82" t="s">
        <v>163</v>
      </c>
      <c r="N210" s="41">
        <v>0</v>
      </c>
      <c r="O210" s="41">
        <v>0</v>
      </c>
      <c r="P210" s="41">
        <v>0</v>
      </c>
      <c r="Q210" s="41">
        <v>0</v>
      </c>
    </row>
    <row r="211" spans="12:17">
      <c r="L211" s="82"/>
      <c r="M211" s="82" t="s">
        <v>191</v>
      </c>
      <c r="N211" s="41">
        <v>0</v>
      </c>
      <c r="O211" s="41">
        <v>0</v>
      </c>
      <c r="P211" s="41">
        <v>0</v>
      </c>
      <c r="Q211" s="41">
        <v>0</v>
      </c>
    </row>
    <row r="212" spans="12:17">
      <c r="L212" s="82"/>
      <c r="M212" s="82" t="s">
        <v>245</v>
      </c>
      <c r="N212" s="41">
        <v>0</v>
      </c>
      <c r="O212" s="41">
        <v>0</v>
      </c>
      <c r="P212" s="41">
        <v>0</v>
      </c>
      <c r="Q212" s="41">
        <v>0</v>
      </c>
    </row>
    <row r="213" spans="12:17">
      <c r="L213" s="82"/>
      <c r="M213" s="185" t="s">
        <v>74</v>
      </c>
      <c r="N213" s="41">
        <v>0</v>
      </c>
      <c r="O213" s="41">
        <v>0</v>
      </c>
      <c r="P213" s="41">
        <v>0</v>
      </c>
      <c r="Q213" s="41">
        <v>0</v>
      </c>
    </row>
    <row r="214" spans="12:17">
      <c r="L214" s="82" t="s">
        <v>344</v>
      </c>
      <c r="M214" s="82" t="s">
        <v>163</v>
      </c>
      <c r="N214" s="41">
        <v>0</v>
      </c>
      <c r="O214" s="41">
        <v>0</v>
      </c>
      <c r="P214" s="41">
        <v>0</v>
      </c>
      <c r="Q214" s="41">
        <v>0</v>
      </c>
    </row>
    <row r="215" spans="12:17">
      <c r="L215" s="82"/>
      <c r="M215" s="82" t="s">
        <v>191</v>
      </c>
      <c r="N215" s="41">
        <v>0</v>
      </c>
      <c r="O215" s="41">
        <v>0</v>
      </c>
      <c r="P215" s="41">
        <v>0</v>
      </c>
      <c r="Q215" s="41">
        <v>0</v>
      </c>
    </row>
    <row r="216" spans="12:17">
      <c r="L216" s="82"/>
      <c r="M216" s="82" t="s">
        <v>245</v>
      </c>
      <c r="N216" s="41">
        <v>1</v>
      </c>
      <c r="O216" s="41">
        <v>0</v>
      </c>
      <c r="P216" s="41">
        <v>0</v>
      </c>
      <c r="Q216" s="41">
        <v>0</v>
      </c>
    </row>
    <row r="217" spans="12:17">
      <c r="L217" s="82"/>
      <c r="M217" s="234" t="s">
        <v>74</v>
      </c>
      <c r="N217" s="41">
        <v>1</v>
      </c>
      <c r="O217" s="41">
        <v>0</v>
      </c>
      <c r="P217" s="41">
        <v>0</v>
      </c>
      <c r="Q217" s="41">
        <v>0</v>
      </c>
    </row>
  </sheetData>
  <mergeCells count="78">
    <mergeCell ref="B86:B89"/>
    <mergeCell ref="B90:B93"/>
    <mergeCell ref="B94:B97"/>
    <mergeCell ref="B66:B69"/>
    <mergeCell ref="B70:B73"/>
    <mergeCell ref="B74:B77"/>
    <mergeCell ref="B78:B81"/>
    <mergeCell ref="B82:B85"/>
    <mergeCell ref="B46:B49"/>
    <mergeCell ref="B50:B53"/>
    <mergeCell ref="B54:B57"/>
    <mergeCell ref="B58:B61"/>
    <mergeCell ref="B62:B65"/>
    <mergeCell ref="B26:B29"/>
    <mergeCell ref="B30:B33"/>
    <mergeCell ref="B34:B37"/>
    <mergeCell ref="B38:B41"/>
    <mergeCell ref="B42:B45"/>
    <mergeCell ref="B6:B9"/>
    <mergeCell ref="B10:B13"/>
    <mergeCell ref="B14:B17"/>
    <mergeCell ref="B18:B21"/>
    <mergeCell ref="B22:B25"/>
    <mergeCell ref="B3:B5"/>
    <mergeCell ref="L3:L5"/>
    <mergeCell ref="AD3:AD5"/>
    <mergeCell ref="I3:J4"/>
    <mergeCell ref="G3:H4"/>
    <mergeCell ref="E3:F4"/>
    <mergeCell ref="C3:C5"/>
    <mergeCell ref="D3:D5"/>
    <mergeCell ref="P3:P4"/>
    <mergeCell ref="O3:O4"/>
    <mergeCell ref="M3:M5"/>
    <mergeCell ref="N3:N5"/>
    <mergeCell ref="W3:W5"/>
    <mergeCell ref="AC9:AC11"/>
    <mergeCell ref="AC6:AC8"/>
    <mergeCell ref="Q3:Q4"/>
    <mergeCell ref="X3:AA3"/>
    <mergeCell ref="X4:X5"/>
    <mergeCell ref="Z4:Z5"/>
    <mergeCell ref="AA4:AA5"/>
    <mergeCell ref="AC3:AC5"/>
    <mergeCell ref="Y4:Y5"/>
    <mergeCell ref="S3:S5"/>
    <mergeCell ref="AC24:AC26"/>
    <mergeCell ref="AM24:AM26"/>
    <mergeCell ref="AE3:AE5"/>
    <mergeCell ref="AJ3:AK4"/>
    <mergeCell ref="AH3:AI4"/>
    <mergeCell ref="AF3:AG4"/>
    <mergeCell ref="AM21:AM23"/>
    <mergeCell ref="AM18:AM20"/>
    <mergeCell ref="AM15:AM17"/>
    <mergeCell ref="AM12:AM14"/>
    <mergeCell ref="AM9:AM11"/>
    <mergeCell ref="AM6:AM8"/>
    <mergeCell ref="AC21:AC23"/>
    <mergeCell ref="AC18:AC20"/>
    <mergeCell ref="AC15:AC17"/>
    <mergeCell ref="AC12:AC14"/>
    <mergeCell ref="AX3:AY3"/>
    <mergeCell ref="AV3:AW3"/>
    <mergeCell ref="AT3:AU3"/>
    <mergeCell ref="AR3:AS3"/>
    <mergeCell ref="T3:U5"/>
    <mergeCell ref="AO3:AO5"/>
    <mergeCell ref="AQ3:AQ5"/>
    <mergeCell ref="AN3:AN5"/>
    <mergeCell ref="AM3:AM5"/>
    <mergeCell ref="AI31:AJ31"/>
    <mergeCell ref="AA31:AB31"/>
    <mergeCell ref="AC31:AD31"/>
    <mergeCell ref="AE31:AF31"/>
    <mergeCell ref="W31:X31"/>
    <mergeCell ref="Y31:Z31"/>
    <mergeCell ref="AG31:AH31"/>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rowBreaks count="1" manualBreakCount="1">
    <brk id="77" max="9" man="1"/>
  </rowBreaks>
  <ignoredErrors>
    <ignoredError sqref="F9 F13 F10:F11 H10:H11 F14 H14 H91 AG6 AI8:AI9 AI7 AI11 AI10 AI15 AI13 AI17:AI18 AI16 AI20:AI21 AI19 AI23:AI24 AI22 AI26 AI25 AG7:AG20 H13 H9 AI12 AI14 AI6 AG24:AG26" formula="1"/>
    <ignoredError sqref="X6:Z6 AR6:AW6 X7:Z7 AR7:AW7 X8:Z8 AR8:AW8 X9:Z9 AR9:AW9 X10:Z10 AR10:AW10 X11:Z11 AR11:AW11 X12:Z12 AR12:AW12 X28:Z28 D6:E6 G6:G93 I6:I93 AE6:AF6 AH6:AH26 AJ6:AJ26 D7:E7 AE7:AF7 D8:E8 AE8:AF8 D9:E9 AE9:AF9 D10:E10 AE10:AF10 D11:E11 AE11:AF11 D12:E12 AE12:AF12 D13:E13 X13:Z13 AE13:AF13 D14:E14 X14:Z14 AE14:AF14 D15:E15 X15:Z15 AE15:AF15 D16:E16 X16:Z16 AE16:AF16 D17:E17 X17:Z17 AE17:AF17 D18:E18 X18:Z18 AE18:AF18 D19:E19 X19:Z19 AE19:AF19 D20:E20 X20:Z20 AE20:AF20 D21:E21 X21:Z21 D22:E22 X22:Z22 D23:E23 X23:Z23 D24:E24 X24:Z24 D25:E25 X25:Z25 D26:E26 X26:Z26 D27:E27 X27:Z27 D28:E89 AE21:AF26 D90:E93" emptyCellReference="1"/>
    <ignoredError sqref="U6:U74 AO6:AO26" evalError="1"/>
    <ignoredError sqref="AA6:AA28 AX6:AY12" evalError="1"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3" t="s">
        <v>313</v>
      </c>
    </row>
    <row r="2" spans="2:15" ht="16.5" customHeight="1">
      <c r="B2" s="14" t="s">
        <v>311</v>
      </c>
    </row>
    <row r="4" spans="2:15" ht="13.5" customHeight="1">
      <c r="B4" s="15"/>
      <c r="C4" s="16"/>
      <c r="D4" s="16"/>
      <c r="E4" s="16"/>
      <c r="F4" s="16"/>
      <c r="G4" s="17"/>
    </row>
    <row r="5" spans="2:15" ht="13.5" customHeight="1">
      <c r="B5" s="18"/>
      <c r="C5" s="19"/>
      <c r="D5" s="20">
        <v>8.0000000000000016E-2</v>
      </c>
      <c r="E5" s="10" t="s">
        <v>128</v>
      </c>
      <c r="F5" s="21">
        <v>8.8999999999999996E-2</v>
      </c>
      <c r="G5" s="22" t="s">
        <v>129</v>
      </c>
    </row>
    <row r="6" spans="2:15">
      <c r="B6" s="18"/>
      <c r="D6" s="20"/>
      <c r="E6" s="10"/>
      <c r="F6" s="21"/>
      <c r="G6" s="22"/>
    </row>
    <row r="7" spans="2:15">
      <c r="B7" s="18"/>
      <c r="C7" s="23"/>
      <c r="D7" s="20">
        <v>7.2000000000000008E-2</v>
      </c>
      <c r="E7" s="10" t="s">
        <v>128</v>
      </c>
      <c r="F7" s="21">
        <v>8.0000000000000016E-2</v>
      </c>
      <c r="G7" s="22" t="s">
        <v>130</v>
      </c>
    </row>
    <row r="8" spans="2:15">
      <c r="B8" s="18"/>
      <c r="D8" s="20"/>
      <c r="E8" s="10"/>
      <c r="F8" s="21"/>
      <c r="G8" s="22"/>
    </row>
    <row r="9" spans="2:15">
      <c r="B9" s="18"/>
      <c r="C9" s="24"/>
      <c r="D9" s="20">
        <v>6.4000000000000001E-2</v>
      </c>
      <c r="E9" s="10" t="s">
        <v>128</v>
      </c>
      <c r="F9" s="21">
        <v>7.2000000000000008E-2</v>
      </c>
      <c r="G9" s="22" t="s">
        <v>130</v>
      </c>
    </row>
    <row r="10" spans="2:15">
      <c r="B10" s="18"/>
      <c r="D10" s="20"/>
      <c r="E10" s="10"/>
      <c r="F10" s="21"/>
      <c r="G10" s="22"/>
    </row>
    <row r="11" spans="2:15">
      <c r="B11" s="18"/>
      <c r="C11" s="25"/>
      <c r="D11" s="20">
        <v>5.6000000000000001E-2</v>
      </c>
      <c r="E11" s="10" t="s">
        <v>128</v>
      </c>
      <c r="F11" s="21">
        <v>6.4000000000000001E-2</v>
      </c>
      <c r="G11" s="22" t="s">
        <v>130</v>
      </c>
    </row>
    <row r="12" spans="2:15">
      <c r="B12" s="18"/>
      <c r="D12" s="20"/>
      <c r="E12" s="10"/>
      <c r="F12" s="21"/>
      <c r="G12" s="22"/>
    </row>
    <row r="13" spans="2:15">
      <c r="B13" s="18"/>
      <c r="C13" s="26"/>
      <c r="D13" s="20">
        <v>4.8000000000000001E-2</v>
      </c>
      <c r="E13" s="10" t="s">
        <v>128</v>
      </c>
      <c r="F13" s="21">
        <v>5.6000000000000001E-2</v>
      </c>
      <c r="G13" s="22" t="s">
        <v>130</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2-9.医科･歯科健診受診傾向</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FV308"/>
  <sheetViews>
    <sheetView showGridLines="0" zoomScaleNormal="100" zoomScaleSheetLayoutView="100" workbookViewId="0"/>
  </sheetViews>
  <sheetFormatPr defaultColWidth="9" defaultRowHeight="13.5"/>
  <cols>
    <col min="1" max="1" width="4.625" style="3" customWidth="1"/>
    <col min="2" max="2" width="3.125" style="3" customWidth="1"/>
    <col min="3" max="4" width="16.625" style="3" customWidth="1"/>
    <col min="5" max="60" width="10.625" style="3" customWidth="1"/>
    <col min="61" max="61" width="9" style="3"/>
    <col min="62" max="62" width="3.125" style="3" customWidth="1"/>
    <col min="63" max="64" width="16.625" style="3" customWidth="1"/>
    <col min="65" max="71" width="10.625" style="3" customWidth="1"/>
    <col min="72" max="72" width="9" style="3"/>
    <col min="73" max="74" width="16.875" style="3" customWidth="1"/>
    <col min="75" max="77" width="11.125" style="3" customWidth="1"/>
    <col min="78" max="78" width="14.125" style="3" bestFit="1" customWidth="1"/>
    <col min="79" max="102" width="11.125" style="3" customWidth="1"/>
    <col min="103" max="103" width="9" style="3"/>
    <col min="104" max="104" width="14.125" style="3" bestFit="1" customWidth="1"/>
    <col min="105" max="140" width="11.125" style="3" customWidth="1"/>
    <col min="141" max="141" width="9" style="3"/>
    <col min="142" max="178" width="11.125" style="3" customWidth="1"/>
    <col min="179" max="16384" width="9" style="3"/>
  </cols>
  <sheetData>
    <row r="1" spans="2:178" ht="16.5" customHeight="1">
      <c r="B1" s="3" t="s">
        <v>296</v>
      </c>
    </row>
    <row r="2" spans="2:178" ht="16.5" customHeight="1">
      <c r="B2" s="3" t="s">
        <v>314</v>
      </c>
      <c r="D2" s="6"/>
      <c r="E2" s="6" t="s">
        <v>291</v>
      </c>
      <c r="L2" s="6"/>
      <c r="S2" s="6"/>
      <c r="Z2" s="6"/>
      <c r="AG2" s="6"/>
      <c r="AN2" s="6"/>
      <c r="AU2" s="6"/>
      <c r="BJ2" s="6" t="s">
        <v>266</v>
      </c>
      <c r="BL2" s="6"/>
      <c r="BU2" s="2" t="s">
        <v>233</v>
      </c>
      <c r="BV2" s="2"/>
      <c r="BW2" s="4"/>
      <c r="BX2" s="4"/>
      <c r="BY2" s="4"/>
      <c r="BZ2" s="4" t="s">
        <v>137</v>
      </c>
      <c r="CA2" s="4"/>
      <c r="CB2" s="4"/>
      <c r="CC2" s="4"/>
      <c r="CD2" s="4"/>
      <c r="CE2" s="4"/>
      <c r="CF2" s="4"/>
      <c r="CG2" s="4"/>
      <c r="CH2" s="4"/>
      <c r="CI2" s="4"/>
      <c r="CJ2" s="4"/>
      <c r="CK2" s="4"/>
      <c r="CL2" s="4"/>
      <c r="CM2" s="4"/>
      <c r="CN2" s="4"/>
      <c r="CO2" s="4"/>
      <c r="CP2" s="4"/>
      <c r="CQ2" s="4"/>
      <c r="CR2" s="4"/>
      <c r="CS2" s="4"/>
      <c r="CT2" s="4"/>
      <c r="CU2" s="4"/>
      <c r="CV2" s="4"/>
      <c r="CW2" s="4"/>
      <c r="CX2" s="4"/>
      <c r="CZ2" s="4" t="s">
        <v>233</v>
      </c>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row>
    <row r="3" spans="2:178" ht="16.5" customHeight="1">
      <c r="B3" s="299"/>
      <c r="C3" s="302" t="s">
        <v>156</v>
      </c>
      <c r="D3" s="303" t="s">
        <v>205</v>
      </c>
      <c r="E3" s="306" t="s">
        <v>65</v>
      </c>
      <c r="F3" s="307"/>
      <c r="G3" s="307"/>
      <c r="H3" s="307"/>
      <c r="I3" s="307"/>
      <c r="J3" s="307"/>
      <c r="K3" s="308"/>
      <c r="L3" s="306" t="s">
        <v>66</v>
      </c>
      <c r="M3" s="307"/>
      <c r="N3" s="307"/>
      <c r="O3" s="307"/>
      <c r="P3" s="307"/>
      <c r="Q3" s="307"/>
      <c r="R3" s="308"/>
      <c r="S3" s="306" t="s">
        <v>67</v>
      </c>
      <c r="T3" s="307"/>
      <c r="U3" s="307"/>
      <c r="V3" s="307"/>
      <c r="W3" s="307"/>
      <c r="X3" s="307"/>
      <c r="Y3" s="308"/>
      <c r="Z3" s="306" t="s">
        <v>68</v>
      </c>
      <c r="AA3" s="307"/>
      <c r="AB3" s="307"/>
      <c r="AC3" s="307"/>
      <c r="AD3" s="307"/>
      <c r="AE3" s="307"/>
      <c r="AF3" s="308"/>
      <c r="AG3" s="306" t="s">
        <v>69</v>
      </c>
      <c r="AH3" s="307"/>
      <c r="AI3" s="307"/>
      <c r="AJ3" s="307"/>
      <c r="AK3" s="307"/>
      <c r="AL3" s="307"/>
      <c r="AM3" s="308"/>
      <c r="AN3" s="306" t="s">
        <v>70</v>
      </c>
      <c r="AO3" s="307"/>
      <c r="AP3" s="307"/>
      <c r="AQ3" s="307"/>
      <c r="AR3" s="307"/>
      <c r="AS3" s="307"/>
      <c r="AT3" s="308"/>
      <c r="AU3" s="306" t="s">
        <v>71</v>
      </c>
      <c r="AV3" s="307"/>
      <c r="AW3" s="307"/>
      <c r="AX3" s="307"/>
      <c r="AY3" s="307"/>
      <c r="AZ3" s="307"/>
      <c r="BA3" s="308"/>
      <c r="BB3" s="306" t="s">
        <v>64</v>
      </c>
      <c r="BC3" s="307"/>
      <c r="BD3" s="307"/>
      <c r="BE3" s="307"/>
      <c r="BF3" s="307"/>
      <c r="BG3" s="307"/>
      <c r="BH3" s="308"/>
      <c r="BJ3" s="250"/>
      <c r="BK3" s="272" t="s">
        <v>156</v>
      </c>
      <c r="BL3" s="318" t="s">
        <v>195</v>
      </c>
      <c r="BM3" s="270" t="s">
        <v>64</v>
      </c>
      <c r="BN3" s="270"/>
      <c r="BO3" s="270"/>
      <c r="BP3" s="270"/>
      <c r="BQ3" s="270"/>
      <c r="BR3" s="270"/>
      <c r="BS3" s="270"/>
      <c r="BU3" s="292" t="s">
        <v>300</v>
      </c>
      <c r="BV3" s="292" t="s">
        <v>205</v>
      </c>
      <c r="BW3" s="270" t="s">
        <v>134</v>
      </c>
      <c r="BX3" s="270"/>
      <c r="BY3" s="126"/>
      <c r="BZ3" s="256" t="s">
        <v>300</v>
      </c>
      <c r="CA3" s="246" t="s">
        <v>74</v>
      </c>
      <c r="CB3" s="316"/>
      <c r="CC3" s="316"/>
      <c r="CD3" s="316"/>
      <c r="CE3" s="316"/>
      <c r="CF3" s="316"/>
      <c r="CG3" s="316"/>
      <c r="CH3" s="247"/>
      <c r="CI3" s="246" t="s">
        <v>163</v>
      </c>
      <c r="CJ3" s="316"/>
      <c r="CK3" s="316"/>
      <c r="CL3" s="316"/>
      <c r="CM3" s="316"/>
      <c r="CN3" s="316"/>
      <c r="CO3" s="316"/>
      <c r="CP3" s="247"/>
      <c r="CQ3" s="270" t="s">
        <v>164</v>
      </c>
      <c r="CR3" s="270"/>
      <c r="CS3" s="270"/>
      <c r="CT3" s="270"/>
      <c r="CU3" s="270"/>
      <c r="CV3" s="270"/>
      <c r="CW3" s="270"/>
      <c r="CX3" s="270"/>
      <c r="CZ3" s="256" t="s">
        <v>303</v>
      </c>
      <c r="DA3" s="246" t="s">
        <v>74</v>
      </c>
      <c r="DB3" s="316"/>
      <c r="DC3" s="316"/>
      <c r="DD3" s="316"/>
      <c r="DE3" s="316"/>
      <c r="DF3" s="316"/>
      <c r="DG3" s="316"/>
      <c r="DH3" s="316"/>
      <c r="DI3" s="316"/>
      <c r="DJ3" s="316"/>
      <c r="DK3" s="316"/>
      <c r="DL3" s="247"/>
      <c r="DM3" s="246" t="s">
        <v>163</v>
      </c>
      <c r="DN3" s="316"/>
      <c r="DO3" s="316"/>
      <c r="DP3" s="316"/>
      <c r="DQ3" s="316"/>
      <c r="DR3" s="316"/>
      <c r="DS3" s="316"/>
      <c r="DT3" s="316"/>
      <c r="DU3" s="316"/>
      <c r="DV3" s="316"/>
      <c r="DW3" s="316"/>
      <c r="DX3" s="247"/>
      <c r="DY3" s="270" t="s">
        <v>164</v>
      </c>
      <c r="DZ3" s="270"/>
      <c r="EA3" s="270"/>
      <c r="EB3" s="270"/>
      <c r="EC3" s="270"/>
      <c r="ED3" s="270"/>
      <c r="EE3" s="270"/>
      <c r="EF3" s="270"/>
      <c r="EG3" s="270"/>
      <c r="EH3" s="270"/>
      <c r="EI3" s="270"/>
      <c r="EJ3" s="270"/>
      <c r="EL3" s="246" t="s">
        <v>74</v>
      </c>
      <c r="EM3" s="316"/>
      <c r="EN3" s="316"/>
      <c r="EO3" s="316"/>
      <c r="EP3" s="316"/>
      <c r="EQ3" s="316"/>
      <c r="ER3" s="316"/>
      <c r="ES3" s="316"/>
      <c r="ET3" s="316"/>
      <c r="EU3" s="316"/>
      <c r="EV3" s="316"/>
      <c r="EW3" s="247"/>
      <c r="EX3" s="246" t="s">
        <v>163</v>
      </c>
      <c r="EY3" s="316"/>
      <c r="EZ3" s="316"/>
      <c r="FA3" s="316"/>
      <c r="FB3" s="316"/>
      <c r="FC3" s="316"/>
      <c r="FD3" s="316"/>
      <c r="FE3" s="316"/>
      <c r="FF3" s="316"/>
      <c r="FG3" s="316"/>
      <c r="FH3" s="316"/>
      <c r="FI3" s="247"/>
      <c r="FJ3" s="270" t="s">
        <v>164</v>
      </c>
      <c r="FK3" s="270"/>
      <c r="FL3" s="270"/>
      <c r="FM3" s="270"/>
      <c r="FN3" s="270"/>
      <c r="FO3" s="270"/>
      <c r="FP3" s="270"/>
      <c r="FQ3" s="270"/>
      <c r="FR3" s="270"/>
      <c r="FS3" s="270"/>
      <c r="FT3" s="270"/>
      <c r="FU3" s="270"/>
      <c r="FV3" s="256"/>
    </row>
    <row r="4" spans="2:178" ht="16.5" customHeight="1">
      <c r="B4" s="300"/>
      <c r="C4" s="302"/>
      <c r="D4" s="304"/>
      <c r="E4" s="309" t="s">
        <v>73</v>
      </c>
      <c r="F4" s="299" t="s">
        <v>133</v>
      </c>
      <c r="G4" s="312"/>
      <c r="H4" s="299" t="s">
        <v>131</v>
      </c>
      <c r="I4" s="312"/>
      <c r="J4" s="299" t="s">
        <v>132</v>
      </c>
      <c r="K4" s="312"/>
      <c r="L4" s="309" t="s">
        <v>73</v>
      </c>
      <c r="M4" s="299" t="s">
        <v>133</v>
      </c>
      <c r="N4" s="312"/>
      <c r="O4" s="299" t="s">
        <v>131</v>
      </c>
      <c r="P4" s="312"/>
      <c r="Q4" s="299" t="s">
        <v>132</v>
      </c>
      <c r="R4" s="312"/>
      <c r="S4" s="309" t="s">
        <v>73</v>
      </c>
      <c r="T4" s="299" t="s">
        <v>133</v>
      </c>
      <c r="U4" s="312"/>
      <c r="V4" s="299" t="s">
        <v>131</v>
      </c>
      <c r="W4" s="312"/>
      <c r="X4" s="299" t="s">
        <v>132</v>
      </c>
      <c r="Y4" s="312"/>
      <c r="Z4" s="309" t="s">
        <v>73</v>
      </c>
      <c r="AA4" s="299" t="s">
        <v>133</v>
      </c>
      <c r="AB4" s="312"/>
      <c r="AC4" s="299" t="s">
        <v>131</v>
      </c>
      <c r="AD4" s="312"/>
      <c r="AE4" s="299" t="s">
        <v>132</v>
      </c>
      <c r="AF4" s="312"/>
      <c r="AG4" s="309" t="s">
        <v>73</v>
      </c>
      <c r="AH4" s="299" t="s">
        <v>133</v>
      </c>
      <c r="AI4" s="312"/>
      <c r="AJ4" s="299" t="s">
        <v>131</v>
      </c>
      <c r="AK4" s="312"/>
      <c r="AL4" s="299" t="s">
        <v>132</v>
      </c>
      <c r="AM4" s="312"/>
      <c r="AN4" s="309" t="s">
        <v>73</v>
      </c>
      <c r="AO4" s="299" t="s">
        <v>133</v>
      </c>
      <c r="AP4" s="312"/>
      <c r="AQ4" s="299" t="s">
        <v>131</v>
      </c>
      <c r="AR4" s="312"/>
      <c r="AS4" s="299" t="s">
        <v>132</v>
      </c>
      <c r="AT4" s="312"/>
      <c r="AU4" s="309" t="s">
        <v>73</v>
      </c>
      <c r="AV4" s="299" t="s">
        <v>133</v>
      </c>
      <c r="AW4" s="312"/>
      <c r="AX4" s="299" t="s">
        <v>131</v>
      </c>
      <c r="AY4" s="312"/>
      <c r="AZ4" s="299" t="s">
        <v>132</v>
      </c>
      <c r="BA4" s="312"/>
      <c r="BB4" s="309" t="s">
        <v>73</v>
      </c>
      <c r="BC4" s="299" t="s">
        <v>133</v>
      </c>
      <c r="BD4" s="312"/>
      <c r="BE4" s="299" t="s">
        <v>131</v>
      </c>
      <c r="BF4" s="312"/>
      <c r="BG4" s="299" t="s">
        <v>132</v>
      </c>
      <c r="BH4" s="312"/>
      <c r="BJ4" s="252"/>
      <c r="BK4" s="272"/>
      <c r="BL4" s="318"/>
      <c r="BM4" s="276" t="s">
        <v>73</v>
      </c>
      <c r="BN4" s="270" t="s">
        <v>133</v>
      </c>
      <c r="BO4" s="270"/>
      <c r="BP4" s="270" t="s">
        <v>131</v>
      </c>
      <c r="BQ4" s="270"/>
      <c r="BR4" s="270" t="s">
        <v>132</v>
      </c>
      <c r="BS4" s="270"/>
      <c r="BU4" s="294"/>
      <c r="BV4" s="294"/>
      <c r="BW4" s="270"/>
      <c r="BX4" s="270"/>
      <c r="BY4" s="126"/>
      <c r="BZ4" s="257"/>
      <c r="CA4" s="250" t="s">
        <v>197</v>
      </c>
      <c r="CB4" s="251"/>
      <c r="CC4" s="250" t="s">
        <v>187</v>
      </c>
      <c r="CD4" s="251"/>
      <c r="CE4" s="250" t="s">
        <v>132</v>
      </c>
      <c r="CF4" s="251"/>
      <c r="CG4" s="250" t="s">
        <v>134</v>
      </c>
      <c r="CH4" s="251"/>
      <c r="CI4" s="250" t="s">
        <v>197</v>
      </c>
      <c r="CJ4" s="251"/>
      <c r="CK4" s="250" t="s">
        <v>187</v>
      </c>
      <c r="CL4" s="251"/>
      <c r="CM4" s="250" t="s">
        <v>132</v>
      </c>
      <c r="CN4" s="251"/>
      <c r="CO4" s="250" t="s">
        <v>134</v>
      </c>
      <c r="CP4" s="251"/>
      <c r="CQ4" s="270" t="s">
        <v>197</v>
      </c>
      <c r="CR4" s="270"/>
      <c r="CS4" s="270" t="s">
        <v>187</v>
      </c>
      <c r="CT4" s="270"/>
      <c r="CU4" s="270" t="s">
        <v>132</v>
      </c>
      <c r="CV4" s="270"/>
      <c r="CW4" s="270" t="s">
        <v>134</v>
      </c>
      <c r="CX4" s="270"/>
      <c r="CZ4" s="257"/>
      <c r="DA4" s="250" t="s">
        <v>270</v>
      </c>
      <c r="DB4" s="314"/>
      <c r="DC4" s="251"/>
      <c r="DD4" s="250" t="s">
        <v>272</v>
      </c>
      <c r="DE4" s="314"/>
      <c r="DF4" s="251"/>
      <c r="DG4" s="250" t="s">
        <v>132</v>
      </c>
      <c r="DH4" s="314"/>
      <c r="DI4" s="251"/>
      <c r="DJ4" s="250" t="s">
        <v>134</v>
      </c>
      <c r="DK4" s="314"/>
      <c r="DL4" s="251"/>
      <c r="DM4" s="250" t="s">
        <v>197</v>
      </c>
      <c r="DN4" s="314"/>
      <c r="DO4" s="251"/>
      <c r="DP4" s="250" t="s">
        <v>187</v>
      </c>
      <c r="DQ4" s="314"/>
      <c r="DR4" s="251"/>
      <c r="DS4" s="250" t="s">
        <v>132</v>
      </c>
      <c r="DT4" s="314"/>
      <c r="DU4" s="251"/>
      <c r="DV4" s="250" t="s">
        <v>134</v>
      </c>
      <c r="DW4" s="314"/>
      <c r="DX4" s="251"/>
      <c r="DY4" s="250" t="s">
        <v>197</v>
      </c>
      <c r="DZ4" s="314"/>
      <c r="EA4" s="251"/>
      <c r="EB4" s="250" t="s">
        <v>187</v>
      </c>
      <c r="EC4" s="314"/>
      <c r="ED4" s="251"/>
      <c r="EE4" s="250" t="s">
        <v>132</v>
      </c>
      <c r="EF4" s="314"/>
      <c r="EG4" s="251"/>
      <c r="EH4" s="250" t="s">
        <v>134</v>
      </c>
      <c r="EI4" s="314"/>
      <c r="EJ4" s="251"/>
      <c r="EL4" s="250" t="s">
        <v>197</v>
      </c>
      <c r="EM4" s="314"/>
      <c r="EN4" s="251"/>
      <c r="EO4" s="250" t="s">
        <v>187</v>
      </c>
      <c r="EP4" s="314"/>
      <c r="EQ4" s="251"/>
      <c r="ER4" s="250" t="s">
        <v>132</v>
      </c>
      <c r="ES4" s="314"/>
      <c r="ET4" s="251"/>
      <c r="EU4" s="250" t="s">
        <v>134</v>
      </c>
      <c r="EV4" s="314"/>
      <c r="EW4" s="251"/>
      <c r="EX4" s="250" t="s">
        <v>197</v>
      </c>
      <c r="EY4" s="314"/>
      <c r="EZ4" s="251"/>
      <c r="FA4" s="250" t="s">
        <v>187</v>
      </c>
      <c r="FB4" s="314"/>
      <c r="FC4" s="251"/>
      <c r="FD4" s="250" t="s">
        <v>132</v>
      </c>
      <c r="FE4" s="314"/>
      <c r="FF4" s="251"/>
      <c r="FG4" s="250" t="s">
        <v>134</v>
      </c>
      <c r="FH4" s="314"/>
      <c r="FI4" s="251"/>
      <c r="FJ4" s="250" t="s">
        <v>197</v>
      </c>
      <c r="FK4" s="314"/>
      <c r="FL4" s="251"/>
      <c r="FM4" s="250" t="s">
        <v>187</v>
      </c>
      <c r="FN4" s="314"/>
      <c r="FO4" s="251"/>
      <c r="FP4" s="250" t="s">
        <v>132</v>
      </c>
      <c r="FQ4" s="314"/>
      <c r="FR4" s="251"/>
      <c r="FS4" s="250" t="s">
        <v>134</v>
      </c>
      <c r="FT4" s="314"/>
      <c r="FU4" s="251"/>
      <c r="FV4" s="257"/>
    </row>
    <row r="5" spans="2:178" ht="16.5" customHeight="1">
      <c r="B5" s="300"/>
      <c r="C5" s="302"/>
      <c r="D5" s="304"/>
      <c r="E5" s="310"/>
      <c r="F5" s="301"/>
      <c r="G5" s="313"/>
      <c r="H5" s="301"/>
      <c r="I5" s="313"/>
      <c r="J5" s="301"/>
      <c r="K5" s="313"/>
      <c r="L5" s="310"/>
      <c r="M5" s="301"/>
      <c r="N5" s="313"/>
      <c r="O5" s="301"/>
      <c r="P5" s="313"/>
      <c r="Q5" s="301"/>
      <c r="R5" s="313"/>
      <c r="S5" s="310"/>
      <c r="T5" s="301"/>
      <c r="U5" s="313"/>
      <c r="V5" s="301"/>
      <c r="W5" s="313"/>
      <c r="X5" s="301"/>
      <c r="Y5" s="313"/>
      <c r="Z5" s="310"/>
      <c r="AA5" s="301"/>
      <c r="AB5" s="313"/>
      <c r="AC5" s="301"/>
      <c r="AD5" s="313"/>
      <c r="AE5" s="301"/>
      <c r="AF5" s="313"/>
      <c r="AG5" s="310"/>
      <c r="AH5" s="301"/>
      <c r="AI5" s="313"/>
      <c r="AJ5" s="301"/>
      <c r="AK5" s="313"/>
      <c r="AL5" s="301"/>
      <c r="AM5" s="313"/>
      <c r="AN5" s="310"/>
      <c r="AO5" s="301"/>
      <c r="AP5" s="313"/>
      <c r="AQ5" s="301"/>
      <c r="AR5" s="313"/>
      <c r="AS5" s="301"/>
      <c r="AT5" s="313"/>
      <c r="AU5" s="310"/>
      <c r="AV5" s="301"/>
      <c r="AW5" s="313"/>
      <c r="AX5" s="301"/>
      <c r="AY5" s="313"/>
      <c r="AZ5" s="301"/>
      <c r="BA5" s="313"/>
      <c r="BB5" s="310"/>
      <c r="BC5" s="301"/>
      <c r="BD5" s="313"/>
      <c r="BE5" s="301"/>
      <c r="BF5" s="313"/>
      <c r="BG5" s="301"/>
      <c r="BH5" s="313"/>
      <c r="BJ5" s="252"/>
      <c r="BK5" s="272"/>
      <c r="BL5" s="318"/>
      <c r="BM5" s="276"/>
      <c r="BN5" s="270"/>
      <c r="BO5" s="270"/>
      <c r="BP5" s="270"/>
      <c r="BQ5" s="270"/>
      <c r="BR5" s="270"/>
      <c r="BS5" s="270"/>
      <c r="BU5" s="294"/>
      <c r="BV5" s="294"/>
      <c r="BW5" s="270"/>
      <c r="BX5" s="270"/>
      <c r="BY5" s="126"/>
      <c r="BZ5" s="257"/>
      <c r="CA5" s="254"/>
      <c r="CB5" s="255"/>
      <c r="CC5" s="254"/>
      <c r="CD5" s="255"/>
      <c r="CE5" s="254"/>
      <c r="CF5" s="255"/>
      <c r="CG5" s="254"/>
      <c r="CH5" s="255"/>
      <c r="CI5" s="254"/>
      <c r="CJ5" s="255"/>
      <c r="CK5" s="254"/>
      <c r="CL5" s="255"/>
      <c r="CM5" s="254"/>
      <c r="CN5" s="255"/>
      <c r="CO5" s="254"/>
      <c r="CP5" s="255"/>
      <c r="CQ5" s="270"/>
      <c r="CR5" s="270"/>
      <c r="CS5" s="270"/>
      <c r="CT5" s="270"/>
      <c r="CU5" s="270"/>
      <c r="CV5" s="270"/>
      <c r="CW5" s="270"/>
      <c r="CX5" s="270"/>
      <c r="CZ5" s="257"/>
      <c r="DA5" s="254"/>
      <c r="DB5" s="315"/>
      <c r="DC5" s="255"/>
      <c r="DD5" s="254"/>
      <c r="DE5" s="315"/>
      <c r="DF5" s="255"/>
      <c r="DG5" s="254"/>
      <c r="DH5" s="315"/>
      <c r="DI5" s="255"/>
      <c r="DJ5" s="254"/>
      <c r="DK5" s="315"/>
      <c r="DL5" s="255"/>
      <c r="DM5" s="254"/>
      <c r="DN5" s="315"/>
      <c r="DO5" s="255"/>
      <c r="DP5" s="254"/>
      <c r="DQ5" s="315"/>
      <c r="DR5" s="255"/>
      <c r="DS5" s="254"/>
      <c r="DT5" s="315"/>
      <c r="DU5" s="255"/>
      <c r="DV5" s="254"/>
      <c r="DW5" s="315"/>
      <c r="DX5" s="255"/>
      <c r="DY5" s="254"/>
      <c r="DZ5" s="315"/>
      <c r="EA5" s="255"/>
      <c r="EB5" s="254"/>
      <c r="EC5" s="315"/>
      <c r="ED5" s="255"/>
      <c r="EE5" s="254"/>
      <c r="EF5" s="315"/>
      <c r="EG5" s="255"/>
      <c r="EH5" s="254"/>
      <c r="EI5" s="315"/>
      <c r="EJ5" s="255"/>
      <c r="EL5" s="254"/>
      <c r="EM5" s="315"/>
      <c r="EN5" s="255"/>
      <c r="EO5" s="254"/>
      <c r="EP5" s="315"/>
      <c r="EQ5" s="255"/>
      <c r="ER5" s="254"/>
      <c r="ES5" s="315"/>
      <c r="ET5" s="255"/>
      <c r="EU5" s="254"/>
      <c r="EV5" s="315"/>
      <c r="EW5" s="255"/>
      <c r="EX5" s="254"/>
      <c r="EY5" s="315"/>
      <c r="EZ5" s="255"/>
      <c r="FA5" s="254"/>
      <c r="FB5" s="315"/>
      <c r="FC5" s="255"/>
      <c r="FD5" s="254"/>
      <c r="FE5" s="315"/>
      <c r="FF5" s="255"/>
      <c r="FG5" s="254"/>
      <c r="FH5" s="315"/>
      <c r="FI5" s="255"/>
      <c r="FJ5" s="254"/>
      <c r="FK5" s="315"/>
      <c r="FL5" s="255"/>
      <c r="FM5" s="254"/>
      <c r="FN5" s="315"/>
      <c r="FO5" s="255"/>
      <c r="FP5" s="254"/>
      <c r="FQ5" s="315"/>
      <c r="FR5" s="255"/>
      <c r="FS5" s="254"/>
      <c r="FT5" s="315"/>
      <c r="FU5" s="255"/>
      <c r="FV5" s="257"/>
    </row>
    <row r="6" spans="2:178" ht="27" customHeight="1">
      <c r="B6" s="301"/>
      <c r="C6" s="302"/>
      <c r="D6" s="305"/>
      <c r="E6" s="311"/>
      <c r="F6" s="84" t="s">
        <v>72</v>
      </c>
      <c r="G6" s="124" t="s">
        <v>127</v>
      </c>
      <c r="H6" s="84" t="s">
        <v>72</v>
      </c>
      <c r="I6" s="124" t="s">
        <v>127</v>
      </c>
      <c r="J6" s="84" t="s">
        <v>72</v>
      </c>
      <c r="K6" s="124" t="s">
        <v>127</v>
      </c>
      <c r="L6" s="311"/>
      <c r="M6" s="84" t="s">
        <v>72</v>
      </c>
      <c r="N6" s="124" t="s">
        <v>127</v>
      </c>
      <c r="O6" s="84" t="s">
        <v>72</v>
      </c>
      <c r="P6" s="124" t="s">
        <v>127</v>
      </c>
      <c r="Q6" s="84" t="s">
        <v>72</v>
      </c>
      <c r="R6" s="124" t="s">
        <v>127</v>
      </c>
      <c r="S6" s="311"/>
      <c r="T6" s="84" t="s">
        <v>72</v>
      </c>
      <c r="U6" s="124" t="s">
        <v>127</v>
      </c>
      <c r="V6" s="84" t="s">
        <v>72</v>
      </c>
      <c r="W6" s="124" t="s">
        <v>127</v>
      </c>
      <c r="X6" s="84" t="s">
        <v>72</v>
      </c>
      <c r="Y6" s="124" t="s">
        <v>127</v>
      </c>
      <c r="Z6" s="311"/>
      <c r="AA6" s="84" t="s">
        <v>72</v>
      </c>
      <c r="AB6" s="124" t="s">
        <v>127</v>
      </c>
      <c r="AC6" s="84" t="s">
        <v>72</v>
      </c>
      <c r="AD6" s="124" t="s">
        <v>127</v>
      </c>
      <c r="AE6" s="84" t="s">
        <v>72</v>
      </c>
      <c r="AF6" s="124" t="s">
        <v>127</v>
      </c>
      <c r="AG6" s="311"/>
      <c r="AH6" s="84" t="s">
        <v>72</v>
      </c>
      <c r="AI6" s="124" t="s">
        <v>127</v>
      </c>
      <c r="AJ6" s="84" t="s">
        <v>72</v>
      </c>
      <c r="AK6" s="124" t="s">
        <v>127</v>
      </c>
      <c r="AL6" s="84" t="s">
        <v>72</v>
      </c>
      <c r="AM6" s="124" t="s">
        <v>127</v>
      </c>
      <c r="AN6" s="311"/>
      <c r="AO6" s="84" t="s">
        <v>72</v>
      </c>
      <c r="AP6" s="124" t="s">
        <v>127</v>
      </c>
      <c r="AQ6" s="84" t="s">
        <v>72</v>
      </c>
      <c r="AR6" s="124" t="s">
        <v>127</v>
      </c>
      <c r="AS6" s="84" t="s">
        <v>72</v>
      </c>
      <c r="AT6" s="124" t="s">
        <v>127</v>
      </c>
      <c r="AU6" s="311"/>
      <c r="AV6" s="84" t="s">
        <v>72</v>
      </c>
      <c r="AW6" s="124" t="s">
        <v>127</v>
      </c>
      <c r="AX6" s="84" t="s">
        <v>72</v>
      </c>
      <c r="AY6" s="124" t="s">
        <v>127</v>
      </c>
      <c r="AZ6" s="84" t="s">
        <v>72</v>
      </c>
      <c r="BA6" s="124" t="s">
        <v>127</v>
      </c>
      <c r="BB6" s="311"/>
      <c r="BC6" s="84" t="s">
        <v>72</v>
      </c>
      <c r="BD6" s="93" t="s">
        <v>127</v>
      </c>
      <c r="BE6" s="84" t="s">
        <v>72</v>
      </c>
      <c r="BF6" s="93" t="s">
        <v>127</v>
      </c>
      <c r="BG6" s="84" t="s">
        <v>72</v>
      </c>
      <c r="BH6" s="93" t="s">
        <v>127</v>
      </c>
      <c r="BJ6" s="254"/>
      <c r="BK6" s="272"/>
      <c r="BL6" s="318"/>
      <c r="BM6" s="276"/>
      <c r="BN6" s="221" t="s">
        <v>72</v>
      </c>
      <c r="BO6" s="220" t="s">
        <v>127</v>
      </c>
      <c r="BP6" s="221" t="s">
        <v>72</v>
      </c>
      <c r="BQ6" s="220" t="s">
        <v>127</v>
      </c>
      <c r="BR6" s="221" t="s">
        <v>72</v>
      </c>
      <c r="BS6" s="220" t="s">
        <v>127</v>
      </c>
      <c r="BU6" s="293"/>
      <c r="BV6" s="293"/>
      <c r="BW6" s="206" t="s">
        <v>267</v>
      </c>
      <c r="BX6" s="206" t="s">
        <v>268</v>
      </c>
      <c r="BY6" s="211"/>
      <c r="BZ6" s="258"/>
      <c r="CA6" s="204" t="s">
        <v>267</v>
      </c>
      <c r="CB6" s="204" t="s">
        <v>268</v>
      </c>
      <c r="CC6" s="204" t="s">
        <v>267</v>
      </c>
      <c r="CD6" s="204" t="s">
        <v>268</v>
      </c>
      <c r="CE6" s="204" t="s">
        <v>267</v>
      </c>
      <c r="CF6" s="204" t="s">
        <v>268</v>
      </c>
      <c r="CG6" s="204" t="s">
        <v>267</v>
      </c>
      <c r="CH6" s="204" t="s">
        <v>268</v>
      </c>
      <c r="CI6" s="204" t="s">
        <v>267</v>
      </c>
      <c r="CJ6" s="204" t="s">
        <v>268</v>
      </c>
      <c r="CK6" s="204" t="s">
        <v>267</v>
      </c>
      <c r="CL6" s="204" t="s">
        <v>268</v>
      </c>
      <c r="CM6" s="204" t="s">
        <v>267</v>
      </c>
      <c r="CN6" s="204" t="s">
        <v>268</v>
      </c>
      <c r="CO6" s="204" t="s">
        <v>267</v>
      </c>
      <c r="CP6" s="204" t="s">
        <v>268</v>
      </c>
      <c r="CQ6" s="204" t="s">
        <v>267</v>
      </c>
      <c r="CR6" s="204" t="s">
        <v>268</v>
      </c>
      <c r="CS6" s="204" t="s">
        <v>267</v>
      </c>
      <c r="CT6" s="204" t="s">
        <v>268</v>
      </c>
      <c r="CU6" s="204" t="s">
        <v>267</v>
      </c>
      <c r="CV6" s="204" t="s">
        <v>268</v>
      </c>
      <c r="CW6" s="204" t="s">
        <v>267</v>
      </c>
      <c r="CX6" s="204" t="s">
        <v>268</v>
      </c>
      <c r="CZ6" s="258"/>
      <c r="DA6" s="204" t="s">
        <v>267</v>
      </c>
      <c r="DB6" s="204" t="s">
        <v>268</v>
      </c>
      <c r="DC6" s="205" t="s">
        <v>271</v>
      </c>
      <c r="DD6" s="204" t="s">
        <v>267</v>
      </c>
      <c r="DE6" s="204" t="s">
        <v>268</v>
      </c>
      <c r="DF6" s="205" t="s">
        <v>273</v>
      </c>
      <c r="DG6" s="204" t="s">
        <v>267</v>
      </c>
      <c r="DH6" s="204" t="s">
        <v>268</v>
      </c>
      <c r="DI6" s="205" t="s">
        <v>274</v>
      </c>
      <c r="DJ6" s="204" t="s">
        <v>267</v>
      </c>
      <c r="DK6" s="204" t="s">
        <v>268</v>
      </c>
      <c r="DL6" s="205" t="s">
        <v>275</v>
      </c>
      <c r="DM6" s="204" t="s">
        <v>267</v>
      </c>
      <c r="DN6" s="204" t="s">
        <v>268</v>
      </c>
      <c r="DO6" s="205" t="s">
        <v>271</v>
      </c>
      <c r="DP6" s="204" t="s">
        <v>267</v>
      </c>
      <c r="DQ6" s="204" t="s">
        <v>268</v>
      </c>
      <c r="DR6" s="205" t="s">
        <v>273</v>
      </c>
      <c r="DS6" s="204" t="s">
        <v>267</v>
      </c>
      <c r="DT6" s="204" t="s">
        <v>268</v>
      </c>
      <c r="DU6" s="205" t="s">
        <v>274</v>
      </c>
      <c r="DV6" s="204" t="s">
        <v>267</v>
      </c>
      <c r="DW6" s="204" t="s">
        <v>268</v>
      </c>
      <c r="DX6" s="205" t="s">
        <v>275</v>
      </c>
      <c r="DY6" s="204" t="s">
        <v>267</v>
      </c>
      <c r="DZ6" s="204" t="s">
        <v>268</v>
      </c>
      <c r="EA6" s="205" t="s">
        <v>271</v>
      </c>
      <c r="EB6" s="204" t="s">
        <v>267</v>
      </c>
      <c r="EC6" s="204" t="s">
        <v>268</v>
      </c>
      <c r="ED6" s="205" t="s">
        <v>273</v>
      </c>
      <c r="EE6" s="204" t="s">
        <v>267</v>
      </c>
      <c r="EF6" s="204" t="s">
        <v>268</v>
      </c>
      <c r="EG6" s="205" t="s">
        <v>274</v>
      </c>
      <c r="EH6" s="204" t="s">
        <v>267</v>
      </c>
      <c r="EI6" s="204" t="s">
        <v>268</v>
      </c>
      <c r="EJ6" s="205" t="s">
        <v>275</v>
      </c>
      <c r="EL6" s="204" t="s">
        <v>267</v>
      </c>
      <c r="EM6" s="204" t="s">
        <v>268</v>
      </c>
      <c r="EN6" s="205" t="s">
        <v>269</v>
      </c>
      <c r="EO6" s="204" t="s">
        <v>267</v>
      </c>
      <c r="EP6" s="204" t="s">
        <v>268</v>
      </c>
      <c r="EQ6" s="205" t="s">
        <v>269</v>
      </c>
      <c r="ER6" s="204" t="s">
        <v>267</v>
      </c>
      <c r="ES6" s="204" t="s">
        <v>268</v>
      </c>
      <c r="ET6" s="205" t="s">
        <v>269</v>
      </c>
      <c r="EU6" s="204" t="s">
        <v>267</v>
      </c>
      <c r="EV6" s="204" t="s">
        <v>268</v>
      </c>
      <c r="EW6" s="205" t="s">
        <v>269</v>
      </c>
      <c r="EX6" s="204" t="s">
        <v>267</v>
      </c>
      <c r="EY6" s="204" t="s">
        <v>268</v>
      </c>
      <c r="EZ6" s="205" t="s">
        <v>269</v>
      </c>
      <c r="FA6" s="204" t="s">
        <v>267</v>
      </c>
      <c r="FB6" s="204" t="s">
        <v>268</v>
      </c>
      <c r="FC6" s="205" t="s">
        <v>269</v>
      </c>
      <c r="FD6" s="204" t="s">
        <v>267</v>
      </c>
      <c r="FE6" s="204" t="s">
        <v>268</v>
      </c>
      <c r="FF6" s="205" t="s">
        <v>269</v>
      </c>
      <c r="FG6" s="204" t="s">
        <v>267</v>
      </c>
      <c r="FH6" s="204" t="s">
        <v>268</v>
      </c>
      <c r="FI6" s="205" t="s">
        <v>269</v>
      </c>
      <c r="FJ6" s="204" t="s">
        <v>267</v>
      </c>
      <c r="FK6" s="204" t="s">
        <v>268</v>
      </c>
      <c r="FL6" s="205" t="s">
        <v>269</v>
      </c>
      <c r="FM6" s="204" t="s">
        <v>267</v>
      </c>
      <c r="FN6" s="204" t="s">
        <v>268</v>
      </c>
      <c r="FO6" s="205" t="s">
        <v>269</v>
      </c>
      <c r="FP6" s="204" t="s">
        <v>267</v>
      </c>
      <c r="FQ6" s="204" t="s">
        <v>268</v>
      </c>
      <c r="FR6" s="205" t="s">
        <v>269</v>
      </c>
      <c r="FS6" s="204" t="s">
        <v>267</v>
      </c>
      <c r="FT6" s="204" t="s">
        <v>268</v>
      </c>
      <c r="FU6" s="205" t="s">
        <v>269</v>
      </c>
      <c r="FV6" s="258"/>
    </row>
    <row r="7" spans="2:178" s="12" customFormat="1" ht="14.25" customHeight="1">
      <c r="B7" s="262">
        <v>1</v>
      </c>
      <c r="C7" s="283" t="s">
        <v>57</v>
      </c>
      <c r="D7" s="143" t="s">
        <v>163</v>
      </c>
      <c r="E7" s="128">
        <v>765</v>
      </c>
      <c r="F7" s="89">
        <v>16</v>
      </c>
      <c r="G7" s="77">
        <f>IFERROR(F7/E7,"-")</f>
        <v>2.0915032679738561E-2</v>
      </c>
      <c r="H7" s="78">
        <v>63</v>
      </c>
      <c r="I7" s="77">
        <f>IFERROR(H7/E7,"-")</f>
        <v>8.2352941176470587E-2</v>
      </c>
      <c r="J7" s="78">
        <v>37</v>
      </c>
      <c r="K7" s="77">
        <f>IFERROR(J7/E7,"-")</f>
        <v>4.8366013071895426E-2</v>
      </c>
      <c r="L7" s="128">
        <v>2494</v>
      </c>
      <c r="M7" s="89">
        <v>45</v>
      </c>
      <c r="N7" s="77">
        <f>IFERROR(M7/L7,"-")</f>
        <v>1.8043303929430633E-2</v>
      </c>
      <c r="O7" s="78">
        <v>174</v>
      </c>
      <c r="P7" s="77">
        <f>IFERROR(O7/L7,"-")</f>
        <v>6.9767441860465115E-2</v>
      </c>
      <c r="Q7" s="78">
        <v>124</v>
      </c>
      <c r="R7" s="77">
        <f>IFERROR(Q7/L7,"-")</f>
        <v>4.9719326383319967E-2</v>
      </c>
      <c r="S7" s="128">
        <v>103053</v>
      </c>
      <c r="T7" s="89">
        <v>3426</v>
      </c>
      <c r="U7" s="77">
        <f>IFERROR(T7/S7,"-")</f>
        <v>3.3245029256790196E-2</v>
      </c>
      <c r="V7" s="78">
        <v>13036</v>
      </c>
      <c r="W7" s="77">
        <f>IFERROR(V7/S7,"-")</f>
        <v>0.12649801558421395</v>
      </c>
      <c r="X7" s="78">
        <v>8358</v>
      </c>
      <c r="Y7" s="77">
        <f>IFERROR(X7/S7,"-")</f>
        <v>8.1103897994235979E-2</v>
      </c>
      <c r="Z7" s="128">
        <v>91629</v>
      </c>
      <c r="AA7" s="89">
        <v>2597</v>
      </c>
      <c r="AB7" s="77">
        <f>IFERROR(AA7/Z7,"-")</f>
        <v>2.8342555304543323E-2</v>
      </c>
      <c r="AC7" s="78">
        <v>10279</v>
      </c>
      <c r="AD7" s="77">
        <f>IFERROR(AC7/Z7,"-")</f>
        <v>0.11218064149996181</v>
      </c>
      <c r="AE7" s="78">
        <v>8090</v>
      </c>
      <c r="AF7" s="77">
        <f>IFERROR(AE7/Z7,"-")</f>
        <v>8.8290824957164213E-2</v>
      </c>
      <c r="AG7" s="128">
        <v>61898</v>
      </c>
      <c r="AH7" s="89">
        <v>1142</v>
      </c>
      <c r="AI7" s="77">
        <f>IFERROR(AH7/AG7,"-")</f>
        <v>1.844970758344373E-2</v>
      </c>
      <c r="AJ7" s="78">
        <v>5138</v>
      </c>
      <c r="AK7" s="77">
        <f>IFERROR(AJ7/AG7,"-")</f>
        <v>8.3007528514653137E-2</v>
      </c>
      <c r="AL7" s="78">
        <v>4536</v>
      </c>
      <c r="AM7" s="77">
        <f>IFERROR(AL7/AG7,"-")</f>
        <v>7.3281850786778249E-2</v>
      </c>
      <c r="AN7" s="128">
        <v>26770</v>
      </c>
      <c r="AO7" s="89">
        <v>264</v>
      </c>
      <c r="AP7" s="77">
        <f>IFERROR(AO7/AN7,"-")</f>
        <v>9.8617855808741123E-3</v>
      </c>
      <c r="AQ7" s="78">
        <v>1707</v>
      </c>
      <c r="AR7" s="77">
        <f>IFERROR(AQ7/AN7,"-")</f>
        <v>6.376540903997012E-2</v>
      </c>
      <c r="AS7" s="78">
        <v>1349</v>
      </c>
      <c r="AT7" s="77">
        <f>IFERROR(AS7/AN7,"-")</f>
        <v>5.0392230108330223E-2</v>
      </c>
      <c r="AU7" s="128">
        <v>7977</v>
      </c>
      <c r="AV7" s="89">
        <v>36</v>
      </c>
      <c r="AW7" s="77">
        <f>IFERROR(AV7/AU7,"-")</f>
        <v>4.5129748025573525E-3</v>
      </c>
      <c r="AX7" s="78">
        <v>380</v>
      </c>
      <c r="AY7" s="77">
        <f>IFERROR(AX7/AU7,"-")</f>
        <v>4.7636956249216496E-2</v>
      </c>
      <c r="AZ7" s="78">
        <v>191</v>
      </c>
      <c r="BA7" s="77">
        <f>IFERROR(AZ7/AU7,"-")</f>
        <v>2.3943838535790397E-2</v>
      </c>
      <c r="BB7" s="128">
        <f>SUM(E7,L7,S7,Z7,AG7,AN7,AU7,)</f>
        <v>294586</v>
      </c>
      <c r="BC7" s="79">
        <f>SUM(F7,M7,T7,AA7,AH7,AO7,AV7,)</f>
        <v>7526</v>
      </c>
      <c r="BD7" s="77">
        <f>IFERROR(BC7/BB7,"-")</f>
        <v>2.5547717814152743E-2</v>
      </c>
      <c r="BE7" s="79">
        <f>SUM(H7,O7,V7,AC7,AJ7,AQ7,AX7,)</f>
        <v>30777</v>
      </c>
      <c r="BF7" s="77">
        <f>IFERROR(BE7/BB7,"-")</f>
        <v>0.10447543331998126</v>
      </c>
      <c r="BG7" s="79">
        <f>SUM(J7,Q7,X7,AE7,AL7,AS7,AZ7,)</f>
        <v>22685</v>
      </c>
      <c r="BH7" s="77">
        <f>IFERROR(BG7/BB7,"-")</f>
        <v>7.7006375048372974E-2</v>
      </c>
      <c r="BJ7" s="262">
        <v>1</v>
      </c>
      <c r="BK7" s="283" t="s">
        <v>57</v>
      </c>
      <c r="BL7" s="223" t="s">
        <v>163</v>
      </c>
      <c r="BM7" s="40">
        <v>293942</v>
      </c>
      <c r="BN7" s="40">
        <v>7063</v>
      </c>
      <c r="BO7" s="91">
        <v>2.4028549849970403E-2</v>
      </c>
      <c r="BP7" s="40">
        <v>28001</v>
      </c>
      <c r="BQ7" s="91">
        <v>9.5260289444856469E-2</v>
      </c>
      <c r="BR7" s="40">
        <v>23011</v>
      </c>
      <c r="BS7" s="91">
        <v>7.8284151295153467E-2</v>
      </c>
      <c r="BU7" s="208" t="s">
        <v>57</v>
      </c>
      <c r="BV7" s="5" t="s">
        <v>163</v>
      </c>
      <c r="BW7" s="38">
        <f>(BB7-SUM(BC7,BE7,BG7))/BB7</f>
        <v>0.79297047381749297</v>
      </c>
      <c r="BX7" s="38">
        <f>(BM7-SUM(BN7,BP7,BR7))/BM7</f>
        <v>0.80242700941001965</v>
      </c>
      <c r="BY7" s="147">
        <v>1</v>
      </c>
      <c r="BZ7" s="151" t="s">
        <v>57</v>
      </c>
      <c r="CA7" s="38">
        <f>INDEX($BD:$BD,(ROW()+($BY7)*3))</f>
        <v>2.4793591055918895E-2</v>
      </c>
      <c r="CB7" s="38">
        <f>INDEX($BO:$BO,(ROW()+($BY7)*3))</f>
        <v>2.3562189674226033E-2</v>
      </c>
      <c r="CC7" s="38">
        <f>INDEX($BF:$BF,(ROW()+($BY7)*3))</f>
        <v>0.10180389464715869</v>
      </c>
      <c r="CD7" s="38">
        <f>INDEX($BQ:$BQ,(ROW()+($BY7)*3))</f>
        <v>9.3383348638846952E-2</v>
      </c>
      <c r="CE7" s="38">
        <f>INDEX($BH:$BH,(ROW()+($BY7)*3))</f>
        <v>7.5585208431659792E-2</v>
      </c>
      <c r="CF7" s="38">
        <f>INDEX($BS:$BS,(ROW()+($BY7)*3))</f>
        <v>7.7282985975998877E-2</v>
      </c>
      <c r="CG7" s="38">
        <f>INDEX($BW:$BW,(ROW()+($BY7)*3))</f>
        <v>0.79781730586526267</v>
      </c>
      <c r="CH7" s="38">
        <f>INDEX($BX:$BX,(ROW()+($BY7)*3))</f>
        <v>0.80577147571092811</v>
      </c>
      <c r="CI7" s="38">
        <f>INDEX($BD:$BD,(ROW()+($BY7*3)-3))</f>
        <v>2.5547717814152743E-2</v>
      </c>
      <c r="CJ7" s="38">
        <f>INDEX($BO:$BO,(ROW()+($BY7*3)-3))</f>
        <v>2.4028549849970403E-2</v>
      </c>
      <c r="CK7" s="38">
        <f>INDEX($BF:$BF,(ROW()+($BY7*3)-3))</f>
        <v>0.10447543331998126</v>
      </c>
      <c r="CL7" s="38">
        <f>INDEX($BQ:$BQ,(ROW()+($BY7*3)-3))</f>
        <v>9.5260289444856469E-2</v>
      </c>
      <c r="CM7" s="38">
        <f>INDEX($BH:$BH,(ROW()+($BY7*3)-3))</f>
        <v>7.7006375048372974E-2</v>
      </c>
      <c r="CN7" s="38">
        <f>INDEX($BS:$BS,(ROW()+($BY7*3)-3))</f>
        <v>7.8284151295153467E-2</v>
      </c>
      <c r="CO7" s="38">
        <f>INDEX($BW:$BW,(ROW()+($BY7*3)-3))</f>
        <v>0.79297047381749297</v>
      </c>
      <c r="CP7" s="38">
        <f>INDEX($BX:$BX,(ROW()+($BY7*3)-3))</f>
        <v>0.80242700941001965</v>
      </c>
      <c r="CQ7" s="38">
        <f>INDEX($BD:$BD,(ROW()+($BY7*3)-2))</f>
        <v>2.5757648297984392E-2</v>
      </c>
      <c r="CR7" s="38">
        <f>INDEX($BO:$BO,(ROW()+($BY7*3)-2))</f>
        <v>2.4174980813507291E-2</v>
      </c>
      <c r="CS7" s="38">
        <f>INDEX($BF:$BF,(ROW()+($BY7*3)-2))</f>
        <v>0.10891942356489683</v>
      </c>
      <c r="CT7" s="38">
        <f>INDEX($BQ:$BQ,(ROW()+($BY7*3)-2))</f>
        <v>9.5165003837298548E-2</v>
      </c>
      <c r="CU7" s="38">
        <f>INDEX($BH:$BH,(ROW()+($BY7*3)-2))</f>
        <v>8.6369512136735771E-2</v>
      </c>
      <c r="CV7" s="38">
        <f>INDEX($BS:$BS,(ROW()+($BY7*3)-2))</f>
        <v>8.6674980813507288E-2</v>
      </c>
      <c r="CW7" s="38">
        <f>INDEX($BW:$BW,(ROW()+($BY7*3)-2))</f>
        <v>0.77895341600038304</v>
      </c>
      <c r="CX7" s="38">
        <f>INDEX($BX:$BX,(ROW()+($BY7*3)-2))</f>
        <v>0.79398503453568692</v>
      </c>
      <c r="CZ7" s="151" t="s">
        <v>57</v>
      </c>
      <c r="DA7" s="38">
        <f>VLOOKUP(CZ7,$BZ$7:$CX$81,2,0)</f>
        <v>2.4793591055918895E-2</v>
      </c>
      <c r="DB7" s="38">
        <f>VLOOKUP(CZ7,$BZ$7:$CX$81,3,0)</f>
        <v>2.3562189674226033E-2</v>
      </c>
      <c r="DC7" s="217">
        <f>(ROUND(DA7,3)-ROUND(DB7,3))*100</f>
        <v>0.10000000000000009</v>
      </c>
      <c r="DD7" s="38">
        <f>VLOOKUP(CZ7,$BZ$7:$CX$81,4,0)</f>
        <v>0.10180389464715869</v>
      </c>
      <c r="DE7" s="38">
        <f>VLOOKUP(CZ7,$BZ$7:$CX$81,5,0)</f>
        <v>9.3383348638846952E-2</v>
      </c>
      <c r="DF7" s="217">
        <f>(ROUND(DD7,3)-ROUND(DE7,3))*100</f>
        <v>0.89999999999999947</v>
      </c>
      <c r="DG7" s="38">
        <f>VLOOKUP(CZ7,$BZ$7:$CX$81,6,0)</f>
        <v>7.5585208431659792E-2</v>
      </c>
      <c r="DH7" s="38">
        <f>VLOOKUP(CZ7,$BZ$7:$CX$81,7,0)</f>
        <v>7.7282985975998877E-2</v>
      </c>
      <c r="DI7" s="217">
        <f>(ROUND(DG7,3)-ROUND(DH7,3))*100</f>
        <v>-0.10000000000000009</v>
      </c>
      <c r="DJ7" s="38">
        <f>VLOOKUP(CZ7,$BZ$7:$CX$81,8,0)</f>
        <v>0.79781730586526267</v>
      </c>
      <c r="DK7" s="38">
        <f>VLOOKUP(CZ7,$BZ$7:$CX$81,9,0)</f>
        <v>0.80577147571092811</v>
      </c>
      <c r="DL7" s="217">
        <f>(ROUND(DJ7,3)-ROUND(DK7,3))*100</f>
        <v>-0.80000000000000071</v>
      </c>
      <c r="DM7" s="38">
        <f>VLOOKUP(CZ7,$BZ$7:$CX$81,10,0)</f>
        <v>2.5547717814152743E-2</v>
      </c>
      <c r="DN7" s="38">
        <f>VLOOKUP(CZ7,$BZ$7:$CX$81,11,0)</f>
        <v>2.4028549849970403E-2</v>
      </c>
      <c r="DO7" s="217">
        <f>(ROUND(DM7,3)-ROUND(DN7,3))*100</f>
        <v>0.19999999999999984</v>
      </c>
      <c r="DP7" s="38">
        <f>VLOOKUP(CZ7,$BZ$7:$CX$81,12,0)</f>
        <v>0.10447543331998126</v>
      </c>
      <c r="DQ7" s="38">
        <f>VLOOKUP(CZ7,$BZ$7:$CX$81,13,0)</f>
        <v>9.5260289444856469E-2</v>
      </c>
      <c r="DR7" s="217">
        <f>(ROUND(DP7,3)-ROUND(DQ7,3))*100</f>
        <v>0.89999999999999947</v>
      </c>
      <c r="DS7" s="38">
        <f>VLOOKUP(CZ7,$BZ$7:$CX$81,14,0)</f>
        <v>7.7006375048372974E-2</v>
      </c>
      <c r="DT7" s="38">
        <f>VLOOKUP(CZ7,$BZ$7:$CX$81,15,0)</f>
        <v>7.8284151295153467E-2</v>
      </c>
      <c r="DU7" s="217">
        <f>(ROUND(DS7,3)-ROUND(DT7,3))*100</f>
        <v>-0.10000000000000009</v>
      </c>
      <c r="DV7" s="38">
        <f>VLOOKUP(CZ7,$BZ$7:$CX$81,16,0)</f>
        <v>0.79297047381749297</v>
      </c>
      <c r="DW7" s="38">
        <f>VLOOKUP(CZ7,$BZ$7:$CX$81,17,0)</f>
        <v>0.80242700941001965</v>
      </c>
      <c r="DX7" s="217">
        <f>(ROUND(DV7,3)-ROUND(DW7,3))*100</f>
        <v>-0.9000000000000008</v>
      </c>
      <c r="DY7" s="38">
        <f>VLOOKUP(CZ7,$BZ$7:$CX$81,18,0)</f>
        <v>2.5757648297984392E-2</v>
      </c>
      <c r="DZ7" s="38">
        <f>VLOOKUP(CZ7,$BZ$7:$CX$81,19,0)</f>
        <v>2.4174980813507291E-2</v>
      </c>
      <c r="EA7" s="217">
        <f>(ROUND(DY7,3)-ROUND(DZ7,3))*100</f>
        <v>0.19999999999999984</v>
      </c>
      <c r="EB7" s="38">
        <f>VLOOKUP(CZ7,$BZ$7:$CX$81,20,0)</f>
        <v>0.10891942356489683</v>
      </c>
      <c r="EC7" s="38">
        <f>VLOOKUP(CZ7,$BZ$7:$CX$81,21,0)</f>
        <v>9.5165003837298548E-2</v>
      </c>
      <c r="ED7" s="217">
        <f>(ROUND(EB7,3)-ROUND(EC7,3))*100</f>
        <v>1.4</v>
      </c>
      <c r="EE7" s="38">
        <f>VLOOKUP(CZ7,$BZ$7:$CX$81,22,0)</f>
        <v>8.6369512136735771E-2</v>
      </c>
      <c r="EF7" s="38">
        <f>VLOOKUP(CZ7,$BZ$7:$CX$81,23,0)</f>
        <v>8.6674980813507288E-2</v>
      </c>
      <c r="EG7" s="217">
        <f>(ROUND(EE7,3)-ROUND(EF7,3))*100</f>
        <v>-0.10000000000000009</v>
      </c>
      <c r="EH7" s="38">
        <f>VLOOKUP(CZ7,$BZ$7:$CX$81,24,0)</f>
        <v>0.77895341600038304</v>
      </c>
      <c r="EI7" s="38">
        <f>VLOOKUP(CZ7,$BZ$7:$CX$81,25,0)</f>
        <v>0.79398503453568692</v>
      </c>
      <c r="EJ7" s="217">
        <f>(ROUND(EH7,3)-ROUND(EI7,3))*100</f>
        <v>-1.5000000000000013</v>
      </c>
      <c r="EL7" s="38">
        <f>$DA$50</f>
        <v>4.088478876192473E-2</v>
      </c>
      <c r="EM7" s="38">
        <f>$DB$50</f>
        <v>4.0772669794212929E-2</v>
      </c>
      <c r="EN7" s="217">
        <f>(ROUND(EL7,3)-ROUND(EM7,3))*100</f>
        <v>0</v>
      </c>
      <c r="EO7" s="38">
        <f>$DD$50</f>
        <v>0.15268812910075097</v>
      </c>
      <c r="EP7" s="38">
        <f>$DE$50</f>
        <v>0.14766754986931507</v>
      </c>
      <c r="EQ7" s="217">
        <f>(ROUND(EO7,3)-ROUND(EP7,3))*100</f>
        <v>0.50000000000000044</v>
      </c>
      <c r="ER7" s="38">
        <f>$DG$50</f>
        <v>6.9813647232663895E-2</v>
      </c>
      <c r="ES7" s="38">
        <f>$DH$50</f>
        <v>7.0222732935079898E-2</v>
      </c>
      <c r="ET7" s="217">
        <f>(ROUND(ER7,3)-ROUND(ES7,3))*100</f>
        <v>0</v>
      </c>
      <c r="EU7" s="38">
        <f>$DJ$50</f>
        <v>0.73661343490466036</v>
      </c>
      <c r="EV7" s="38">
        <f>$DK$50</f>
        <v>0.74133704740139206</v>
      </c>
      <c r="EW7" s="217">
        <f>(ROUND(EU7,3)-ROUND(EV7,3))*100</f>
        <v>-0.40000000000000036</v>
      </c>
      <c r="EX7" s="38">
        <f>$DM$50</f>
        <v>4.1487641147810637E-2</v>
      </c>
      <c r="EY7" s="38">
        <f>$DN$50</f>
        <v>4.0940016986009874E-2</v>
      </c>
      <c r="EZ7" s="217">
        <f>(ROUND(EX7,3)-ROUND(EY7,3))*100</f>
        <v>0</v>
      </c>
      <c r="FA7" s="38">
        <f>$DP$50</f>
        <v>0.15538878688048283</v>
      </c>
      <c r="FB7" s="38">
        <f>$DQ$50</f>
        <v>0.14911850075130428</v>
      </c>
      <c r="FC7" s="217">
        <f>(ROUND(FA7,3)-ROUND(FB7,3))*100</f>
        <v>0.60000000000000053</v>
      </c>
      <c r="FD7" s="38">
        <f>$DS$50</f>
        <v>7.0602178556290404E-2</v>
      </c>
      <c r="FE7" s="38">
        <f>$DT$50</f>
        <v>7.049754076175721E-2</v>
      </c>
      <c r="FF7" s="217">
        <f>(ROUND(FD7,3)-ROUND(FE7,3))*100</f>
        <v>9.9999999999998701E-2</v>
      </c>
      <c r="FG7" s="38">
        <f>$DV$50</f>
        <v>0.73252139341541611</v>
      </c>
      <c r="FH7" s="38">
        <f>$DW$50</f>
        <v>0.73944394150092863</v>
      </c>
      <c r="FI7" s="217">
        <f>(ROUND(FG7,3)-ROUND(FH7,3))*100</f>
        <v>-0.60000000000000053</v>
      </c>
      <c r="FJ7" s="38">
        <f>$DY$50</f>
        <v>4.6141494285444416E-2</v>
      </c>
      <c r="FK7" s="38">
        <f>$DZ$50</f>
        <v>4.6009830851525227E-2</v>
      </c>
      <c r="FL7" s="217">
        <f>(ROUND(FJ7,3)-ROUND(FK7,3))*100</f>
        <v>0</v>
      </c>
      <c r="FM7" s="38">
        <f>$EB$50</f>
        <v>0.1634787947482762</v>
      </c>
      <c r="FN7" s="38">
        <f>$EC$50</f>
        <v>0.15543829213049973</v>
      </c>
      <c r="FO7" s="217">
        <f>(ROUND(FM7,3)-ROUND(FN7,3))*100</f>
        <v>0.80000000000000071</v>
      </c>
      <c r="FP7" s="38">
        <f>$EE$50</f>
        <v>7.8279965996032874E-2</v>
      </c>
      <c r="FQ7" s="38">
        <f>$EF$50</f>
        <v>7.9104621464025832E-2</v>
      </c>
      <c r="FR7" s="217">
        <f>(ROUND(FP7,3)-ROUND(FQ7,3))*100</f>
        <v>-0.10000000000000009</v>
      </c>
      <c r="FS7" s="38">
        <f>$EH$50</f>
        <v>0.71209974497024653</v>
      </c>
      <c r="FT7" s="38">
        <f>$EI$50</f>
        <v>0.71944725555394917</v>
      </c>
      <c r="FU7" s="217">
        <f>(ROUND(FS7,3)-ROUND(FT7,3))*100</f>
        <v>-0.70000000000000062</v>
      </c>
      <c r="FV7" s="218">
        <v>0</v>
      </c>
    </row>
    <row r="8" spans="2:178" s="12" customFormat="1" ht="14.25" customHeight="1">
      <c r="B8" s="263"/>
      <c r="C8" s="284"/>
      <c r="D8" s="181" t="s">
        <v>191</v>
      </c>
      <c r="E8" s="174">
        <v>9</v>
      </c>
      <c r="F8" s="175">
        <v>0</v>
      </c>
      <c r="G8" s="67">
        <f t="shared" ref="G8:G92" si="0">IFERROR(F8/E8,"-")</f>
        <v>0</v>
      </c>
      <c r="H8" s="68">
        <v>0</v>
      </c>
      <c r="I8" s="67">
        <f t="shared" ref="I8:I92" si="1">IFERROR(H8/E8,"-")</f>
        <v>0</v>
      </c>
      <c r="J8" s="68">
        <v>1</v>
      </c>
      <c r="K8" s="67">
        <f t="shared" ref="K8:K92" si="2">IFERROR(J8/E8,"-")</f>
        <v>0.1111111111111111</v>
      </c>
      <c r="L8" s="174">
        <v>42</v>
      </c>
      <c r="M8" s="175">
        <v>1</v>
      </c>
      <c r="N8" s="67">
        <f t="shared" ref="N8:N92" si="3">IFERROR(M8/L8,"-")</f>
        <v>2.3809523809523808E-2</v>
      </c>
      <c r="O8" s="68">
        <v>4</v>
      </c>
      <c r="P8" s="67">
        <f t="shared" ref="P8:P92" si="4">IFERROR(O8/L8,"-")</f>
        <v>9.5238095238095233E-2</v>
      </c>
      <c r="Q8" s="68">
        <v>2</v>
      </c>
      <c r="R8" s="67">
        <f t="shared" ref="R8:R92" si="5">IFERROR(Q8/L8,"-")</f>
        <v>4.7619047619047616E-2</v>
      </c>
      <c r="S8" s="174">
        <v>9612</v>
      </c>
      <c r="T8" s="175">
        <v>276</v>
      </c>
      <c r="U8" s="67">
        <f t="shared" ref="U8:U92" si="6">IFERROR(T8/S8,"-")</f>
        <v>2.871410736579276E-2</v>
      </c>
      <c r="V8" s="68">
        <v>1230</v>
      </c>
      <c r="W8" s="67">
        <f t="shared" ref="W8:W92" si="7">IFERROR(V8/S8,"-")</f>
        <v>0.12796504369538078</v>
      </c>
      <c r="X8" s="68">
        <v>805</v>
      </c>
      <c r="Y8" s="67">
        <f t="shared" ref="Y8:Y92" si="8">IFERROR(X8/S8,"-")</f>
        <v>8.3749479816895553E-2</v>
      </c>
      <c r="Z8" s="174">
        <v>6152</v>
      </c>
      <c r="AA8" s="175">
        <v>171</v>
      </c>
      <c r="AB8" s="67">
        <f t="shared" ref="AB8:AB92" si="9">IFERROR(AA8/Z8,"-")</f>
        <v>2.7795838751625487E-2</v>
      </c>
      <c r="AC8" s="68">
        <v>654</v>
      </c>
      <c r="AD8" s="67">
        <f t="shared" ref="AD8:AD92" si="10">IFERROR(AC8/Z8,"-")</f>
        <v>0.10630689206762028</v>
      </c>
      <c r="AE8" s="68">
        <v>609</v>
      </c>
      <c r="AF8" s="67">
        <f t="shared" ref="AF8:AF92" si="11">IFERROR(AE8/Z8,"-")</f>
        <v>9.8992197659297787E-2</v>
      </c>
      <c r="AG8" s="174">
        <v>3255</v>
      </c>
      <c r="AH8" s="175">
        <v>68</v>
      </c>
      <c r="AI8" s="67">
        <f t="shared" ref="AI8:AI92" si="12">IFERROR(AH8/AG8,"-")</f>
        <v>2.0890937019969278E-2</v>
      </c>
      <c r="AJ8" s="68">
        <v>272</v>
      </c>
      <c r="AK8" s="67">
        <f t="shared" ref="AK8:AK92" si="13">IFERROR(AJ8/AG8,"-")</f>
        <v>8.3563748079877112E-2</v>
      </c>
      <c r="AL8" s="68">
        <v>296</v>
      </c>
      <c r="AM8" s="67">
        <f t="shared" ref="AM8:AM92" si="14">IFERROR(AL8/AG8,"-")</f>
        <v>9.0937019969278041E-2</v>
      </c>
      <c r="AN8" s="174">
        <v>1432</v>
      </c>
      <c r="AO8" s="175">
        <v>20</v>
      </c>
      <c r="AP8" s="67">
        <f t="shared" ref="AP8:AP92" si="15">IFERROR(AO8/AN8,"-")</f>
        <v>1.3966480446927373E-2</v>
      </c>
      <c r="AQ8" s="68">
        <v>92</v>
      </c>
      <c r="AR8" s="67">
        <f t="shared" ref="AR8:AR92" si="16">IFERROR(AQ8/AN8,"-")</f>
        <v>6.4245810055865923E-2</v>
      </c>
      <c r="AS8" s="68">
        <v>79</v>
      </c>
      <c r="AT8" s="67">
        <f t="shared" ref="AT8:AT92" si="17">IFERROR(AS8/AN8,"-")</f>
        <v>5.5167597765363126E-2</v>
      </c>
      <c r="AU8" s="174">
        <v>385</v>
      </c>
      <c r="AV8" s="175">
        <v>2</v>
      </c>
      <c r="AW8" s="67">
        <f t="shared" ref="AW8:AW92" si="18">IFERROR(AV8/AU8,"-")</f>
        <v>5.1948051948051948E-3</v>
      </c>
      <c r="AX8" s="68">
        <v>23</v>
      </c>
      <c r="AY8" s="67">
        <f t="shared" ref="AY8:AY92" si="19">IFERROR(AX8/AU8,"-")</f>
        <v>5.9740259740259739E-2</v>
      </c>
      <c r="AZ8" s="68">
        <v>12</v>
      </c>
      <c r="BA8" s="67">
        <f t="shared" ref="BA8:BA92" si="20">IFERROR(AZ8/AU8,"-")</f>
        <v>3.1168831168831169E-2</v>
      </c>
      <c r="BB8" s="174">
        <f t="shared" ref="BB8:BB122" si="21">SUM(E8,L8,S8,Z8,AG8,AN8,AU8,)</f>
        <v>20887</v>
      </c>
      <c r="BC8" s="69">
        <f t="shared" ref="BC8:BC122" si="22">SUM(F8,M8,T8,AA8,AH8,AO8,AV8,)</f>
        <v>538</v>
      </c>
      <c r="BD8" s="67">
        <f t="shared" ref="BD8:BD92" si="23">IFERROR(BC8/BB8,"-")</f>
        <v>2.5757648297984392E-2</v>
      </c>
      <c r="BE8" s="69">
        <f t="shared" ref="BE8:BE122" si="24">SUM(H8,O8,V8,AC8,AJ8,AQ8,AX8,)</f>
        <v>2275</v>
      </c>
      <c r="BF8" s="67">
        <f t="shared" ref="BF8:BF92" si="25">IFERROR(BE8/BB8,"-")</f>
        <v>0.10891942356489683</v>
      </c>
      <c r="BG8" s="69">
        <f t="shared" ref="BG8:BG122" si="26">SUM(J8,Q8,X8,AE8,AL8,AS8,AZ8,)</f>
        <v>1804</v>
      </c>
      <c r="BH8" s="67">
        <f t="shared" ref="BH8:BH92" si="27">IFERROR(BG8/BB8,"-")</f>
        <v>8.6369512136735771E-2</v>
      </c>
      <c r="BJ8" s="263"/>
      <c r="BK8" s="284"/>
      <c r="BL8" s="223" t="s">
        <v>191</v>
      </c>
      <c r="BM8" s="40">
        <v>20848</v>
      </c>
      <c r="BN8" s="40">
        <v>504</v>
      </c>
      <c r="BO8" s="91">
        <v>2.4174980813507291E-2</v>
      </c>
      <c r="BP8" s="40">
        <v>1984</v>
      </c>
      <c r="BQ8" s="91">
        <v>9.5165003837298548E-2</v>
      </c>
      <c r="BR8" s="40">
        <v>1807</v>
      </c>
      <c r="BS8" s="91">
        <v>8.6674980813507288E-2</v>
      </c>
      <c r="BU8" s="209"/>
      <c r="BV8" s="5" t="s">
        <v>164</v>
      </c>
      <c r="BW8" s="38">
        <f t="shared" ref="BW8:BW71" si="28">(BB8-SUM(BC8,BE8,BG8))/BB8</f>
        <v>0.77895341600038304</v>
      </c>
      <c r="BX8" s="38">
        <f t="shared" ref="BX8:BX71" si="29">(BM8-SUM(BN8,BP8,BR8))/BM8</f>
        <v>0.79398503453568692</v>
      </c>
      <c r="BY8" s="147">
        <v>2</v>
      </c>
      <c r="BZ8" s="151" t="s">
        <v>106</v>
      </c>
      <c r="CA8" s="38">
        <f t="shared" ref="CA8:CA71" si="30">INDEX($BD:$BD,(ROW()+($BY8)*3))</f>
        <v>3.00783553795602E-2</v>
      </c>
      <c r="CB8" s="38">
        <f t="shared" ref="CB8:CB71" si="31">INDEX($BO:$BO,(ROW()+($BY8)*3))</f>
        <v>3.5825008611780916E-2</v>
      </c>
      <c r="CC8" s="38">
        <f t="shared" ref="CC8:CC71" si="32">INDEX($BF:$BF,(ROW()+($BY8)*3))</f>
        <v>0.10969753138427837</v>
      </c>
      <c r="CD8" s="38">
        <f t="shared" ref="CD8:CD71" si="33">INDEX($BQ:$BQ,(ROW()+($BY8)*3))</f>
        <v>9.9293833964863937E-2</v>
      </c>
      <c r="CE8" s="38">
        <f t="shared" ref="CE8:CE71" si="34">INDEX($BH:$BH,(ROW()+($BY8)*3))</f>
        <v>8.2652287471564584E-2</v>
      </c>
      <c r="CF8" s="38">
        <f t="shared" ref="CF8:CF71" si="35">INDEX($BS:$BS,(ROW()+($BY8)*3))</f>
        <v>9.1112642094385118E-2</v>
      </c>
      <c r="CG8" s="38">
        <f t="shared" ref="CG8:CG71" si="36">INDEX($BW:$BW,(ROW()+($BY8)*3))</f>
        <v>0.77757182576459682</v>
      </c>
      <c r="CH8" s="38">
        <f t="shared" ref="CH8:CH71" si="37">INDEX($BX:$BX,(ROW()+($BY8)*3))</f>
        <v>0.77376851532897006</v>
      </c>
      <c r="CI8" s="38">
        <f t="shared" ref="CI8:CI71" si="38">INDEX($BD:$BD,(ROW()+($BY8*3)-3))</f>
        <v>3.0777839955232231E-2</v>
      </c>
      <c r="CJ8" s="38">
        <f t="shared" ref="CJ8:CJ71" si="39">INDEX($BO:$BO,(ROW()+($BY8*3)-3))</f>
        <v>3.6441079034548039E-2</v>
      </c>
      <c r="CK8" s="38">
        <f t="shared" ref="CK8:CK71" si="40">INDEX($BF:$BF,(ROW()+($BY8*3)-3))</f>
        <v>0.11266554747248647</v>
      </c>
      <c r="CL8" s="38">
        <f t="shared" ref="CL8:CL71" si="41">INDEX($BQ:$BQ,(ROW()+($BY8*3)-3))</f>
        <v>0.10250828206341694</v>
      </c>
      <c r="CM8" s="38">
        <f t="shared" ref="CM8:CM71" si="42">INDEX($BH:$BH,(ROW()+($BY8*3)-3))</f>
        <v>8.4872225331094939E-2</v>
      </c>
      <c r="CN8" s="38">
        <f t="shared" ref="CN8:CN71" si="43">INDEX($BS:$BS,(ROW()+($BY8*3)-3))</f>
        <v>9.3327023189777564E-2</v>
      </c>
      <c r="CO8" s="38">
        <f t="shared" ref="CO8:CO71" si="44">INDEX($BW:$BW,(ROW()+($BY8*3)-3))</f>
        <v>0.77168438724118638</v>
      </c>
      <c r="CP8" s="38">
        <f t="shared" ref="CP8:CP71" si="45">INDEX($BX:$BX,(ROW()+($BY8*3)-3))</f>
        <v>0.76772361571225745</v>
      </c>
      <c r="CQ8" s="38">
        <f t="shared" ref="CQ8:CQ71" si="46">INDEX($BD:$BD,(ROW()+($BY8*3)-2))</f>
        <v>3.2926829268292684E-2</v>
      </c>
      <c r="CR8" s="38">
        <f t="shared" ref="CR8:CR71" si="47">INDEX($BO:$BO,(ROW()+($BY8*3)-2))</f>
        <v>3.7621359223300968E-2</v>
      </c>
      <c r="CS8" s="38">
        <f t="shared" ref="CS8:CS71" si="48">INDEX($BF:$BF,(ROW()+($BY8*3)-2))</f>
        <v>0.10853658536585366</v>
      </c>
      <c r="CT8" s="38">
        <f t="shared" ref="CT8:CT71" si="49">INDEX($BQ:$BQ,(ROW()+($BY8*3)-2))</f>
        <v>8.3737864077669907E-2</v>
      </c>
      <c r="CU8" s="38">
        <f t="shared" ref="CU8:CU71" si="50">INDEX($BH:$BH,(ROW()+($BY8*3)-2))</f>
        <v>7.5609756097560973E-2</v>
      </c>
      <c r="CV8" s="38">
        <f t="shared" ref="CV8:CV71" si="51">INDEX($BS:$BS,(ROW()+($BY8*3)-2))</f>
        <v>8.7378640776699032E-2</v>
      </c>
      <c r="CW8" s="38">
        <f t="shared" ref="CW8:CW71" si="52">INDEX($BW:$BW,(ROW()+($BY8*3)-2))</f>
        <v>0.78292682926829271</v>
      </c>
      <c r="CX8" s="38">
        <f t="shared" ref="CX8:CX71" si="53">INDEX($BX:$BX,(ROW()+($BY8*3)-2))</f>
        <v>0.79126213592233008</v>
      </c>
      <c r="CZ8" s="151" t="s">
        <v>35</v>
      </c>
      <c r="DA8" s="38">
        <f t="shared" ref="DA8:DA50" si="54">VLOOKUP(CZ8,$BZ$7:$CX$81,2,0)</f>
        <v>2.6043411268171768E-2</v>
      </c>
      <c r="DB8" s="38">
        <f t="shared" ref="DB8:DB50" si="55">VLOOKUP(CZ8,$BZ$7:$CX$81,3,0)</f>
        <v>2.5244932870250376E-2</v>
      </c>
      <c r="DC8" s="217">
        <f t="shared" ref="DC8:DC50" si="56">(ROUND(DA8,3)-ROUND(DB8,3))*100</f>
        <v>9.9999999999999742E-2</v>
      </c>
      <c r="DD8" s="38">
        <f t="shared" ref="DD8:DD50" si="57">VLOOKUP(CZ8,$BZ$7:$CX$81,4,0)</f>
        <v>0.15217391304347827</v>
      </c>
      <c r="DE8" s="38">
        <f t="shared" ref="DE8:DE50" si="58">VLOOKUP(CZ8,$BZ$7:$CX$81,5,0)</f>
        <v>0.14523180066697769</v>
      </c>
      <c r="DF8" s="217">
        <f t="shared" ref="DF8:DF50" si="59">(ROUND(DD8,3)-ROUND(DE8,3))*100</f>
        <v>0.70000000000000062</v>
      </c>
      <c r="DG8" s="38">
        <f t="shared" ref="DG8:DG50" si="60">VLOOKUP(CZ8,$BZ$7:$CX$81,6,0)</f>
        <v>4.8167749715281032E-2</v>
      </c>
      <c r="DH8" s="38">
        <f t="shared" ref="DH8:DH50" si="61">VLOOKUP(CZ8,$BZ$7:$CX$81,7,0)</f>
        <v>4.7872064693380331E-2</v>
      </c>
      <c r="DI8" s="217">
        <f t="shared" ref="DI8:DI50" si="62">(ROUND(DG8,3)-ROUND(DH8,3))*100</f>
        <v>0</v>
      </c>
      <c r="DJ8" s="38">
        <f t="shared" ref="DJ8:DJ50" si="63">VLOOKUP(CZ8,$BZ$7:$CX$81,8,0)</f>
        <v>0.77361492597306891</v>
      </c>
      <c r="DK8" s="38">
        <f t="shared" ref="DK8:DK50" si="64">VLOOKUP(CZ8,$BZ$7:$CX$81,9,0)</f>
        <v>0.78165120176939162</v>
      </c>
      <c r="DL8" s="217">
        <f t="shared" ref="DL8:DL50" si="65">(ROUND(DJ8,3)-ROUND(DK8,3))*100</f>
        <v>-0.80000000000000071</v>
      </c>
      <c r="DM8" s="38">
        <f t="shared" ref="DM8:DM50" si="66">VLOOKUP(CZ8,$BZ$7:$CX$81,10,0)</f>
        <v>2.6529033683861582E-2</v>
      </c>
      <c r="DN8" s="38">
        <f t="shared" ref="DN8:DN50" si="67">VLOOKUP(CZ8,$BZ$7:$CX$81,11,0)</f>
        <v>2.5356710663327047E-2</v>
      </c>
      <c r="DO8" s="217">
        <f t="shared" ref="DO8:DO50" si="68">(ROUND(DM8,3)-ROUND(DN8,3))*100</f>
        <v>0.19999999999999984</v>
      </c>
      <c r="DP8" s="38">
        <f t="shared" ref="DP8:DP50" si="69">VLOOKUP(CZ8,$BZ$7:$CX$81,12,0)</f>
        <v>0.15456085747435497</v>
      </c>
      <c r="DQ8" s="38">
        <f t="shared" ref="DQ8:DQ50" si="70">VLOOKUP(CZ8,$BZ$7:$CX$81,13,0)</f>
        <v>0.14684940759294177</v>
      </c>
      <c r="DR8" s="217">
        <f t="shared" ref="DR8:DR50" si="71">(ROUND(DP8,3)-ROUND(DQ8,3))*100</f>
        <v>0.80000000000000071</v>
      </c>
      <c r="DS8" s="38">
        <f t="shared" ref="DS8:DS50" si="72">VLOOKUP(CZ8,$BZ$7:$CX$81,14,0)</f>
        <v>4.859205510230391E-2</v>
      </c>
      <c r="DT8" s="38">
        <f t="shared" ref="DT8:DT50" si="73">VLOOKUP(CZ8,$BZ$7:$CX$81,15,0)</f>
        <v>4.7749040797756076E-2</v>
      </c>
      <c r="DU8" s="217">
        <f t="shared" ref="DU8:DU50" si="74">(ROUND(DS8,3)-ROUND(DT8,3))*100</f>
        <v>0.10000000000000009</v>
      </c>
      <c r="DV8" s="38">
        <f t="shared" ref="DV8:DV50" si="75">VLOOKUP(CZ8,$BZ$7:$CX$81,16,0)</f>
        <v>0.77031805373947959</v>
      </c>
      <c r="DW8" s="38">
        <f t="shared" ref="DW8:DW50" si="76">VLOOKUP(CZ8,$BZ$7:$CX$81,17,0)</f>
        <v>0.78004484094597515</v>
      </c>
      <c r="DX8" s="217">
        <f t="shared" ref="DX8:DX50" si="77">(ROUND(DV8,3)-ROUND(DW8,3))*100</f>
        <v>-1.0000000000000009</v>
      </c>
      <c r="DY8" s="38">
        <f t="shared" ref="DY8:DY50" si="78">VLOOKUP(CZ8,$BZ$7:$CX$81,18,0)</f>
        <v>2.8571428571428571E-2</v>
      </c>
      <c r="DZ8" s="38">
        <f t="shared" ref="DZ8:DZ50" si="79">VLOOKUP(CZ8,$BZ$7:$CX$81,19,0)</f>
        <v>2.9002781088597537E-2</v>
      </c>
      <c r="EA8" s="217">
        <f t="shared" ref="EA8:EA50" si="80">(ROUND(DY8,3)-ROUND(DZ8,3))*100</f>
        <v>0</v>
      </c>
      <c r="EB8" s="38">
        <f t="shared" ref="EB8:EB50" si="81">VLOOKUP(CZ8,$BZ$7:$CX$81,20,0)</f>
        <v>0.16950672645739912</v>
      </c>
      <c r="EC8" s="38">
        <f t="shared" ref="EC8:EC50" si="82">VLOOKUP(CZ8,$BZ$7:$CX$81,21,0)</f>
        <v>0.15282744007416235</v>
      </c>
      <c r="ED8" s="217">
        <f t="shared" ref="ED8:ED50" si="83">(ROUND(EB8,3)-ROUND(EC8,3))*100</f>
        <v>1.7000000000000015</v>
      </c>
      <c r="EE8" s="38">
        <f t="shared" ref="EE8:EE50" si="84">VLOOKUP(CZ8,$BZ$7:$CX$81,22,0)</f>
        <v>5.7014734144778985E-2</v>
      </c>
      <c r="EF8" s="38">
        <f t="shared" ref="EF8:EF50" si="85">VLOOKUP(CZ8,$BZ$7:$CX$81,23,0)</f>
        <v>5.9065024500066218E-2</v>
      </c>
      <c r="EG8" s="217">
        <f t="shared" ref="EG8:EG50" si="86">(ROUND(EE8,3)-ROUND(EF8,3))*100</f>
        <v>-0.19999999999999948</v>
      </c>
      <c r="EH8" s="38">
        <f t="shared" ref="EH8:EH50" si="87">VLOOKUP(CZ8,$BZ$7:$CX$81,24,0)</f>
        <v>0.74490711082639338</v>
      </c>
      <c r="EI8" s="38">
        <f t="shared" ref="EI8:EI50" si="88">VLOOKUP(CZ8,$BZ$7:$CX$81,25,0)</f>
        <v>0.75910475433717384</v>
      </c>
      <c r="EJ8" s="217">
        <f t="shared" ref="EJ8:EJ50" si="89">(ROUND(EH8,3)-ROUND(EI8,3))*100</f>
        <v>-1.4000000000000012</v>
      </c>
      <c r="EL8" s="38">
        <f t="shared" ref="EL8:EL49" si="90">$DA$50</f>
        <v>4.088478876192473E-2</v>
      </c>
      <c r="EM8" s="38">
        <f t="shared" ref="EM8:EM49" si="91">$DB$50</f>
        <v>4.0772669794212929E-2</v>
      </c>
      <c r="EN8" s="217">
        <f t="shared" ref="EN8:EN49" si="92">(ROUND(EL8,3)-ROUND(EM8,3))*100</f>
        <v>0</v>
      </c>
      <c r="EO8" s="38">
        <f t="shared" ref="EO8:EO49" si="93">$DD$50</f>
        <v>0.15268812910075097</v>
      </c>
      <c r="EP8" s="38">
        <f t="shared" ref="EP8:EP49" si="94">$DE$50</f>
        <v>0.14766754986931507</v>
      </c>
      <c r="EQ8" s="217">
        <f t="shared" ref="EQ8:EQ49" si="95">(ROUND(EO8,3)-ROUND(EP8,3))*100</f>
        <v>0.50000000000000044</v>
      </c>
      <c r="ER8" s="38">
        <f t="shared" ref="ER8:ER49" si="96">$DG$50</f>
        <v>6.9813647232663895E-2</v>
      </c>
      <c r="ES8" s="38">
        <f t="shared" ref="ES8:ES49" si="97">$DH$50</f>
        <v>7.0222732935079898E-2</v>
      </c>
      <c r="ET8" s="217">
        <f t="shared" ref="ET8:ET49" si="98">(ROUND(ER8,3)-ROUND(ES8,3))*100</f>
        <v>0</v>
      </c>
      <c r="EU8" s="38">
        <f t="shared" ref="EU8:EU49" si="99">$DJ$50</f>
        <v>0.73661343490466036</v>
      </c>
      <c r="EV8" s="38">
        <f t="shared" ref="EV8:EV49" si="100">$DK$50</f>
        <v>0.74133704740139206</v>
      </c>
      <c r="EW8" s="217">
        <f t="shared" ref="EW8:EW49" si="101">(ROUND(EU8,3)-ROUND(EV8,3))*100</f>
        <v>-0.40000000000000036</v>
      </c>
      <c r="EX8" s="38">
        <f t="shared" ref="EX8:EX49" si="102">$DM$50</f>
        <v>4.1487641147810637E-2</v>
      </c>
      <c r="EY8" s="38">
        <f t="shared" ref="EY8:EY49" si="103">$DN$50</f>
        <v>4.0940016986009874E-2</v>
      </c>
      <c r="EZ8" s="217">
        <f t="shared" ref="EZ8:EZ49" si="104">(ROUND(EX8,3)-ROUND(EY8,3))*100</f>
        <v>0</v>
      </c>
      <c r="FA8" s="38">
        <f t="shared" ref="FA8:FA49" si="105">$DP$50</f>
        <v>0.15538878688048283</v>
      </c>
      <c r="FB8" s="38">
        <f t="shared" ref="FB8:FB49" si="106">$DQ$50</f>
        <v>0.14911850075130428</v>
      </c>
      <c r="FC8" s="217">
        <f t="shared" ref="FC8:FC49" si="107">(ROUND(FA8,3)-ROUND(FB8,3))*100</f>
        <v>0.60000000000000053</v>
      </c>
      <c r="FD8" s="38">
        <f t="shared" ref="FD8:FD49" si="108">$DS$50</f>
        <v>7.0602178556290404E-2</v>
      </c>
      <c r="FE8" s="38">
        <f t="shared" ref="FE8:FE49" si="109">$DT$50</f>
        <v>7.049754076175721E-2</v>
      </c>
      <c r="FF8" s="217">
        <f t="shared" ref="FF8:FF49" si="110">(ROUND(FD8,3)-ROUND(FE8,3))*100</f>
        <v>9.9999999999998701E-2</v>
      </c>
      <c r="FG8" s="38">
        <f t="shared" ref="FG8:FG49" si="111">$DV$50</f>
        <v>0.73252139341541611</v>
      </c>
      <c r="FH8" s="38">
        <f t="shared" ref="FH8:FH49" si="112">$DW$50</f>
        <v>0.73944394150092863</v>
      </c>
      <c r="FI8" s="217">
        <f t="shared" ref="FI8:FI49" si="113">(ROUND(FG8,3)-ROUND(FH8,3))*100</f>
        <v>-0.60000000000000053</v>
      </c>
      <c r="FJ8" s="38">
        <f t="shared" ref="FJ8:FJ49" si="114">$DY$50</f>
        <v>4.6141494285444416E-2</v>
      </c>
      <c r="FK8" s="38">
        <f t="shared" ref="FK8:FK49" si="115">$DZ$50</f>
        <v>4.6009830851525227E-2</v>
      </c>
      <c r="FL8" s="217">
        <f t="shared" ref="FL8:FL49" si="116">(ROUND(FJ8,3)-ROUND(FK8,3))*100</f>
        <v>0</v>
      </c>
      <c r="FM8" s="38">
        <f t="shared" ref="FM8:FM49" si="117">$EB$50</f>
        <v>0.1634787947482762</v>
      </c>
      <c r="FN8" s="38">
        <f t="shared" ref="FN8:FN49" si="118">$EC$50</f>
        <v>0.15543829213049973</v>
      </c>
      <c r="FO8" s="217">
        <f t="shared" ref="FO8:FO49" si="119">(ROUND(FM8,3)-ROUND(FN8,3))*100</f>
        <v>0.80000000000000071</v>
      </c>
      <c r="FP8" s="38">
        <f t="shared" ref="FP8:FP49" si="120">$EE$50</f>
        <v>7.8279965996032874E-2</v>
      </c>
      <c r="FQ8" s="38">
        <f t="shared" ref="FQ8:FQ49" si="121">$EF$50</f>
        <v>7.9104621464025832E-2</v>
      </c>
      <c r="FR8" s="217">
        <f t="shared" ref="FR8:FR49" si="122">(ROUND(FP8,3)-ROUND(FQ8,3))*100</f>
        <v>-0.10000000000000009</v>
      </c>
      <c r="FS8" s="38">
        <f t="shared" ref="FS8:FS49" si="123">$EH$50</f>
        <v>0.71209974497024653</v>
      </c>
      <c r="FT8" s="38">
        <f t="shared" ref="FT8:FT49" si="124">$EI$50</f>
        <v>0.71944725555394917</v>
      </c>
      <c r="FU8" s="217">
        <f t="shared" ref="FU8:FU49" si="125">(ROUND(FS8,3)-ROUND(FT8,3))*100</f>
        <v>-0.70000000000000062</v>
      </c>
      <c r="FV8" s="218">
        <v>0</v>
      </c>
    </row>
    <row r="9" spans="2:178" s="12" customFormat="1" ht="14.25" customHeight="1">
      <c r="B9" s="263"/>
      <c r="C9" s="284"/>
      <c r="D9" s="144" t="s">
        <v>246</v>
      </c>
      <c r="E9" s="166">
        <v>26</v>
      </c>
      <c r="F9" s="235">
        <v>0</v>
      </c>
      <c r="G9" s="168">
        <f t="shared" ref="G9" si="126">IFERROR(F9/E9,"-")</f>
        <v>0</v>
      </c>
      <c r="H9" s="236">
        <v>0</v>
      </c>
      <c r="I9" s="168">
        <f t="shared" ref="I9" si="127">IFERROR(H9/E9,"-")</f>
        <v>0</v>
      </c>
      <c r="J9" s="236">
        <v>0</v>
      </c>
      <c r="K9" s="168">
        <f t="shared" ref="K9" si="128">IFERROR(J9/E9,"-")</f>
        <v>0</v>
      </c>
      <c r="L9" s="166">
        <v>108</v>
      </c>
      <c r="M9" s="235">
        <v>0</v>
      </c>
      <c r="N9" s="168">
        <f t="shared" ref="N9" si="129">IFERROR(M9/L9,"-")</f>
        <v>0</v>
      </c>
      <c r="O9" s="236">
        <v>0</v>
      </c>
      <c r="P9" s="168">
        <f t="shared" ref="P9" si="130">IFERROR(O9/L9,"-")</f>
        <v>0</v>
      </c>
      <c r="Q9" s="236">
        <v>1</v>
      </c>
      <c r="R9" s="168">
        <f t="shared" ref="R9" si="131">IFERROR(Q9/L9,"-")</f>
        <v>9.2592592592592587E-3</v>
      </c>
      <c r="S9" s="166">
        <v>1580</v>
      </c>
      <c r="T9" s="235">
        <v>8</v>
      </c>
      <c r="U9" s="168">
        <f t="shared" ref="U9" si="132">IFERROR(T9/S9,"-")</f>
        <v>5.0632911392405064E-3</v>
      </c>
      <c r="V9" s="236">
        <v>30</v>
      </c>
      <c r="W9" s="168">
        <f t="shared" ref="W9" si="133">IFERROR(V9/S9,"-")</f>
        <v>1.8987341772151899E-2</v>
      </c>
      <c r="X9" s="236">
        <v>36</v>
      </c>
      <c r="Y9" s="168">
        <f t="shared" ref="Y9" si="134">IFERROR(X9/S9,"-")</f>
        <v>2.2784810126582278E-2</v>
      </c>
      <c r="Z9" s="166">
        <v>2596</v>
      </c>
      <c r="AA9" s="235">
        <v>8</v>
      </c>
      <c r="AB9" s="168">
        <f t="shared" ref="AB9" si="135">IFERROR(AA9/Z9,"-")</f>
        <v>3.0816640986132513E-3</v>
      </c>
      <c r="AC9" s="236">
        <v>42</v>
      </c>
      <c r="AD9" s="168">
        <f t="shared" ref="AD9" si="136">IFERROR(AC9/Z9,"-")</f>
        <v>1.6178736517719568E-2</v>
      </c>
      <c r="AE9" s="236">
        <v>57</v>
      </c>
      <c r="AF9" s="168">
        <f t="shared" ref="AF9" si="137">IFERROR(AE9/Z9,"-")</f>
        <v>2.1956856702619414E-2</v>
      </c>
      <c r="AG9" s="166">
        <v>2638</v>
      </c>
      <c r="AH9" s="235">
        <v>5</v>
      </c>
      <c r="AI9" s="168">
        <f t="shared" ref="AI9" si="138">IFERROR(AH9/AG9,"-")</f>
        <v>1.8953752843062926E-3</v>
      </c>
      <c r="AJ9" s="236">
        <v>52</v>
      </c>
      <c r="AK9" s="168">
        <f t="shared" ref="AK9" si="139">IFERROR(AJ9/AG9,"-")</f>
        <v>1.9711902956785442E-2</v>
      </c>
      <c r="AL9" s="236">
        <v>47</v>
      </c>
      <c r="AM9" s="168">
        <f t="shared" ref="AM9" si="140">IFERROR(AL9/AG9,"-")</f>
        <v>1.7816527672479151E-2</v>
      </c>
      <c r="AN9" s="166">
        <v>2287</v>
      </c>
      <c r="AO9" s="235">
        <v>4</v>
      </c>
      <c r="AP9" s="168">
        <f t="shared" ref="AP9" si="141">IFERROR(AO9/AN9,"-")</f>
        <v>1.7490161783996502E-3</v>
      </c>
      <c r="AQ9" s="236">
        <v>23</v>
      </c>
      <c r="AR9" s="168">
        <f t="shared" ref="AR9" si="142">IFERROR(AQ9/AN9,"-")</f>
        <v>1.0056843025797988E-2</v>
      </c>
      <c r="AS9" s="236">
        <v>25</v>
      </c>
      <c r="AT9" s="168">
        <f t="shared" ref="AT9" si="143">IFERROR(AS9/AN9,"-")</f>
        <v>1.0931351114997814E-2</v>
      </c>
      <c r="AU9" s="166">
        <v>1586</v>
      </c>
      <c r="AV9" s="235">
        <v>1</v>
      </c>
      <c r="AW9" s="168">
        <f t="shared" ref="AW9" si="144">IFERROR(AV9/AU9,"-")</f>
        <v>6.3051702395964691E-4</v>
      </c>
      <c r="AX9" s="236">
        <v>19</v>
      </c>
      <c r="AY9" s="168">
        <f t="shared" ref="AY9" si="145">IFERROR(AX9/AU9,"-")</f>
        <v>1.1979823455233291E-2</v>
      </c>
      <c r="AZ9" s="236">
        <v>8</v>
      </c>
      <c r="BA9" s="168">
        <f t="shared" ref="BA9" si="146">IFERROR(AZ9/AU9,"-")</f>
        <v>5.0441361916771753E-3</v>
      </c>
      <c r="BB9" s="166">
        <f t="shared" ref="BB9" si="147">SUM(E9,L9,S9,Z9,AG9,AN9,AU9,)</f>
        <v>10821</v>
      </c>
      <c r="BC9" s="167">
        <f t="shared" ref="BC9" si="148">SUM(F9,M9,T9,AA9,AH9,AO9,AV9,)</f>
        <v>26</v>
      </c>
      <c r="BD9" s="168">
        <f t="shared" ref="BD9" si="149">IFERROR(BC9/BB9,"-")</f>
        <v>2.4027354218648924E-3</v>
      </c>
      <c r="BE9" s="167">
        <f t="shared" ref="BE9" si="150">SUM(H9,O9,V9,AC9,AJ9,AQ9,AX9,)</f>
        <v>166</v>
      </c>
      <c r="BF9" s="168">
        <f t="shared" ref="BF9" si="151">IFERROR(BE9/BB9,"-")</f>
        <v>1.5340541539598927E-2</v>
      </c>
      <c r="BG9" s="167">
        <f t="shared" ref="BG9" si="152">SUM(J9,Q9,X9,AE9,AL9,AS9,AZ9,)</f>
        <v>174</v>
      </c>
      <c r="BH9" s="168">
        <f t="shared" ref="BH9" si="153">IFERROR(BG9/BB9,"-")</f>
        <v>1.6079844746326587E-2</v>
      </c>
      <c r="BJ9" s="263"/>
      <c r="BK9" s="284"/>
      <c r="BL9" s="223" t="s">
        <v>245</v>
      </c>
      <c r="BM9" s="40">
        <v>6445</v>
      </c>
      <c r="BN9" s="40">
        <v>2</v>
      </c>
      <c r="BO9" s="91">
        <v>3.103180760279286E-4</v>
      </c>
      <c r="BP9" s="40">
        <v>13</v>
      </c>
      <c r="BQ9" s="91">
        <v>2.017067494181536E-3</v>
      </c>
      <c r="BR9" s="40">
        <v>8</v>
      </c>
      <c r="BS9" s="91">
        <v>1.2412723041117144E-3</v>
      </c>
      <c r="BU9" s="209"/>
      <c r="BV9" s="213" t="s">
        <v>245</v>
      </c>
      <c r="BW9" s="38">
        <f t="shared" si="28"/>
        <v>0.96617687829220955</v>
      </c>
      <c r="BX9" s="38">
        <f t="shared" si="29"/>
        <v>0.99643134212567885</v>
      </c>
      <c r="BY9" s="147">
        <v>3</v>
      </c>
      <c r="BZ9" s="151" t="s">
        <v>107</v>
      </c>
      <c r="CA9" s="38">
        <f t="shared" si="30"/>
        <v>1.7412935323383085E-2</v>
      </c>
      <c r="CB9" s="38">
        <f t="shared" si="31"/>
        <v>1.9742143432715551E-2</v>
      </c>
      <c r="CC9" s="38">
        <f t="shared" si="32"/>
        <v>0.12228332024090076</v>
      </c>
      <c r="CD9" s="38">
        <f t="shared" si="33"/>
        <v>0.12181036798280956</v>
      </c>
      <c r="CE9" s="38">
        <f t="shared" si="34"/>
        <v>5.5119141136423147E-2</v>
      </c>
      <c r="CF9" s="38">
        <f t="shared" si="35"/>
        <v>5.1705613752350256E-2</v>
      </c>
      <c r="CG9" s="38">
        <f t="shared" si="36"/>
        <v>0.80518460329929298</v>
      </c>
      <c r="CH9" s="38">
        <f t="shared" si="37"/>
        <v>0.80674187483212467</v>
      </c>
      <c r="CI9" s="38">
        <f t="shared" si="38"/>
        <v>1.8695716178418961E-2</v>
      </c>
      <c r="CJ9" s="38">
        <f t="shared" si="39"/>
        <v>2.0154119739181981E-2</v>
      </c>
      <c r="CK9" s="38">
        <f t="shared" si="40"/>
        <v>0.12836743706756956</v>
      </c>
      <c r="CL9" s="38">
        <f t="shared" si="41"/>
        <v>0.12788974510966211</v>
      </c>
      <c r="CM9" s="38">
        <f t="shared" si="42"/>
        <v>5.5056675989989694E-2</v>
      </c>
      <c r="CN9" s="38">
        <f t="shared" si="43"/>
        <v>5.0088915234143452E-2</v>
      </c>
      <c r="CO9" s="38">
        <f t="shared" si="44"/>
        <v>0.79788017076402173</v>
      </c>
      <c r="CP9" s="38">
        <f t="shared" si="45"/>
        <v>0.80186721991701249</v>
      </c>
      <c r="CQ9" s="38">
        <f t="shared" si="46"/>
        <v>1.0033444816053512E-2</v>
      </c>
      <c r="CR9" s="38">
        <f t="shared" si="47"/>
        <v>1.9163763066202089E-2</v>
      </c>
      <c r="CS9" s="38">
        <f t="shared" si="48"/>
        <v>9.3645484949832769E-2</v>
      </c>
      <c r="CT9" s="38">
        <f t="shared" si="49"/>
        <v>7.4912891986062713E-2</v>
      </c>
      <c r="CU9" s="38">
        <f t="shared" si="50"/>
        <v>7.1906354515050161E-2</v>
      </c>
      <c r="CV9" s="38">
        <f t="shared" si="51"/>
        <v>8.188153310104529E-2</v>
      </c>
      <c r="CW9" s="38">
        <f t="shared" si="52"/>
        <v>0.82441471571906355</v>
      </c>
      <c r="CX9" s="38">
        <f t="shared" si="53"/>
        <v>0.8240418118466899</v>
      </c>
      <c r="CZ9" s="151" t="s">
        <v>44</v>
      </c>
      <c r="DA9" s="38">
        <f t="shared" si="54"/>
        <v>2.5586836742395654E-2</v>
      </c>
      <c r="DB9" s="38">
        <f t="shared" si="55"/>
        <v>2.7909853492597319E-2</v>
      </c>
      <c r="DC9" s="217">
        <f t="shared" si="56"/>
        <v>-0.20000000000000018</v>
      </c>
      <c r="DD9" s="38">
        <f t="shared" si="57"/>
        <v>0.13480262661332931</v>
      </c>
      <c r="DE9" s="38">
        <f t="shared" si="58"/>
        <v>0.1376551084309405</v>
      </c>
      <c r="DF9" s="217">
        <f t="shared" si="59"/>
        <v>-0.30000000000000027</v>
      </c>
      <c r="DG9" s="38">
        <f t="shared" si="60"/>
        <v>5.1626537851913352E-2</v>
      </c>
      <c r="DH9" s="38">
        <f t="shared" si="61"/>
        <v>5.1683482160114425E-2</v>
      </c>
      <c r="DI9" s="217">
        <f t="shared" si="62"/>
        <v>0</v>
      </c>
      <c r="DJ9" s="38">
        <f t="shared" si="63"/>
        <v>0.7879839987923617</v>
      </c>
      <c r="DK9" s="38">
        <f t="shared" si="64"/>
        <v>0.78275155591634771</v>
      </c>
      <c r="DL9" s="217">
        <f t="shared" si="65"/>
        <v>0.50000000000000044</v>
      </c>
      <c r="DM9" s="38">
        <f t="shared" si="66"/>
        <v>2.5785164365147255E-2</v>
      </c>
      <c r="DN9" s="38">
        <f t="shared" si="67"/>
        <v>2.8189972306038938E-2</v>
      </c>
      <c r="DO9" s="217">
        <f t="shared" si="68"/>
        <v>-0.20000000000000018</v>
      </c>
      <c r="DP9" s="38">
        <f t="shared" si="69"/>
        <v>0.13532119434600187</v>
      </c>
      <c r="DQ9" s="38">
        <f t="shared" si="70"/>
        <v>0.13694043731657918</v>
      </c>
      <c r="DR9" s="217">
        <f t="shared" si="71"/>
        <v>-0.20000000000000018</v>
      </c>
      <c r="DS9" s="38">
        <f t="shared" si="72"/>
        <v>5.161106358711149E-2</v>
      </c>
      <c r="DT9" s="38">
        <f t="shared" si="73"/>
        <v>5.1626503534080104E-2</v>
      </c>
      <c r="DU9" s="217">
        <f t="shared" si="74"/>
        <v>0</v>
      </c>
      <c r="DV9" s="38">
        <f t="shared" si="75"/>
        <v>0.78728257770173937</v>
      </c>
      <c r="DW9" s="38">
        <f t="shared" si="76"/>
        <v>0.78324308684330179</v>
      </c>
      <c r="DX9" s="217">
        <f t="shared" si="77"/>
        <v>0.40000000000000036</v>
      </c>
      <c r="DY9" s="38">
        <f t="shared" si="78"/>
        <v>2.8513238289205704E-2</v>
      </c>
      <c r="DZ9" s="38">
        <f t="shared" si="79"/>
        <v>2.6720106880427523E-2</v>
      </c>
      <c r="EA9" s="217">
        <f t="shared" si="80"/>
        <v>0.20000000000000018</v>
      </c>
      <c r="EB9" s="38">
        <f t="shared" si="81"/>
        <v>0.16225390359809913</v>
      </c>
      <c r="EC9" s="38">
        <f t="shared" si="82"/>
        <v>0.16566466265865062</v>
      </c>
      <c r="ED9" s="217">
        <f t="shared" si="83"/>
        <v>-0.40000000000000036</v>
      </c>
      <c r="EE9" s="38">
        <f t="shared" si="84"/>
        <v>6.313645621181263E-2</v>
      </c>
      <c r="EF9" s="38">
        <f t="shared" si="85"/>
        <v>5.8784235136940546E-2</v>
      </c>
      <c r="EG9" s="217">
        <f t="shared" si="86"/>
        <v>0.40000000000000036</v>
      </c>
      <c r="EH9" s="38">
        <f t="shared" si="87"/>
        <v>0.74609640190088256</v>
      </c>
      <c r="EI9" s="38">
        <f t="shared" si="88"/>
        <v>0.74883099532398134</v>
      </c>
      <c r="EJ9" s="217">
        <f t="shared" si="89"/>
        <v>-0.30000000000000027</v>
      </c>
      <c r="EL9" s="38">
        <f t="shared" si="90"/>
        <v>4.088478876192473E-2</v>
      </c>
      <c r="EM9" s="38">
        <f t="shared" si="91"/>
        <v>4.0772669794212929E-2</v>
      </c>
      <c r="EN9" s="217">
        <f t="shared" si="92"/>
        <v>0</v>
      </c>
      <c r="EO9" s="38">
        <f t="shared" si="93"/>
        <v>0.15268812910075097</v>
      </c>
      <c r="EP9" s="38">
        <f t="shared" si="94"/>
        <v>0.14766754986931507</v>
      </c>
      <c r="EQ9" s="217">
        <f t="shared" si="95"/>
        <v>0.50000000000000044</v>
      </c>
      <c r="ER9" s="38">
        <f t="shared" si="96"/>
        <v>6.9813647232663895E-2</v>
      </c>
      <c r="ES9" s="38">
        <f t="shared" si="97"/>
        <v>7.0222732935079898E-2</v>
      </c>
      <c r="ET9" s="217">
        <f t="shared" si="98"/>
        <v>0</v>
      </c>
      <c r="EU9" s="38">
        <f t="shared" si="99"/>
        <v>0.73661343490466036</v>
      </c>
      <c r="EV9" s="38">
        <f t="shared" si="100"/>
        <v>0.74133704740139206</v>
      </c>
      <c r="EW9" s="217">
        <f t="shared" si="101"/>
        <v>-0.40000000000000036</v>
      </c>
      <c r="EX9" s="38">
        <f t="shared" si="102"/>
        <v>4.1487641147810637E-2</v>
      </c>
      <c r="EY9" s="38">
        <f t="shared" si="103"/>
        <v>4.0940016986009874E-2</v>
      </c>
      <c r="EZ9" s="217">
        <f t="shared" si="104"/>
        <v>0</v>
      </c>
      <c r="FA9" s="38">
        <f t="shared" si="105"/>
        <v>0.15538878688048283</v>
      </c>
      <c r="FB9" s="38">
        <f t="shared" si="106"/>
        <v>0.14911850075130428</v>
      </c>
      <c r="FC9" s="217">
        <f t="shared" si="107"/>
        <v>0.60000000000000053</v>
      </c>
      <c r="FD9" s="38">
        <f t="shared" si="108"/>
        <v>7.0602178556290404E-2</v>
      </c>
      <c r="FE9" s="38">
        <f t="shared" si="109"/>
        <v>7.049754076175721E-2</v>
      </c>
      <c r="FF9" s="217">
        <f t="shared" si="110"/>
        <v>9.9999999999998701E-2</v>
      </c>
      <c r="FG9" s="38">
        <f t="shared" si="111"/>
        <v>0.73252139341541611</v>
      </c>
      <c r="FH9" s="38">
        <f t="shared" si="112"/>
        <v>0.73944394150092863</v>
      </c>
      <c r="FI9" s="217">
        <f t="shared" si="113"/>
        <v>-0.60000000000000053</v>
      </c>
      <c r="FJ9" s="38">
        <f t="shared" si="114"/>
        <v>4.6141494285444416E-2</v>
      </c>
      <c r="FK9" s="38">
        <f t="shared" si="115"/>
        <v>4.6009830851525227E-2</v>
      </c>
      <c r="FL9" s="217">
        <f t="shared" si="116"/>
        <v>0</v>
      </c>
      <c r="FM9" s="38">
        <f t="shared" si="117"/>
        <v>0.1634787947482762</v>
      </c>
      <c r="FN9" s="38">
        <f t="shared" si="118"/>
        <v>0.15543829213049973</v>
      </c>
      <c r="FO9" s="217">
        <f t="shared" si="119"/>
        <v>0.80000000000000071</v>
      </c>
      <c r="FP9" s="38">
        <f t="shared" si="120"/>
        <v>7.8279965996032874E-2</v>
      </c>
      <c r="FQ9" s="38">
        <f t="shared" si="121"/>
        <v>7.9104621464025832E-2</v>
      </c>
      <c r="FR9" s="217">
        <f t="shared" si="122"/>
        <v>-0.10000000000000009</v>
      </c>
      <c r="FS9" s="38">
        <f t="shared" si="123"/>
        <v>0.71209974497024653</v>
      </c>
      <c r="FT9" s="38">
        <f t="shared" si="124"/>
        <v>0.71944725555394917</v>
      </c>
      <c r="FU9" s="217">
        <f t="shared" si="125"/>
        <v>-0.70000000000000062</v>
      </c>
      <c r="FV9" s="218">
        <v>0</v>
      </c>
    </row>
    <row r="10" spans="2:178" s="12" customFormat="1" ht="14.25" customHeight="1">
      <c r="B10" s="264"/>
      <c r="C10" s="285"/>
      <c r="D10" s="145" t="s">
        <v>74</v>
      </c>
      <c r="E10" s="39">
        <v>800</v>
      </c>
      <c r="F10" s="237">
        <v>16</v>
      </c>
      <c r="G10" s="13">
        <f t="shared" si="0"/>
        <v>0.02</v>
      </c>
      <c r="H10" s="34">
        <v>63</v>
      </c>
      <c r="I10" s="13">
        <f t="shared" si="1"/>
        <v>7.8750000000000001E-2</v>
      </c>
      <c r="J10" s="34">
        <v>38</v>
      </c>
      <c r="K10" s="13">
        <f t="shared" si="2"/>
        <v>4.7500000000000001E-2</v>
      </c>
      <c r="L10" s="39">
        <v>2644</v>
      </c>
      <c r="M10" s="237">
        <v>46</v>
      </c>
      <c r="N10" s="13">
        <f t="shared" si="3"/>
        <v>1.7397881996974281E-2</v>
      </c>
      <c r="O10" s="34">
        <v>178</v>
      </c>
      <c r="P10" s="13">
        <f t="shared" si="4"/>
        <v>6.7322239031770051E-2</v>
      </c>
      <c r="Q10" s="34">
        <v>127</v>
      </c>
      <c r="R10" s="13">
        <f t="shared" si="5"/>
        <v>4.8033282904689861E-2</v>
      </c>
      <c r="S10" s="39">
        <v>114245</v>
      </c>
      <c r="T10" s="237">
        <v>3710</v>
      </c>
      <c r="U10" s="13">
        <f t="shared" si="6"/>
        <v>3.2474068887041005E-2</v>
      </c>
      <c r="V10" s="34">
        <v>14296</v>
      </c>
      <c r="W10" s="13">
        <f t="shared" si="7"/>
        <v>0.1251345791938378</v>
      </c>
      <c r="X10" s="34">
        <v>9199</v>
      </c>
      <c r="Y10" s="13">
        <f t="shared" si="8"/>
        <v>8.0519935226924591E-2</v>
      </c>
      <c r="Z10" s="39">
        <v>100377</v>
      </c>
      <c r="AA10" s="237">
        <v>2776</v>
      </c>
      <c r="AB10" s="13">
        <f t="shared" si="9"/>
        <v>2.7655737868236746E-2</v>
      </c>
      <c r="AC10" s="34">
        <v>10975</v>
      </c>
      <c r="AD10" s="13">
        <f t="shared" si="10"/>
        <v>0.10933779650716798</v>
      </c>
      <c r="AE10" s="34">
        <v>8756</v>
      </c>
      <c r="AF10" s="13">
        <f t="shared" si="11"/>
        <v>8.723113860744991E-2</v>
      </c>
      <c r="AG10" s="39">
        <v>67791</v>
      </c>
      <c r="AH10" s="237">
        <v>1215</v>
      </c>
      <c r="AI10" s="13">
        <f t="shared" si="12"/>
        <v>1.7922733106164535E-2</v>
      </c>
      <c r="AJ10" s="34">
        <v>5462</v>
      </c>
      <c r="AK10" s="13">
        <f t="shared" si="13"/>
        <v>8.0571167264091109E-2</v>
      </c>
      <c r="AL10" s="34">
        <v>4879</v>
      </c>
      <c r="AM10" s="13">
        <f t="shared" si="14"/>
        <v>7.1971205617264833E-2</v>
      </c>
      <c r="AN10" s="39">
        <v>30489</v>
      </c>
      <c r="AO10" s="237">
        <v>288</v>
      </c>
      <c r="AP10" s="13">
        <f t="shared" si="15"/>
        <v>9.4460297156351465E-3</v>
      </c>
      <c r="AQ10" s="34">
        <v>1822</v>
      </c>
      <c r="AR10" s="13">
        <f t="shared" si="16"/>
        <v>5.9759257437108464E-2</v>
      </c>
      <c r="AS10" s="34">
        <v>1453</v>
      </c>
      <c r="AT10" s="13">
        <f t="shared" si="17"/>
        <v>4.7656531863950934E-2</v>
      </c>
      <c r="AU10" s="39">
        <v>9948</v>
      </c>
      <c r="AV10" s="237">
        <v>39</v>
      </c>
      <c r="AW10" s="13">
        <f t="shared" si="18"/>
        <v>3.9203860072376355E-3</v>
      </c>
      <c r="AX10" s="34">
        <v>422</v>
      </c>
      <c r="AY10" s="13">
        <f t="shared" si="19"/>
        <v>4.2420587052673903E-2</v>
      </c>
      <c r="AZ10" s="34">
        <v>211</v>
      </c>
      <c r="BA10" s="13">
        <f t="shared" si="20"/>
        <v>2.1210293526336951E-2</v>
      </c>
      <c r="BB10" s="39">
        <f t="shared" si="21"/>
        <v>326294</v>
      </c>
      <c r="BC10" s="75">
        <f t="shared" si="22"/>
        <v>8090</v>
      </c>
      <c r="BD10" s="13">
        <f t="shared" si="23"/>
        <v>2.4793591055918895E-2</v>
      </c>
      <c r="BE10" s="75">
        <f t="shared" si="24"/>
        <v>33218</v>
      </c>
      <c r="BF10" s="13">
        <f t="shared" si="25"/>
        <v>0.10180389464715869</v>
      </c>
      <c r="BG10" s="75">
        <f t="shared" si="26"/>
        <v>24663</v>
      </c>
      <c r="BH10" s="13">
        <f t="shared" si="27"/>
        <v>7.5585208431659792E-2</v>
      </c>
      <c r="BJ10" s="264"/>
      <c r="BK10" s="285"/>
      <c r="BL10" s="222" t="s">
        <v>74</v>
      </c>
      <c r="BM10" s="40">
        <v>321235</v>
      </c>
      <c r="BN10" s="40">
        <v>7569</v>
      </c>
      <c r="BO10" s="91">
        <v>2.3562189674226033E-2</v>
      </c>
      <c r="BP10" s="40">
        <v>29998</v>
      </c>
      <c r="BQ10" s="91">
        <v>9.3383348638846952E-2</v>
      </c>
      <c r="BR10" s="40">
        <v>24826</v>
      </c>
      <c r="BS10" s="91">
        <v>7.7282985975998877E-2</v>
      </c>
      <c r="BU10" s="210"/>
      <c r="BV10" s="125" t="s">
        <v>74</v>
      </c>
      <c r="BW10" s="38">
        <f t="shared" si="28"/>
        <v>0.79781730586526267</v>
      </c>
      <c r="BX10" s="38">
        <f t="shared" si="29"/>
        <v>0.80577147571092811</v>
      </c>
      <c r="BY10" s="147">
        <v>4</v>
      </c>
      <c r="BZ10" s="151" t="s">
        <v>108</v>
      </c>
      <c r="CA10" s="38">
        <f t="shared" si="30"/>
        <v>1.708415098695602E-2</v>
      </c>
      <c r="CB10" s="38">
        <f t="shared" si="31"/>
        <v>1.927795303189625E-2</v>
      </c>
      <c r="CC10" s="38">
        <f t="shared" si="32"/>
        <v>0.14556158374696987</v>
      </c>
      <c r="CD10" s="38">
        <f t="shared" si="33"/>
        <v>0.13634770417104802</v>
      </c>
      <c r="CE10" s="38">
        <f t="shared" si="34"/>
        <v>4.3402978183077458E-2</v>
      </c>
      <c r="CF10" s="38">
        <f t="shared" si="35"/>
        <v>4.9187989251080734E-2</v>
      </c>
      <c r="CG10" s="38">
        <f t="shared" si="36"/>
        <v>0.79395128708299667</v>
      </c>
      <c r="CH10" s="38">
        <f t="shared" si="37"/>
        <v>0.795186353545975</v>
      </c>
      <c r="CI10" s="38">
        <f t="shared" si="38"/>
        <v>1.7585139318885449E-2</v>
      </c>
      <c r="CJ10" s="38">
        <f t="shared" si="39"/>
        <v>1.9806882891804902E-2</v>
      </c>
      <c r="CK10" s="38">
        <f t="shared" si="40"/>
        <v>0.1488544891640867</v>
      </c>
      <c r="CL10" s="38">
        <f t="shared" si="41"/>
        <v>0.13939093835107699</v>
      </c>
      <c r="CM10" s="38">
        <f t="shared" si="42"/>
        <v>4.3591331269349845E-2</v>
      </c>
      <c r="CN10" s="38">
        <f t="shared" si="43"/>
        <v>4.8898242139143351E-2</v>
      </c>
      <c r="CO10" s="38">
        <f t="shared" si="44"/>
        <v>0.789969040247678</v>
      </c>
      <c r="CP10" s="38">
        <f t="shared" si="45"/>
        <v>0.79190393661797476</v>
      </c>
      <c r="CQ10" s="38">
        <f t="shared" si="46"/>
        <v>1.812688821752266E-2</v>
      </c>
      <c r="CR10" s="38">
        <f t="shared" si="47"/>
        <v>1.5923566878980892E-2</v>
      </c>
      <c r="CS10" s="38">
        <f t="shared" si="48"/>
        <v>0.15105740181268881</v>
      </c>
      <c r="CT10" s="38">
        <f t="shared" si="49"/>
        <v>0.12420382165605096</v>
      </c>
      <c r="CU10" s="38">
        <f t="shared" si="50"/>
        <v>6.6465256797583083E-2</v>
      </c>
      <c r="CV10" s="38">
        <f t="shared" si="51"/>
        <v>8.2802547770700632E-2</v>
      </c>
      <c r="CW10" s="38">
        <f t="shared" si="52"/>
        <v>0.7643504531722054</v>
      </c>
      <c r="CX10" s="38">
        <f t="shared" si="53"/>
        <v>0.77707006369426757</v>
      </c>
      <c r="CZ10" s="151" t="s">
        <v>1</v>
      </c>
      <c r="DA10" s="38">
        <f t="shared" si="54"/>
        <v>3.0384107902067147E-2</v>
      </c>
      <c r="DB10" s="38">
        <f t="shared" si="55"/>
        <v>3.2967032967032968E-2</v>
      </c>
      <c r="DC10" s="217">
        <f t="shared" si="56"/>
        <v>-0.30000000000000027</v>
      </c>
      <c r="DD10" s="38">
        <f t="shared" si="57"/>
        <v>0.14552484972877877</v>
      </c>
      <c r="DE10" s="38">
        <f t="shared" si="58"/>
        <v>0.14739649335174293</v>
      </c>
      <c r="DF10" s="217">
        <f t="shared" si="59"/>
        <v>-0.10000000000000009</v>
      </c>
      <c r="DG10" s="38">
        <f t="shared" si="60"/>
        <v>6.4653276645653124E-2</v>
      </c>
      <c r="DH10" s="38">
        <f t="shared" si="61"/>
        <v>6.2226929696809215E-2</v>
      </c>
      <c r="DI10" s="217">
        <f t="shared" si="62"/>
        <v>0.30000000000000027</v>
      </c>
      <c r="DJ10" s="38">
        <f t="shared" si="63"/>
        <v>0.75943776572350097</v>
      </c>
      <c r="DK10" s="38">
        <f t="shared" si="64"/>
        <v>0.75740954398441485</v>
      </c>
      <c r="DL10" s="217">
        <f t="shared" si="65"/>
        <v>0.20000000000000018</v>
      </c>
      <c r="DM10" s="38">
        <f t="shared" si="66"/>
        <v>3.076635436358726E-2</v>
      </c>
      <c r="DN10" s="38">
        <f t="shared" si="67"/>
        <v>3.2964934982287183E-2</v>
      </c>
      <c r="DO10" s="217">
        <f t="shared" si="68"/>
        <v>-0.20000000000000018</v>
      </c>
      <c r="DP10" s="38">
        <f t="shared" si="69"/>
        <v>0.14834742505764797</v>
      </c>
      <c r="DQ10" s="38">
        <f t="shared" si="70"/>
        <v>0.14910587386775842</v>
      </c>
      <c r="DR10" s="217">
        <f t="shared" si="71"/>
        <v>-0.10000000000000009</v>
      </c>
      <c r="DS10" s="38">
        <f t="shared" si="72"/>
        <v>6.4607266759457382E-2</v>
      </c>
      <c r="DT10" s="38">
        <f t="shared" si="73"/>
        <v>6.1772130417258861E-2</v>
      </c>
      <c r="DU10" s="217">
        <f t="shared" si="74"/>
        <v>0.30000000000000027</v>
      </c>
      <c r="DV10" s="38">
        <f t="shared" si="75"/>
        <v>0.75627895381930743</v>
      </c>
      <c r="DW10" s="38">
        <f t="shared" si="76"/>
        <v>0.75615706073269551</v>
      </c>
      <c r="DX10" s="217">
        <f t="shared" si="77"/>
        <v>0</v>
      </c>
      <c r="DY10" s="38">
        <f t="shared" si="78"/>
        <v>3.2679738562091505E-2</v>
      </c>
      <c r="DZ10" s="38">
        <f t="shared" si="79"/>
        <v>3.6027449485322154E-2</v>
      </c>
      <c r="EA10" s="217">
        <f t="shared" si="80"/>
        <v>-0.2999999999999996</v>
      </c>
      <c r="EB10" s="38">
        <f t="shared" si="81"/>
        <v>0.14677871148459384</v>
      </c>
      <c r="EC10" s="38">
        <f t="shared" si="82"/>
        <v>0.14487228364468166</v>
      </c>
      <c r="ED10" s="217">
        <f t="shared" si="83"/>
        <v>0.20000000000000018</v>
      </c>
      <c r="EE10" s="38">
        <f t="shared" si="84"/>
        <v>7.4323062558356676E-2</v>
      </c>
      <c r="EF10" s="38">
        <f t="shared" si="85"/>
        <v>7.1673656118947771E-2</v>
      </c>
      <c r="EG10" s="217">
        <f t="shared" si="86"/>
        <v>0.20000000000000018</v>
      </c>
      <c r="EH10" s="38">
        <f t="shared" si="87"/>
        <v>0.746218487394958</v>
      </c>
      <c r="EI10" s="38">
        <f t="shared" si="88"/>
        <v>0.74742661075104844</v>
      </c>
      <c r="EJ10" s="217">
        <f t="shared" si="89"/>
        <v>-0.10000000000000009</v>
      </c>
      <c r="EL10" s="38">
        <f t="shared" si="90"/>
        <v>4.088478876192473E-2</v>
      </c>
      <c r="EM10" s="38">
        <f t="shared" si="91"/>
        <v>4.0772669794212929E-2</v>
      </c>
      <c r="EN10" s="217">
        <f t="shared" si="92"/>
        <v>0</v>
      </c>
      <c r="EO10" s="38">
        <f t="shared" si="93"/>
        <v>0.15268812910075097</v>
      </c>
      <c r="EP10" s="38">
        <f t="shared" si="94"/>
        <v>0.14766754986931507</v>
      </c>
      <c r="EQ10" s="217">
        <f t="shared" si="95"/>
        <v>0.50000000000000044</v>
      </c>
      <c r="ER10" s="38">
        <f t="shared" si="96"/>
        <v>6.9813647232663895E-2</v>
      </c>
      <c r="ES10" s="38">
        <f t="shared" si="97"/>
        <v>7.0222732935079898E-2</v>
      </c>
      <c r="ET10" s="217">
        <f t="shared" si="98"/>
        <v>0</v>
      </c>
      <c r="EU10" s="38">
        <f t="shared" si="99"/>
        <v>0.73661343490466036</v>
      </c>
      <c r="EV10" s="38">
        <f t="shared" si="100"/>
        <v>0.74133704740139206</v>
      </c>
      <c r="EW10" s="217">
        <f t="shared" si="101"/>
        <v>-0.40000000000000036</v>
      </c>
      <c r="EX10" s="38">
        <f t="shared" si="102"/>
        <v>4.1487641147810637E-2</v>
      </c>
      <c r="EY10" s="38">
        <f t="shared" si="103"/>
        <v>4.0940016986009874E-2</v>
      </c>
      <c r="EZ10" s="217">
        <f t="shared" si="104"/>
        <v>0</v>
      </c>
      <c r="FA10" s="38">
        <f t="shared" si="105"/>
        <v>0.15538878688048283</v>
      </c>
      <c r="FB10" s="38">
        <f t="shared" si="106"/>
        <v>0.14911850075130428</v>
      </c>
      <c r="FC10" s="217">
        <f t="shared" si="107"/>
        <v>0.60000000000000053</v>
      </c>
      <c r="FD10" s="38">
        <f t="shared" si="108"/>
        <v>7.0602178556290404E-2</v>
      </c>
      <c r="FE10" s="38">
        <f t="shared" si="109"/>
        <v>7.049754076175721E-2</v>
      </c>
      <c r="FF10" s="217">
        <f t="shared" si="110"/>
        <v>9.9999999999998701E-2</v>
      </c>
      <c r="FG10" s="38">
        <f t="shared" si="111"/>
        <v>0.73252139341541611</v>
      </c>
      <c r="FH10" s="38">
        <f t="shared" si="112"/>
        <v>0.73944394150092863</v>
      </c>
      <c r="FI10" s="217">
        <f t="shared" si="113"/>
        <v>-0.60000000000000053</v>
      </c>
      <c r="FJ10" s="38">
        <f t="shared" si="114"/>
        <v>4.6141494285444416E-2</v>
      </c>
      <c r="FK10" s="38">
        <f t="shared" si="115"/>
        <v>4.6009830851525227E-2</v>
      </c>
      <c r="FL10" s="217">
        <f t="shared" si="116"/>
        <v>0</v>
      </c>
      <c r="FM10" s="38">
        <f t="shared" si="117"/>
        <v>0.1634787947482762</v>
      </c>
      <c r="FN10" s="38">
        <f t="shared" si="118"/>
        <v>0.15543829213049973</v>
      </c>
      <c r="FO10" s="217">
        <f t="shared" si="119"/>
        <v>0.80000000000000071</v>
      </c>
      <c r="FP10" s="38">
        <f t="shared" si="120"/>
        <v>7.8279965996032874E-2</v>
      </c>
      <c r="FQ10" s="38">
        <f t="shared" si="121"/>
        <v>7.9104621464025832E-2</v>
      </c>
      <c r="FR10" s="217">
        <f t="shared" si="122"/>
        <v>-0.10000000000000009</v>
      </c>
      <c r="FS10" s="38">
        <f t="shared" si="123"/>
        <v>0.71209974497024653</v>
      </c>
      <c r="FT10" s="38">
        <f t="shared" si="124"/>
        <v>0.71944725555394917</v>
      </c>
      <c r="FU10" s="217">
        <f t="shared" si="125"/>
        <v>-0.70000000000000062</v>
      </c>
      <c r="FV10" s="218">
        <v>0</v>
      </c>
    </row>
    <row r="11" spans="2:178" s="12" customFormat="1" ht="14.25" customHeight="1">
      <c r="B11" s="262">
        <v>2</v>
      </c>
      <c r="C11" s="283" t="s">
        <v>106</v>
      </c>
      <c r="D11" s="143" t="s">
        <v>163</v>
      </c>
      <c r="E11" s="128">
        <v>23</v>
      </c>
      <c r="F11" s="89">
        <v>0</v>
      </c>
      <c r="G11" s="77">
        <f t="shared" si="0"/>
        <v>0</v>
      </c>
      <c r="H11" s="78">
        <v>4</v>
      </c>
      <c r="I11" s="77">
        <f t="shared" si="1"/>
        <v>0.17391304347826086</v>
      </c>
      <c r="J11" s="78">
        <v>0</v>
      </c>
      <c r="K11" s="77">
        <f t="shared" si="2"/>
        <v>0</v>
      </c>
      <c r="L11" s="128">
        <v>87</v>
      </c>
      <c r="M11" s="89">
        <v>3</v>
      </c>
      <c r="N11" s="77">
        <f t="shared" si="3"/>
        <v>3.4482758620689655E-2</v>
      </c>
      <c r="O11" s="78">
        <v>5</v>
      </c>
      <c r="P11" s="77">
        <f t="shared" si="4"/>
        <v>5.7471264367816091E-2</v>
      </c>
      <c r="Q11" s="78">
        <v>6</v>
      </c>
      <c r="R11" s="77">
        <f t="shared" si="5"/>
        <v>6.8965517241379309E-2</v>
      </c>
      <c r="S11" s="128">
        <v>3821</v>
      </c>
      <c r="T11" s="89">
        <v>163</v>
      </c>
      <c r="U11" s="77">
        <f t="shared" si="6"/>
        <v>4.2658989793247844E-2</v>
      </c>
      <c r="V11" s="78">
        <v>514</v>
      </c>
      <c r="W11" s="77">
        <f t="shared" si="7"/>
        <v>0.13451975922533368</v>
      </c>
      <c r="X11" s="78">
        <v>331</v>
      </c>
      <c r="Y11" s="77">
        <f t="shared" si="8"/>
        <v>8.6626537555613711E-2</v>
      </c>
      <c r="Z11" s="128">
        <v>3184</v>
      </c>
      <c r="AA11" s="89">
        <v>112</v>
      </c>
      <c r="AB11" s="77">
        <f t="shared" si="9"/>
        <v>3.5175879396984924E-2</v>
      </c>
      <c r="AC11" s="78">
        <v>376</v>
      </c>
      <c r="AD11" s="77">
        <f t="shared" si="10"/>
        <v>0.11809045226130653</v>
      </c>
      <c r="AE11" s="78">
        <v>350</v>
      </c>
      <c r="AF11" s="77">
        <f t="shared" si="11"/>
        <v>0.10992462311557789</v>
      </c>
      <c r="AG11" s="128">
        <v>2253</v>
      </c>
      <c r="AH11" s="89">
        <v>46</v>
      </c>
      <c r="AI11" s="77">
        <f t="shared" si="12"/>
        <v>2.0417221482467822E-2</v>
      </c>
      <c r="AJ11" s="78">
        <v>214</v>
      </c>
      <c r="AK11" s="77">
        <f t="shared" si="13"/>
        <v>9.4984465157567685E-2</v>
      </c>
      <c r="AL11" s="78">
        <v>159</v>
      </c>
      <c r="AM11" s="77">
        <f t="shared" si="14"/>
        <v>7.057256990679095E-2</v>
      </c>
      <c r="AN11" s="128">
        <v>1055</v>
      </c>
      <c r="AO11" s="89">
        <v>4</v>
      </c>
      <c r="AP11" s="77">
        <f t="shared" si="15"/>
        <v>3.7914691943127963E-3</v>
      </c>
      <c r="AQ11" s="78">
        <v>74</v>
      </c>
      <c r="AR11" s="77">
        <f t="shared" si="16"/>
        <v>7.0142180094786732E-2</v>
      </c>
      <c r="AS11" s="78">
        <v>61</v>
      </c>
      <c r="AT11" s="77">
        <f t="shared" si="17"/>
        <v>5.7819905213270142E-2</v>
      </c>
      <c r="AU11" s="128">
        <v>299</v>
      </c>
      <c r="AV11" s="89">
        <v>2</v>
      </c>
      <c r="AW11" s="77">
        <f t="shared" si="18"/>
        <v>6.688963210702341E-3</v>
      </c>
      <c r="AX11" s="78">
        <v>21</v>
      </c>
      <c r="AY11" s="77">
        <f t="shared" si="19"/>
        <v>7.0234113712374577E-2</v>
      </c>
      <c r="AZ11" s="78">
        <v>3</v>
      </c>
      <c r="BA11" s="77">
        <f t="shared" si="20"/>
        <v>1.0033444816053512E-2</v>
      </c>
      <c r="BB11" s="128">
        <f t="shared" si="21"/>
        <v>10722</v>
      </c>
      <c r="BC11" s="79">
        <f t="shared" si="22"/>
        <v>330</v>
      </c>
      <c r="BD11" s="77">
        <f t="shared" si="23"/>
        <v>3.0777839955232231E-2</v>
      </c>
      <c r="BE11" s="79">
        <f t="shared" si="24"/>
        <v>1208</v>
      </c>
      <c r="BF11" s="77">
        <f t="shared" si="25"/>
        <v>0.11266554747248647</v>
      </c>
      <c r="BG11" s="79">
        <f t="shared" si="26"/>
        <v>910</v>
      </c>
      <c r="BH11" s="77">
        <f t="shared" si="27"/>
        <v>8.4872225331094939E-2</v>
      </c>
      <c r="BJ11" s="262">
        <v>2</v>
      </c>
      <c r="BK11" s="283" t="s">
        <v>106</v>
      </c>
      <c r="BL11" s="223" t="s">
        <v>163</v>
      </c>
      <c r="BM11" s="40">
        <v>10565</v>
      </c>
      <c r="BN11" s="40">
        <v>385</v>
      </c>
      <c r="BO11" s="91">
        <v>3.6441079034548039E-2</v>
      </c>
      <c r="BP11" s="40">
        <v>1083</v>
      </c>
      <c r="BQ11" s="91">
        <v>0.10250828206341694</v>
      </c>
      <c r="BR11" s="40">
        <v>986</v>
      </c>
      <c r="BS11" s="91">
        <v>9.3327023189777564E-2</v>
      </c>
      <c r="BU11" s="208" t="s">
        <v>106</v>
      </c>
      <c r="BV11" s="5" t="s">
        <v>163</v>
      </c>
      <c r="BW11" s="38">
        <f t="shared" si="28"/>
        <v>0.77168438724118638</v>
      </c>
      <c r="BX11" s="38">
        <f t="shared" si="29"/>
        <v>0.76772361571225745</v>
      </c>
      <c r="BY11" s="147">
        <v>5</v>
      </c>
      <c r="BZ11" s="151" t="s">
        <v>109</v>
      </c>
      <c r="CA11" s="38">
        <f t="shared" si="30"/>
        <v>2.4485402932866943E-2</v>
      </c>
      <c r="CB11" s="38">
        <f t="shared" si="31"/>
        <v>2.0074761179565279E-2</v>
      </c>
      <c r="CC11" s="38">
        <f t="shared" si="32"/>
        <v>6.5787703484461182E-2</v>
      </c>
      <c r="CD11" s="38">
        <f t="shared" si="33"/>
        <v>6.271632285753842E-2</v>
      </c>
      <c r="CE11" s="38">
        <f t="shared" si="34"/>
        <v>9.8076146912417603E-2</v>
      </c>
      <c r="CF11" s="38">
        <f t="shared" si="35"/>
        <v>9.9127786238405097E-2</v>
      </c>
      <c r="CG11" s="38">
        <f t="shared" si="36"/>
        <v>0.81165074667025428</v>
      </c>
      <c r="CH11" s="38">
        <f t="shared" si="37"/>
        <v>0.81808112972449121</v>
      </c>
      <c r="CI11" s="38">
        <f t="shared" si="38"/>
        <v>2.5571791613722999E-2</v>
      </c>
      <c r="CJ11" s="38">
        <f t="shared" si="39"/>
        <v>2.1224886584575501E-2</v>
      </c>
      <c r="CK11" s="38">
        <f t="shared" si="40"/>
        <v>6.7662007623888187E-2</v>
      </c>
      <c r="CL11" s="38">
        <f t="shared" si="41"/>
        <v>6.3188593648736233E-2</v>
      </c>
      <c r="CM11" s="38">
        <f t="shared" si="42"/>
        <v>0.10276365946632783</v>
      </c>
      <c r="CN11" s="38">
        <f t="shared" si="43"/>
        <v>9.9643551523007134E-2</v>
      </c>
      <c r="CO11" s="38">
        <f t="shared" si="44"/>
        <v>0.80400254129606097</v>
      </c>
      <c r="CP11" s="38">
        <f t="shared" si="45"/>
        <v>0.81594296824368118</v>
      </c>
      <c r="CQ11" s="38">
        <f t="shared" si="46"/>
        <v>2.3782559456398639E-2</v>
      </c>
      <c r="CR11" s="38">
        <f t="shared" si="47"/>
        <v>1.5250544662309368E-2</v>
      </c>
      <c r="CS11" s="38">
        <f t="shared" si="48"/>
        <v>6.9082672706681766E-2</v>
      </c>
      <c r="CT11" s="38">
        <f t="shared" si="49"/>
        <v>6.8627450980392163E-2</v>
      </c>
      <c r="CU11" s="38">
        <f t="shared" si="50"/>
        <v>8.2672706681766711E-2</v>
      </c>
      <c r="CV11" s="38">
        <f t="shared" si="51"/>
        <v>0.11002178649237472</v>
      </c>
      <c r="CW11" s="38">
        <f t="shared" si="52"/>
        <v>0.82446206115515286</v>
      </c>
      <c r="CX11" s="38">
        <f t="shared" si="53"/>
        <v>0.8061002178649237</v>
      </c>
      <c r="CZ11" s="151" t="s">
        <v>2</v>
      </c>
      <c r="DA11" s="38">
        <f t="shared" si="54"/>
        <v>5.5248981736959663E-2</v>
      </c>
      <c r="DB11" s="38">
        <f t="shared" si="55"/>
        <v>5.8807551269862826E-2</v>
      </c>
      <c r="DC11" s="217">
        <f t="shared" si="56"/>
        <v>-0.39999999999999969</v>
      </c>
      <c r="DD11" s="38">
        <f t="shared" si="57"/>
        <v>0.33543555380370516</v>
      </c>
      <c r="DE11" s="38">
        <f t="shared" si="58"/>
        <v>0.32812712209697137</v>
      </c>
      <c r="DF11" s="217">
        <f t="shared" si="59"/>
        <v>0.70000000000000062</v>
      </c>
      <c r="DG11" s="38">
        <f t="shared" si="60"/>
        <v>3.2584417290763369E-2</v>
      </c>
      <c r="DH11" s="38">
        <f t="shared" si="61"/>
        <v>3.4293087056906153E-2</v>
      </c>
      <c r="DI11" s="217">
        <f t="shared" si="62"/>
        <v>-0.10000000000000009</v>
      </c>
      <c r="DJ11" s="38">
        <f t="shared" si="63"/>
        <v>0.57673104716857182</v>
      </c>
      <c r="DK11" s="38">
        <f t="shared" si="64"/>
        <v>0.57877223957625967</v>
      </c>
      <c r="DL11" s="217">
        <f t="shared" si="65"/>
        <v>-0.20000000000000018</v>
      </c>
      <c r="DM11" s="38">
        <f t="shared" si="66"/>
        <v>5.5129826649802843E-2</v>
      </c>
      <c r="DN11" s="38">
        <f t="shared" si="67"/>
        <v>5.8984493767102464E-2</v>
      </c>
      <c r="DO11" s="217">
        <f t="shared" si="68"/>
        <v>-0.39999999999999969</v>
      </c>
      <c r="DP11" s="38">
        <f t="shared" si="69"/>
        <v>0.34424521984971357</v>
      </c>
      <c r="DQ11" s="38">
        <f t="shared" si="70"/>
        <v>0.33353602918820308</v>
      </c>
      <c r="DR11" s="217">
        <f t="shared" si="71"/>
        <v>0.99999999999999534</v>
      </c>
      <c r="DS11" s="38">
        <f t="shared" si="72"/>
        <v>3.2512461870396546E-2</v>
      </c>
      <c r="DT11" s="38">
        <f t="shared" si="73"/>
        <v>3.4204925509273336E-2</v>
      </c>
      <c r="DU11" s="217">
        <f t="shared" si="74"/>
        <v>-0.10000000000000009</v>
      </c>
      <c r="DV11" s="38">
        <f t="shared" si="75"/>
        <v>0.56811249163008704</v>
      </c>
      <c r="DW11" s="38">
        <f t="shared" si="76"/>
        <v>0.57327455153542106</v>
      </c>
      <c r="DX11" s="217">
        <f t="shared" si="77"/>
        <v>-0.50000000000000044</v>
      </c>
      <c r="DY11" s="38">
        <f t="shared" si="78"/>
        <v>6.4693737095664144E-2</v>
      </c>
      <c r="DZ11" s="38">
        <f t="shared" si="79"/>
        <v>6.3469675599435824E-2</v>
      </c>
      <c r="EA11" s="217">
        <f t="shared" si="80"/>
        <v>0.20000000000000018</v>
      </c>
      <c r="EB11" s="38">
        <f t="shared" si="81"/>
        <v>0.31452167928423952</v>
      </c>
      <c r="EC11" s="38">
        <f t="shared" si="82"/>
        <v>0.31311706629055008</v>
      </c>
      <c r="ED11" s="217">
        <f t="shared" si="83"/>
        <v>0.20000000000000018</v>
      </c>
      <c r="EE11" s="38">
        <f t="shared" si="84"/>
        <v>3.922918100481762E-2</v>
      </c>
      <c r="EF11" s="38">
        <f t="shared" si="85"/>
        <v>3.8787023977433006E-2</v>
      </c>
      <c r="EG11" s="217">
        <f t="shared" si="86"/>
        <v>0</v>
      </c>
      <c r="EH11" s="38">
        <f t="shared" si="87"/>
        <v>0.58155540261527872</v>
      </c>
      <c r="EI11" s="38">
        <f t="shared" si="88"/>
        <v>0.58462623413258108</v>
      </c>
      <c r="EJ11" s="217">
        <f t="shared" si="89"/>
        <v>-0.30000000000000027</v>
      </c>
      <c r="EL11" s="38">
        <f t="shared" si="90"/>
        <v>4.088478876192473E-2</v>
      </c>
      <c r="EM11" s="38">
        <f t="shared" si="91"/>
        <v>4.0772669794212929E-2</v>
      </c>
      <c r="EN11" s="217">
        <f t="shared" si="92"/>
        <v>0</v>
      </c>
      <c r="EO11" s="38">
        <f t="shared" si="93"/>
        <v>0.15268812910075097</v>
      </c>
      <c r="EP11" s="38">
        <f t="shared" si="94"/>
        <v>0.14766754986931507</v>
      </c>
      <c r="EQ11" s="217">
        <f t="shared" si="95"/>
        <v>0.50000000000000044</v>
      </c>
      <c r="ER11" s="38">
        <f t="shared" si="96"/>
        <v>6.9813647232663895E-2</v>
      </c>
      <c r="ES11" s="38">
        <f t="shared" si="97"/>
        <v>7.0222732935079898E-2</v>
      </c>
      <c r="ET11" s="217">
        <f t="shared" si="98"/>
        <v>0</v>
      </c>
      <c r="EU11" s="38">
        <f t="shared" si="99"/>
        <v>0.73661343490466036</v>
      </c>
      <c r="EV11" s="38">
        <f t="shared" si="100"/>
        <v>0.74133704740139206</v>
      </c>
      <c r="EW11" s="217">
        <f t="shared" si="101"/>
        <v>-0.40000000000000036</v>
      </c>
      <c r="EX11" s="38">
        <f t="shared" si="102"/>
        <v>4.1487641147810637E-2</v>
      </c>
      <c r="EY11" s="38">
        <f t="shared" si="103"/>
        <v>4.0940016986009874E-2</v>
      </c>
      <c r="EZ11" s="217">
        <f t="shared" si="104"/>
        <v>0</v>
      </c>
      <c r="FA11" s="38">
        <f t="shared" si="105"/>
        <v>0.15538878688048283</v>
      </c>
      <c r="FB11" s="38">
        <f t="shared" si="106"/>
        <v>0.14911850075130428</v>
      </c>
      <c r="FC11" s="217">
        <f t="shared" si="107"/>
        <v>0.60000000000000053</v>
      </c>
      <c r="FD11" s="38">
        <f t="shared" si="108"/>
        <v>7.0602178556290404E-2</v>
      </c>
      <c r="FE11" s="38">
        <f t="shared" si="109"/>
        <v>7.049754076175721E-2</v>
      </c>
      <c r="FF11" s="217">
        <f t="shared" si="110"/>
        <v>9.9999999999998701E-2</v>
      </c>
      <c r="FG11" s="38">
        <f t="shared" si="111"/>
        <v>0.73252139341541611</v>
      </c>
      <c r="FH11" s="38">
        <f t="shared" si="112"/>
        <v>0.73944394150092863</v>
      </c>
      <c r="FI11" s="217">
        <f t="shared" si="113"/>
        <v>-0.60000000000000053</v>
      </c>
      <c r="FJ11" s="38">
        <f t="shared" si="114"/>
        <v>4.6141494285444416E-2</v>
      </c>
      <c r="FK11" s="38">
        <f t="shared" si="115"/>
        <v>4.6009830851525227E-2</v>
      </c>
      <c r="FL11" s="217">
        <f t="shared" si="116"/>
        <v>0</v>
      </c>
      <c r="FM11" s="38">
        <f t="shared" si="117"/>
        <v>0.1634787947482762</v>
      </c>
      <c r="FN11" s="38">
        <f t="shared" si="118"/>
        <v>0.15543829213049973</v>
      </c>
      <c r="FO11" s="217">
        <f t="shared" si="119"/>
        <v>0.80000000000000071</v>
      </c>
      <c r="FP11" s="38">
        <f t="shared" si="120"/>
        <v>7.8279965996032874E-2</v>
      </c>
      <c r="FQ11" s="38">
        <f t="shared" si="121"/>
        <v>7.9104621464025832E-2</v>
      </c>
      <c r="FR11" s="217">
        <f t="shared" si="122"/>
        <v>-0.10000000000000009</v>
      </c>
      <c r="FS11" s="38">
        <f t="shared" si="123"/>
        <v>0.71209974497024653</v>
      </c>
      <c r="FT11" s="38">
        <f t="shared" si="124"/>
        <v>0.71944725555394917</v>
      </c>
      <c r="FU11" s="217">
        <f t="shared" si="125"/>
        <v>-0.70000000000000062</v>
      </c>
      <c r="FV11" s="218">
        <v>0</v>
      </c>
    </row>
    <row r="12" spans="2:178" s="12" customFormat="1" ht="14.25" customHeight="1">
      <c r="B12" s="263"/>
      <c r="C12" s="284"/>
      <c r="D12" s="181" t="s">
        <v>191</v>
      </c>
      <c r="E12" s="174">
        <v>0</v>
      </c>
      <c r="F12" s="175">
        <v>0</v>
      </c>
      <c r="G12" s="67" t="str">
        <f t="shared" si="0"/>
        <v>-</v>
      </c>
      <c r="H12" s="68">
        <v>0</v>
      </c>
      <c r="I12" s="67" t="str">
        <f t="shared" si="1"/>
        <v>-</v>
      </c>
      <c r="J12" s="68">
        <v>0</v>
      </c>
      <c r="K12" s="67" t="str">
        <f t="shared" si="2"/>
        <v>-</v>
      </c>
      <c r="L12" s="174">
        <v>2</v>
      </c>
      <c r="M12" s="175">
        <v>0</v>
      </c>
      <c r="N12" s="67">
        <f t="shared" si="3"/>
        <v>0</v>
      </c>
      <c r="O12" s="68">
        <v>1</v>
      </c>
      <c r="P12" s="67">
        <f t="shared" si="4"/>
        <v>0.5</v>
      </c>
      <c r="Q12" s="68">
        <v>0</v>
      </c>
      <c r="R12" s="67">
        <f t="shared" si="5"/>
        <v>0</v>
      </c>
      <c r="S12" s="174">
        <v>369</v>
      </c>
      <c r="T12" s="175">
        <v>14</v>
      </c>
      <c r="U12" s="67">
        <f t="shared" si="6"/>
        <v>3.7940379403794036E-2</v>
      </c>
      <c r="V12" s="68">
        <v>36</v>
      </c>
      <c r="W12" s="67">
        <f t="shared" si="7"/>
        <v>9.7560975609756101E-2</v>
      </c>
      <c r="X12" s="68">
        <v>26</v>
      </c>
      <c r="Y12" s="67">
        <f t="shared" si="8"/>
        <v>7.0460704607046065E-2</v>
      </c>
      <c r="Z12" s="174">
        <v>245</v>
      </c>
      <c r="AA12" s="175">
        <v>7</v>
      </c>
      <c r="AB12" s="67">
        <f t="shared" si="9"/>
        <v>2.8571428571428571E-2</v>
      </c>
      <c r="AC12" s="68">
        <v>30</v>
      </c>
      <c r="AD12" s="67">
        <f t="shared" si="10"/>
        <v>0.12244897959183673</v>
      </c>
      <c r="AE12" s="68">
        <v>26</v>
      </c>
      <c r="AF12" s="67">
        <f t="shared" si="11"/>
        <v>0.10612244897959183</v>
      </c>
      <c r="AG12" s="174">
        <v>124</v>
      </c>
      <c r="AH12" s="175">
        <v>3</v>
      </c>
      <c r="AI12" s="67">
        <f t="shared" si="12"/>
        <v>2.4193548387096774E-2</v>
      </c>
      <c r="AJ12" s="68">
        <v>13</v>
      </c>
      <c r="AK12" s="67">
        <f t="shared" si="13"/>
        <v>0.10483870967741936</v>
      </c>
      <c r="AL12" s="68">
        <v>8</v>
      </c>
      <c r="AM12" s="67">
        <f t="shared" si="14"/>
        <v>6.4516129032258063E-2</v>
      </c>
      <c r="AN12" s="174">
        <v>67</v>
      </c>
      <c r="AO12" s="175">
        <v>2</v>
      </c>
      <c r="AP12" s="67">
        <f t="shared" si="15"/>
        <v>2.9850746268656716E-2</v>
      </c>
      <c r="AQ12" s="68">
        <v>8</v>
      </c>
      <c r="AR12" s="67">
        <f t="shared" si="16"/>
        <v>0.11940298507462686</v>
      </c>
      <c r="AS12" s="68">
        <v>2</v>
      </c>
      <c r="AT12" s="67">
        <f t="shared" si="17"/>
        <v>2.9850746268656716E-2</v>
      </c>
      <c r="AU12" s="174">
        <v>13</v>
      </c>
      <c r="AV12" s="175">
        <v>1</v>
      </c>
      <c r="AW12" s="67">
        <f t="shared" si="18"/>
        <v>7.6923076923076927E-2</v>
      </c>
      <c r="AX12" s="68">
        <v>1</v>
      </c>
      <c r="AY12" s="67">
        <f t="shared" si="19"/>
        <v>7.6923076923076927E-2</v>
      </c>
      <c r="AZ12" s="68">
        <v>0</v>
      </c>
      <c r="BA12" s="67">
        <f t="shared" si="20"/>
        <v>0</v>
      </c>
      <c r="BB12" s="174">
        <f t="shared" si="21"/>
        <v>820</v>
      </c>
      <c r="BC12" s="69">
        <f t="shared" si="22"/>
        <v>27</v>
      </c>
      <c r="BD12" s="67">
        <f t="shared" si="23"/>
        <v>3.2926829268292684E-2</v>
      </c>
      <c r="BE12" s="69">
        <f t="shared" si="24"/>
        <v>89</v>
      </c>
      <c r="BF12" s="67">
        <f t="shared" si="25"/>
        <v>0.10853658536585366</v>
      </c>
      <c r="BG12" s="69">
        <f t="shared" si="26"/>
        <v>62</v>
      </c>
      <c r="BH12" s="67">
        <f t="shared" si="27"/>
        <v>7.5609756097560973E-2</v>
      </c>
      <c r="BJ12" s="263"/>
      <c r="BK12" s="284"/>
      <c r="BL12" s="223" t="s">
        <v>191</v>
      </c>
      <c r="BM12" s="40">
        <v>824</v>
      </c>
      <c r="BN12" s="40">
        <v>31</v>
      </c>
      <c r="BO12" s="91">
        <v>3.7621359223300968E-2</v>
      </c>
      <c r="BP12" s="40">
        <v>69</v>
      </c>
      <c r="BQ12" s="91">
        <v>8.3737864077669907E-2</v>
      </c>
      <c r="BR12" s="40">
        <v>72</v>
      </c>
      <c r="BS12" s="91">
        <v>8.7378640776699032E-2</v>
      </c>
      <c r="BU12" s="209"/>
      <c r="BV12" s="5" t="s">
        <v>191</v>
      </c>
      <c r="BW12" s="38">
        <f t="shared" si="28"/>
        <v>0.78292682926829271</v>
      </c>
      <c r="BX12" s="38">
        <f t="shared" si="29"/>
        <v>0.79126213592233008</v>
      </c>
      <c r="BY12" s="147">
        <v>6</v>
      </c>
      <c r="BZ12" s="151" t="s">
        <v>110</v>
      </c>
      <c r="CA12" s="38">
        <f t="shared" si="30"/>
        <v>3.0183727034120734E-2</v>
      </c>
      <c r="CB12" s="38">
        <f t="shared" si="31"/>
        <v>2.3658559666887478E-2</v>
      </c>
      <c r="CC12" s="38">
        <f t="shared" si="32"/>
        <v>7.4709411323584551E-2</v>
      </c>
      <c r="CD12" s="38">
        <f t="shared" si="33"/>
        <v>6.7095675215292888E-2</v>
      </c>
      <c r="CE12" s="38">
        <f t="shared" si="34"/>
        <v>0.13395200599925008</v>
      </c>
      <c r="CF12" s="38">
        <f t="shared" si="35"/>
        <v>0.1252957319958361</v>
      </c>
      <c r="CG12" s="38">
        <f t="shared" si="36"/>
        <v>0.76115485564304464</v>
      </c>
      <c r="CH12" s="38">
        <f t="shared" si="37"/>
        <v>0.78395003312198352</v>
      </c>
      <c r="CI12" s="38">
        <f t="shared" si="38"/>
        <v>3.1100234526358725E-2</v>
      </c>
      <c r="CJ12" s="38">
        <f t="shared" si="39"/>
        <v>2.4333129708816941E-2</v>
      </c>
      <c r="CK12" s="38">
        <f t="shared" si="40"/>
        <v>7.6068114612011822E-2</v>
      </c>
      <c r="CL12" s="38">
        <f t="shared" si="41"/>
        <v>6.8621462024027691E-2</v>
      </c>
      <c r="CM12" s="38">
        <f t="shared" si="42"/>
        <v>0.13643315998776384</v>
      </c>
      <c r="CN12" s="38">
        <f t="shared" si="43"/>
        <v>0.12746894726125024</v>
      </c>
      <c r="CO12" s="38">
        <f t="shared" si="44"/>
        <v>0.75639849087386557</v>
      </c>
      <c r="CP12" s="38">
        <f t="shared" si="45"/>
        <v>0.77957646100590516</v>
      </c>
      <c r="CQ12" s="38">
        <f t="shared" si="46"/>
        <v>2.8021015761821366E-2</v>
      </c>
      <c r="CR12" s="38">
        <f t="shared" si="47"/>
        <v>1.8867924528301886E-2</v>
      </c>
      <c r="CS12" s="38">
        <f t="shared" si="48"/>
        <v>8.4063047285464099E-2</v>
      </c>
      <c r="CT12" s="38">
        <f t="shared" si="49"/>
        <v>6.0034305317324184E-2</v>
      </c>
      <c r="CU12" s="38">
        <f t="shared" si="50"/>
        <v>0.14360770577933449</v>
      </c>
      <c r="CV12" s="38">
        <f t="shared" si="51"/>
        <v>0.12178387650085763</v>
      </c>
      <c r="CW12" s="38">
        <f t="shared" si="52"/>
        <v>0.74430823117338007</v>
      </c>
      <c r="CX12" s="38">
        <f t="shared" si="53"/>
        <v>0.79931389365351635</v>
      </c>
      <c r="CZ12" s="151" t="s">
        <v>3</v>
      </c>
      <c r="DA12" s="38">
        <f t="shared" si="54"/>
        <v>8.4587318379066911E-2</v>
      </c>
      <c r="DB12" s="38">
        <f t="shared" si="55"/>
        <v>8.2792605971413913E-2</v>
      </c>
      <c r="DC12" s="217">
        <f t="shared" si="56"/>
        <v>0.20000000000000018</v>
      </c>
      <c r="DD12" s="38">
        <f t="shared" si="57"/>
        <v>0.23297135084954337</v>
      </c>
      <c r="DE12" s="38">
        <f t="shared" si="58"/>
        <v>0.23337123999375656</v>
      </c>
      <c r="DF12" s="217">
        <f t="shared" si="59"/>
        <v>0</v>
      </c>
      <c r="DG12" s="38">
        <f t="shared" si="60"/>
        <v>6.7121483624430572E-2</v>
      </c>
      <c r="DH12" s="38">
        <f t="shared" si="61"/>
        <v>6.5043369679131269E-2</v>
      </c>
      <c r="DI12" s="217">
        <f t="shared" si="62"/>
        <v>0.20000000000000018</v>
      </c>
      <c r="DJ12" s="38">
        <f t="shared" si="63"/>
        <v>0.61531984714695909</v>
      </c>
      <c r="DK12" s="38">
        <f t="shared" si="64"/>
        <v>0.61879278435569829</v>
      </c>
      <c r="DL12" s="217">
        <f t="shared" si="65"/>
        <v>-0.40000000000000036</v>
      </c>
      <c r="DM12" s="38">
        <f t="shared" si="66"/>
        <v>8.6266792993707944E-2</v>
      </c>
      <c r="DN12" s="38">
        <f t="shared" si="67"/>
        <v>8.3472039351104269E-2</v>
      </c>
      <c r="DO12" s="217">
        <f t="shared" si="68"/>
        <v>0.29999999999999888</v>
      </c>
      <c r="DP12" s="38">
        <f t="shared" si="69"/>
        <v>0.23764059956757283</v>
      </c>
      <c r="DQ12" s="38">
        <f t="shared" si="70"/>
        <v>0.2371748689538668</v>
      </c>
      <c r="DR12" s="217">
        <f t="shared" si="71"/>
        <v>0.10000000000000009</v>
      </c>
      <c r="DS12" s="38">
        <f t="shared" si="72"/>
        <v>6.746349877317008E-2</v>
      </c>
      <c r="DT12" s="38">
        <f t="shared" si="73"/>
        <v>6.4318187464288371E-2</v>
      </c>
      <c r="DU12" s="217">
        <f t="shared" si="74"/>
        <v>0.30000000000000027</v>
      </c>
      <c r="DV12" s="38">
        <f t="shared" si="75"/>
        <v>0.6086291086655492</v>
      </c>
      <c r="DW12" s="38">
        <f t="shared" si="76"/>
        <v>0.61503490423074059</v>
      </c>
      <c r="DX12" s="217">
        <f t="shared" si="77"/>
        <v>-0.60000000000000053</v>
      </c>
      <c r="DY12" s="38">
        <f t="shared" si="78"/>
        <v>8.4661117717003562E-2</v>
      </c>
      <c r="DZ12" s="38">
        <f t="shared" si="79"/>
        <v>8.4835376111511651E-2</v>
      </c>
      <c r="EA12" s="217">
        <f t="shared" si="80"/>
        <v>0</v>
      </c>
      <c r="EB12" s="38">
        <f t="shared" si="81"/>
        <v>0.22925089179548158</v>
      </c>
      <c r="EC12" s="38">
        <f t="shared" si="82"/>
        <v>0.220620043258832</v>
      </c>
      <c r="ED12" s="217">
        <f t="shared" si="83"/>
        <v>0.80000000000000071</v>
      </c>
      <c r="EE12" s="38">
        <f t="shared" si="84"/>
        <v>7.586206896551724E-2</v>
      </c>
      <c r="EF12" s="38">
        <f t="shared" si="85"/>
        <v>7.8346551309781298E-2</v>
      </c>
      <c r="EG12" s="217">
        <f t="shared" si="86"/>
        <v>-0.20000000000000018</v>
      </c>
      <c r="EH12" s="38">
        <f t="shared" si="87"/>
        <v>0.61022592152199762</v>
      </c>
      <c r="EI12" s="38">
        <f t="shared" si="88"/>
        <v>0.616198029319875</v>
      </c>
      <c r="EJ12" s="217">
        <f t="shared" si="89"/>
        <v>-0.60000000000000053</v>
      </c>
      <c r="EL12" s="38">
        <f t="shared" si="90"/>
        <v>4.088478876192473E-2</v>
      </c>
      <c r="EM12" s="38">
        <f t="shared" si="91"/>
        <v>4.0772669794212929E-2</v>
      </c>
      <c r="EN12" s="217">
        <f t="shared" si="92"/>
        <v>0</v>
      </c>
      <c r="EO12" s="38">
        <f t="shared" si="93"/>
        <v>0.15268812910075097</v>
      </c>
      <c r="EP12" s="38">
        <f t="shared" si="94"/>
        <v>0.14766754986931507</v>
      </c>
      <c r="EQ12" s="217">
        <f t="shared" si="95"/>
        <v>0.50000000000000044</v>
      </c>
      <c r="ER12" s="38">
        <f t="shared" si="96"/>
        <v>6.9813647232663895E-2</v>
      </c>
      <c r="ES12" s="38">
        <f t="shared" si="97"/>
        <v>7.0222732935079898E-2</v>
      </c>
      <c r="ET12" s="217">
        <f t="shared" si="98"/>
        <v>0</v>
      </c>
      <c r="EU12" s="38">
        <f t="shared" si="99"/>
        <v>0.73661343490466036</v>
      </c>
      <c r="EV12" s="38">
        <f t="shared" si="100"/>
        <v>0.74133704740139206</v>
      </c>
      <c r="EW12" s="217">
        <f t="shared" si="101"/>
        <v>-0.40000000000000036</v>
      </c>
      <c r="EX12" s="38">
        <f t="shared" si="102"/>
        <v>4.1487641147810637E-2</v>
      </c>
      <c r="EY12" s="38">
        <f t="shared" si="103"/>
        <v>4.0940016986009874E-2</v>
      </c>
      <c r="EZ12" s="217">
        <f t="shared" si="104"/>
        <v>0</v>
      </c>
      <c r="FA12" s="38">
        <f t="shared" si="105"/>
        <v>0.15538878688048283</v>
      </c>
      <c r="FB12" s="38">
        <f t="shared" si="106"/>
        <v>0.14911850075130428</v>
      </c>
      <c r="FC12" s="217">
        <f t="shared" si="107"/>
        <v>0.60000000000000053</v>
      </c>
      <c r="FD12" s="38">
        <f t="shared" si="108"/>
        <v>7.0602178556290404E-2</v>
      </c>
      <c r="FE12" s="38">
        <f t="shared" si="109"/>
        <v>7.049754076175721E-2</v>
      </c>
      <c r="FF12" s="217">
        <f t="shared" si="110"/>
        <v>9.9999999999998701E-2</v>
      </c>
      <c r="FG12" s="38">
        <f t="shared" si="111"/>
        <v>0.73252139341541611</v>
      </c>
      <c r="FH12" s="38">
        <f t="shared" si="112"/>
        <v>0.73944394150092863</v>
      </c>
      <c r="FI12" s="217">
        <f t="shared" si="113"/>
        <v>-0.60000000000000053</v>
      </c>
      <c r="FJ12" s="38">
        <f t="shared" si="114"/>
        <v>4.6141494285444416E-2</v>
      </c>
      <c r="FK12" s="38">
        <f t="shared" si="115"/>
        <v>4.6009830851525227E-2</v>
      </c>
      <c r="FL12" s="217">
        <f t="shared" si="116"/>
        <v>0</v>
      </c>
      <c r="FM12" s="38">
        <f t="shared" si="117"/>
        <v>0.1634787947482762</v>
      </c>
      <c r="FN12" s="38">
        <f t="shared" si="118"/>
        <v>0.15543829213049973</v>
      </c>
      <c r="FO12" s="217">
        <f t="shared" si="119"/>
        <v>0.80000000000000071</v>
      </c>
      <c r="FP12" s="38">
        <f t="shared" si="120"/>
        <v>7.8279965996032874E-2</v>
      </c>
      <c r="FQ12" s="38">
        <f t="shared" si="121"/>
        <v>7.9104621464025832E-2</v>
      </c>
      <c r="FR12" s="217">
        <f t="shared" si="122"/>
        <v>-0.10000000000000009</v>
      </c>
      <c r="FS12" s="38">
        <f t="shared" si="123"/>
        <v>0.71209974497024653</v>
      </c>
      <c r="FT12" s="38">
        <f t="shared" si="124"/>
        <v>0.71944725555394917</v>
      </c>
      <c r="FU12" s="217">
        <f t="shared" si="125"/>
        <v>-0.70000000000000062</v>
      </c>
      <c r="FV12" s="218">
        <v>0</v>
      </c>
    </row>
    <row r="13" spans="2:178" s="12" customFormat="1" ht="14.25" customHeight="1">
      <c r="B13" s="263"/>
      <c r="C13" s="284"/>
      <c r="D13" s="144" t="s">
        <v>246</v>
      </c>
      <c r="E13" s="174">
        <v>1</v>
      </c>
      <c r="F13" s="175">
        <v>0</v>
      </c>
      <c r="G13" s="67">
        <f t="shared" ref="G13" si="154">IFERROR(F13/E13,"-")</f>
        <v>0</v>
      </c>
      <c r="H13" s="68">
        <v>0</v>
      </c>
      <c r="I13" s="67">
        <f t="shared" ref="I13" si="155">IFERROR(H13/E13,"-")</f>
        <v>0</v>
      </c>
      <c r="J13" s="68">
        <v>0</v>
      </c>
      <c r="K13" s="67">
        <f t="shared" ref="K13" si="156">IFERROR(J13/E13,"-")</f>
        <v>0</v>
      </c>
      <c r="L13" s="174">
        <v>4</v>
      </c>
      <c r="M13" s="175">
        <v>0</v>
      </c>
      <c r="N13" s="67">
        <f t="shared" ref="N13" si="157">IFERROR(M13/L13,"-")</f>
        <v>0</v>
      </c>
      <c r="O13" s="68">
        <v>0</v>
      </c>
      <c r="P13" s="67">
        <f t="shared" ref="P13" si="158">IFERROR(O13/L13,"-")</f>
        <v>0</v>
      </c>
      <c r="Q13" s="68">
        <v>0</v>
      </c>
      <c r="R13" s="67">
        <f t="shared" ref="R13" si="159">IFERROR(Q13/L13,"-")</f>
        <v>0</v>
      </c>
      <c r="S13" s="174">
        <v>51</v>
      </c>
      <c r="T13" s="175">
        <v>0</v>
      </c>
      <c r="U13" s="67">
        <f t="shared" ref="U13" si="160">IFERROR(T13/S13,"-")</f>
        <v>0</v>
      </c>
      <c r="V13" s="68">
        <v>0</v>
      </c>
      <c r="W13" s="67">
        <f t="shared" ref="W13" si="161">IFERROR(V13/S13,"-")</f>
        <v>0</v>
      </c>
      <c r="X13" s="68">
        <v>1</v>
      </c>
      <c r="Y13" s="67">
        <f t="shared" ref="Y13" si="162">IFERROR(X13/S13,"-")</f>
        <v>1.9607843137254902E-2</v>
      </c>
      <c r="Z13" s="174">
        <v>79</v>
      </c>
      <c r="AA13" s="175">
        <v>0</v>
      </c>
      <c r="AB13" s="67">
        <f t="shared" ref="AB13" si="163">IFERROR(AA13/Z13,"-")</f>
        <v>0</v>
      </c>
      <c r="AC13" s="68">
        <v>2</v>
      </c>
      <c r="AD13" s="67">
        <f t="shared" ref="AD13" si="164">IFERROR(AC13/Z13,"-")</f>
        <v>2.5316455696202531E-2</v>
      </c>
      <c r="AE13" s="68">
        <v>4</v>
      </c>
      <c r="AF13" s="67">
        <f t="shared" ref="AF13" si="165">IFERROR(AE13/Z13,"-")</f>
        <v>5.0632911392405063E-2</v>
      </c>
      <c r="AG13" s="174">
        <v>79</v>
      </c>
      <c r="AH13" s="175">
        <v>0</v>
      </c>
      <c r="AI13" s="67">
        <f t="shared" ref="AI13" si="166">IFERROR(AH13/AG13,"-")</f>
        <v>0</v>
      </c>
      <c r="AJ13" s="68">
        <v>2</v>
      </c>
      <c r="AK13" s="67">
        <f t="shared" ref="AK13" si="167">IFERROR(AJ13/AG13,"-")</f>
        <v>2.5316455696202531E-2</v>
      </c>
      <c r="AL13" s="68">
        <v>3</v>
      </c>
      <c r="AM13" s="67">
        <f t="shared" ref="AM13" si="168">IFERROR(AL13/AG13,"-")</f>
        <v>3.7974683544303799E-2</v>
      </c>
      <c r="AN13" s="174">
        <v>63</v>
      </c>
      <c r="AO13" s="175">
        <v>0</v>
      </c>
      <c r="AP13" s="67">
        <f t="shared" ref="AP13" si="169">IFERROR(AO13/AN13,"-")</f>
        <v>0</v>
      </c>
      <c r="AQ13" s="68">
        <v>0</v>
      </c>
      <c r="AR13" s="67">
        <f t="shared" ref="AR13" si="170">IFERROR(AQ13/AN13,"-")</f>
        <v>0</v>
      </c>
      <c r="AS13" s="68">
        <v>1</v>
      </c>
      <c r="AT13" s="67">
        <f t="shared" ref="AT13" si="171">IFERROR(AS13/AN13,"-")</f>
        <v>1.5873015873015872E-2</v>
      </c>
      <c r="AU13" s="174">
        <v>50</v>
      </c>
      <c r="AV13" s="175">
        <v>0</v>
      </c>
      <c r="AW13" s="67">
        <f t="shared" ref="AW13" si="172">IFERROR(AV13/AU13,"-")</f>
        <v>0</v>
      </c>
      <c r="AX13" s="68">
        <v>1</v>
      </c>
      <c r="AY13" s="67">
        <f t="shared" ref="AY13" si="173">IFERROR(AX13/AU13,"-")</f>
        <v>0.02</v>
      </c>
      <c r="AZ13" s="68">
        <v>0</v>
      </c>
      <c r="BA13" s="67">
        <f t="shared" ref="BA13" si="174">IFERROR(AZ13/AU13,"-")</f>
        <v>0</v>
      </c>
      <c r="BB13" s="174">
        <f t="shared" ref="BB13" si="175">SUM(E13,L13,S13,Z13,AG13,AN13,AU13,)</f>
        <v>327</v>
      </c>
      <c r="BC13" s="69">
        <f t="shared" ref="BC13" si="176">SUM(F13,M13,T13,AA13,AH13,AO13,AV13,)</f>
        <v>0</v>
      </c>
      <c r="BD13" s="67">
        <f t="shared" ref="BD13" si="177">IFERROR(BC13/BB13,"-")</f>
        <v>0</v>
      </c>
      <c r="BE13" s="69">
        <f t="shared" ref="BE13" si="178">SUM(H13,O13,V13,AC13,AJ13,AQ13,AX13,)</f>
        <v>5</v>
      </c>
      <c r="BF13" s="67">
        <f t="shared" ref="BF13" si="179">IFERROR(BE13/BB13,"-")</f>
        <v>1.5290519877675841E-2</v>
      </c>
      <c r="BG13" s="69">
        <f t="shared" ref="BG13" si="180">SUM(J13,Q13,X13,AE13,AL13,AS13,AZ13,)</f>
        <v>9</v>
      </c>
      <c r="BH13" s="67">
        <f t="shared" ref="BH13" si="181">IFERROR(BG13/BB13,"-")</f>
        <v>2.7522935779816515E-2</v>
      </c>
      <c r="BJ13" s="263"/>
      <c r="BK13" s="284"/>
      <c r="BL13" s="223" t="s">
        <v>245</v>
      </c>
      <c r="BM13" s="40">
        <v>223</v>
      </c>
      <c r="BN13" s="40">
        <v>0</v>
      </c>
      <c r="BO13" s="91">
        <v>0</v>
      </c>
      <c r="BP13" s="40">
        <v>1</v>
      </c>
      <c r="BQ13" s="91">
        <v>4.4843049327354259E-3</v>
      </c>
      <c r="BR13" s="40">
        <v>0</v>
      </c>
      <c r="BS13" s="91">
        <v>0</v>
      </c>
      <c r="BU13" s="209"/>
      <c r="BV13" s="213" t="s">
        <v>245</v>
      </c>
      <c r="BW13" s="38">
        <f t="shared" si="28"/>
        <v>0.95718654434250761</v>
      </c>
      <c r="BX13" s="38">
        <f t="shared" si="29"/>
        <v>0.99551569506726456</v>
      </c>
      <c r="BY13" s="147">
        <v>7</v>
      </c>
      <c r="BZ13" s="151" t="s">
        <v>111</v>
      </c>
      <c r="CA13" s="38">
        <f t="shared" si="30"/>
        <v>3.5863219349457881E-2</v>
      </c>
      <c r="CB13" s="38">
        <f t="shared" si="31"/>
        <v>3.2668646584641491E-2</v>
      </c>
      <c r="CC13" s="38">
        <f t="shared" si="32"/>
        <v>0.11092577147623019</v>
      </c>
      <c r="CD13" s="38">
        <f t="shared" si="33"/>
        <v>0.10606703436571914</v>
      </c>
      <c r="CE13" s="38">
        <f t="shared" si="34"/>
        <v>8.5592160133444534E-2</v>
      </c>
      <c r="CF13" s="38">
        <f t="shared" si="35"/>
        <v>9.4187526516758588E-2</v>
      </c>
      <c r="CG13" s="38">
        <f t="shared" si="36"/>
        <v>0.76761884904086741</v>
      </c>
      <c r="CH13" s="38">
        <f t="shared" si="37"/>
        <v>0.76707679253288075</v>
      </c>
      <c r="CI13" s="38">
        <f t="shared" si="38"/>
        <v>3.638405390230208E-2</v>
      </c>
      <c r="CJ13" s="38">
        <f t="shared" si="39"/>
        <v>3.2650303985588831E-2</v>
      </c>
      <c r="CK13" s="38">
        <f t="shared" si="40"/>
        <v>0.11207186973610331</v>
      </c>
      <c r="CL13" s="38">
        <f t="shared" si="41"/>
        <v>0.10729565413195226</v>
      </c>
      <c r="CM13" s="38">
        <f t="shared" si="42"/>
        <v>8.6692869174621004E-2</v>
      </c>
      <c r="CN13" s="38">
        <f t="shared" si="43"/>
        <v>9.4122945282594017E-2</v>
      </c>
      <c r="CO13" s="38">
        <f t="shared" si="44"/>
        <v>0.76485120718697364</v>
      </c>
      <c r="CP13" s="38">
        <f t="shared" si="45"/>
        <v>0.76593109659986491</v>
      </c>
      <c r="CQ13" s="38">
        <f t="shared" si="46"/>
        <v>4.8426150121065374E-2</v>
      </c>
      <c r="CR13" s="38">
        <f t="shared" si="47"/>
        <v>4.5569620253164557E-2</v>
      </c>
      <c r="CS13" s="38">
        <f t="shared" si="48"/>
        <v>0.15738498789346247</v>
      </c>
      <c r="CT13" s="38">
        <f t="shared" si="49"/>
        <v>0.11898734177215189</v>
      </c>
      <c r="CU13" s="38">
        <f t="shared" si="50"/>
        <v>9.9273607748184015E-2</v>
      </c>
      <c r="CV13" s="38">
        <f t="shared" si="51"/>
        <v>0.13164556962025317</v>
      </c>
      <c r="CW13" s="38">
        <f t="shared" si="52"/>
        <v>0.69491525423728817</v>
      </c>
      <c r="CX13" s="38">
        <f t="shared" si="53"/>
        <v>0.70379746835443036</v>
      </c>
      <c r="CZ13" s="151" t="s">
        <v>45</v>
      </c>
      <c r="DA13" s="38">
        <f t="shared" si="54"/>
        <v>4.6262605260422078E-2</v>
      </c>
      <c r="DB13" s="38">
        <f t="shared" si="55"/>
        <v>4.3296985246953176E-2</v>
      </c>
      <c r="DC13" s="217">
        <f t="shared" si="56"/>
        <v>0.30000000000000027</v>
      </c>
      <c r="DD13" s="38">
        <f t="shared" si="57"/>
        <v>0.1795404927747167</v>
      </c>
      <c r="DE13" s="38">
        <f t="shared" si="58"/>
        <v>0.18558905281163138</v>
      </c>
      <c r="DF13" s="217">
        <f t="shared" si="59"/>
        <v>-0.60000000000000053</v>
      </c>
      <c r="DG13" s="38">
        <f t="shared" si="60"/>
        <v>7.516373843434869E-2</v>
      </c>
      <c r="DH13" s="38">
        <f t="shared" si="61"/>
        <v>7.5903356852683346E-2</v>
      </c>
      <c r="DI13" s="217">
        <f t="shared" si="62"/>
        <v>-0.10000000000000009</v>
      </c>
      <c r="DJ13" s="38">
        <f t="shared" si="63"/>
        <v>0.69903316353051248</v>
      </c>
      <c r="DK13" s="38">
        <f t="shared" si="64"/>
        <v>0.69521060508873211</v>
      </c>
      <c r="DL13" s="217">
        <f t="shared" si="65"/>
        <v>0.40000000000000036</v>
      </c>
      <c r="DM13" s="38">
        <f t="shared" si="66"/>
        <v>4.6742689398216103E-2</v>
      </c>
      <c r="DN13" s="38">
        <f t="shared" si="67"/>
        <v>4.3060009161704077E-2</v>
      </c>
      <c r="DO13" s="217">
        <f t="shared" si="68"/>
        <v>0.40000000000000036</v>
      </c>
      <c r="DP13" s="38">
        <f t="shared" si="69"/>
        <v>0.18437394151518574</v>
      </c>
      <c r="DQ13" s="38">
        <f t="shared" si="70"/>
        <v>0.18770041227668346</v>
      </c>
      <c r="DR13" s="217">
        <f t="shared" si="71"/>
        <v>-0.40000000000000036</v>
      </c>
      <c r="DS13" s="38">
        <f t="shared" si="72"/>
        <v>7.5420571299537095E-2</v>
      </c>
      <c r="DT13" s="38">
        <f t="shared" si="73"/>
        <v>7.5927622537792033E-2</v>
      </c>
      <c r="DU13" s="217">
        <f t="shared" si="74"/>
        <v>-0.10000000000000009</v>
      </c>
      <c r="DV13" s="38">
        <f t="shared" si="75"/>
        <v>0.6934627977870611</v>
      </c>
      <c r="DW13" s="38">
        <f t="shared" si="76"/>
        <v>0.69331195602382045</v>
      </c>
      <c r="DX13" s="217">
        <f t="shared" si="77"/>
        <v>0</v>
      </c>
      <c r="DY13" s="38">
        <f t="shared" si="78"/>
        <v>6.042884990253411E-2</v>
      </c>
      <c r="DZ13" s="38">
        <f t="shared" si="79"/>
        <v>5.588822355289421E-2</v>
      </c>
      <c r="EA13" s="217">
        <f t="shared" si="80"/>
        <v>0.39999999999999969</v>
      </c>
      <c r="EB13" s="38">
        <f t="shared" si="81"/>
        <v>0.17348927875243664</v>
      </c>
      <c r="EC13" s="38">
        <f t="shared" si="82"/>
        <v>0.19361277445109781</v>
      </c>
      <c r="ED13" s="217">
        <f t="shared" si="83"/>
        <v>-2.1000000000000019</v>
      </c>
      <c r="EE13" s="38">
        <f t="shared" si="84"/>
        <v>0.10526315789473684</v>
      </c>
      <c r="EF13" s="38">
        <f t="shared" si="85"/>
        <v>9.3812375249500993E-2</v>
      </c>
      <c r="EG13" s="217">
        <f t="shared" si="86"/>
        <v>1.0999999999999996</v>
      </c>
      <c r="EH13" s="38">
        <f t="shared" si="87"/>
        <v>0.66081871345029242</v>
      </c>
      <c r="EI13" s="38">
        <f t="shared" si="88"/>
        <v>0.65668662674650702</v>
      </c>
      <c r="EJ13" s="217">
        <f t="shared" si="89"/>
        <v>0.40000000000000036</v>
      </c>
      <c r="EL13" s="38">
        <f t="shared" si="90"/>
        <v>4.088478876192473E-2</v>
      </c>
      <c r="EM13" s="38">
        <f t="shared" si="91"/>
        <v>4.0772669794212929E-2</v>
      </c>
      <c r="EN13" s="217">
        <f t="shared" si="92"/>
        <v>0</v>
      </c>
      <c r="EO13" s="38">
        <f t="shared" si="93"/>
        <v>0.15268812910075097</v>
      </c>
      <c r="EP13" s="38">
        <f t="shared" si="94"/>
        <v>0.14766754986931507</v>
      </c>
      <c r="EQ13" s="217">
        <f t="shared" si="95"/>
        <v>0.50000000000000044</v>
      </c>
      <c r="ER13" s="38">
        <f t="shared" si="96"/>
        <v>6.9813647232663895E-2</v>
      </c>
      <c r="ES13" s="38">
        <f t="shared" si="97"/>
        <v>7.0222732935079898E-2</v>
      </c>
      <c r="ET13" s="217">
        <f t="shared" si="98"/>
        <v>0</v>
      </c>
      <c r="EU13" s="38">
        <f t="shared" si="99"/>
        <v>0.73661343490466036</v>
      </c>
      <c r="EV13" s="38">
        <f t="shared" si="100"/>
        <v>0.74133704740139206</v>
      </c>
      <c r="EW13" s="217">
        <f t="shared" si="101"/>
        <v>-0.40000000000000036</v>
      </c>
      <c r="EX13" s="38">
        <f t="shared" si="102"/>
        <v>4.1487641147810637E-2</v>
      </c>
      <c r="EY13" s="38">
        <f t="shared" si="103"/>
        <v>4.0940016986009874E-2</v>
      </c>
      <c r="EZ13" s="217">
        <f t="shared" si="104"/>
        <v>0</v>
      </c>
      <c r="FA13" s="38">
        <f t="shared" si="105"/>
        <v>0.15538878688048283</v>
      </c>
      <c r="FB13" s="38">
        <f t="shared" si="106"/>
        <v>0.14911850075130428</v>
      </c>
      <c r="FC13" s="217">
        <f t="shared" si="107"/>
        <v>0.60000000000000053</v>
      </c>
      <c r="FD13" s="38">
        <f t="shared" si="108"/>
        <v>7.0602178556290404E-2</v>
      </c>
      <c r="FE13" s="38">
        <f t="shared" si="109"/>
        <v>7.049754076175721E-2</v>
      </c>
      <c r="FF13" s="217">
        <f t="shared" si="110"/>
        <v>9.9999999999998701E-2</v>
      </c>
      <c r="FG13" s="38">
        <f t="shared" si="111"/>
        <v>0.73252139341541611</v>
      </c>
      <c r="FH13" s="38">
        <f t="shared" si="112"/>
        <v>0.73944394150092863</v>
      </c>
      <c r="FI13" s="217">
        <f t="shared" si="113"/>
        <v>-0.60000000000000053</v>
      </c>
      <c r="FJ13" s="38">
        <f t="shared" si="114"/>
        <v>4.6141494285444416E-2</v>
      </c>
      <c r="FK13" s="38">
        <f t="shared" si="115"/>
        <v>4.6009830851525227E-2</v>
      </c>
      <c r="FL13" s="217">
        <f t="shared" si="116"/>
        <v>0</v>
      </c>
      <c r="FM13" s="38">
        <f t="shared" si="117"/>
        <v>0.1634787947482762</v>
      </c>
      <c r="FN13" s="38">
        <f t="shared" si="118"/>
        <v>0.15543829213049973</v>
      </c>
      <c r="FO13" s="217">
        <f t="shared" si="119"/>
        <v>0.80000000000000071</v>
      </c>
      <c r="FP13" s="38">
        <f t="shared" si="120"/>
        <v>7.8279965996032874E-2</v>
      </c>
      <c r="FQ13" s="38">
        <f t="shared" si="121"/>
        <v>7.9104621464025832E-2</v>
      </c>
      <c r="FR13" s="217">
        <f t="shared" si="122"/>
        <v>-0.10000000000000009</v>
      </c>
      <c r="FS13" s="38">
        <f t="shared" si="123"/>
        <v>0.71209974497024653</v>
      </c>
      <c r="FT13" s="38">
        <f t="shared" si="124"/>
        <v>0.71944725555394917</v>
      </c>
      <c r="FU13" s="217">
        <f t="shared" si="125"/>
        <v>-0.70000000000000062</v>
      </c>
      <c r="FV13" s="218">
        <v>0</v>
      </c>
    </row>
    <row r="14" spans="2:178" s="12" customFormat="1" ht="14.25" customHeight="1">
      <c r="B14" s="264"/>
      <c r="C14" s="285"/>
      <c r="D14" s="164" t="s">
        <v>74</v>
      </c>
      <c r="E14" s="39">
        <v>24</v>
      </c>
      <c r="F14" s="237">
        <v>0</v>
      </c>
      <c r="G14" s="13">
        <f t="shared" si="0"/>
        <v>0</v>
      </c>
      <c r="H14" s="34">
        <v>4</v>
      </c>
      <c r="I14" s="13">
        <f t="shared" si="1"/>
        <v>0.16666666666666666</v>
      </c>
      <c r="J14" s="34">
        <v>0</v>
      </c>
      <c r="K14" s="13">
        <f t="shared" si="2"/>
        <v>0</v>
      </c>
      <c r="L14" s="39">
        <v>93</v>
      </c>
      <c r="M14" s="237">
        <v>3</v>
      </c>
      <c r="N14" s="13">
        <f t="shared" si="3"/>
        <v>3.2258064516129031E-2</v>
      </c>
      <c r="O14" s="34">
        <v>6</v>
      </c>
      <c r="P14" s="13">
        <f t="shared" si="4"/>
        <v>6.4516129032258063E-2</v>
      </c>
      <c r="Q14" s="34">
        <v>6</v>
      </c>
      <c r="R14" s="13">
        <f t="shared" si="5"/>
        <v>6.4516129032258063E-2</v>
      </c>
      <c r="S14" s="39">
        <v>4241</v>
      </c>
      <c r="T14" s="237">
        <v>177</v>
      </c>
      <c r="U14" s="13">
        <f t="shared" si="6"/>
        <v>4.1735439754774818E-2</v>
      </c>
      <c r="V14" s="34">
        <v>550</v>
      </c>
      <c r="W14" s="13">
        <f t="shared" si="7"/>
        <v>0.12968639471822682</v>
      </c>
      <c r="X14" s="34">
        <v>358</v>
      </c>
      <c r="Y14" s="13">
        <f t="shared" si="8"/>
        <v>8.4414053289318558E-2</v>
      </c>
      <c r="Z14" s="39">
        <v>3508</v>
      </c>
      <c r="AA14" s="237">
        <v>119</v>
      </c>
      <c r="AB14" s="13">
        <f t="shared" si="9"/>
        <v>3.3922462941847205E-2</v>
      </c>
      <c r="AC14" s="34">
        <v>408</v>
      </c>
      <c r="AD14" s="13">
        <f t="shared" si="10"/>
        <v>0.11630558722919042</v>
      </c>
      <c r="AE14" s="34">
        <v>380</v>
      </c>
      <c r="AF14" s="13">
        <f t="shared" si="11"/>
        <v>0.10832383124287344</v>
      </c>
      <c r="AG14" s="39">
        <v>2456</v>
      </c>
      <c r="AH14" s="237">
        <v>49</v>
      </c>
      <c r="AI14" s="13">
        <f t="shared" si="12"/>
        <v>1.9951140065146578E-2</v>
      </c>
      <c r="AJ14" s="34">
        <v>229</v>
      </c>
      <c r="AK14" s="13">
        <f t="shared" si="13"/>
        <v>9.3241042345276873E-2</v>
      </c>
      <c r="AL14" s="34">
        <v>170</v>
      </c>
      <c r="AM14" s="13">
        <f t="shared" si="14"/>
        <v>6.921824104234528E-2</v>
      </c>
      <c r="AN14" s="39">
        <v>1185</v>
      </c>
      <c r="AO14" s="237">
        <v>6</v>
      </c>
      <c r="AP14" s="13">
        <f t="shared" si="15"/>
        <v>5.0632911392405064E-3</v>
      </c>
      <c r="AQ14" s="34">
        <v>82</v>
      </c>
      <c r="AR14" s="13">
        <f t="shared" si="16"/>
        <v>6.9198312236286919E-2</v>
      </c>
      <c r="AS14" s="34">
        <v>64</v>
      </c>
      <c r="AT14" s="13">
        <f t="shared" si="17"/>
        <v>5.4008438818565402E-2</v>
      </c>
      <c r="AU14" s="39">
        <v>362</v>
      </c>
      <c r="AV14" s="237">
        <v>3</v>
      </c>
      <c r="AW14" s="13">
        <f t="shared" si="18"/>
        <v>8.2872928176795577E-3</v>
      </c>
      <c r="AX14" s="34">
        <v>23</v>
      </c>
      <c r="AY14" s="13">
        <f t="shared" si="19"/>
        <v>6.3535911602209949E-2</v>
      </c>
      <c r="AZ14" s="34">
        <v>3</v>
      </c>
      <c r="BA14" s="13">
        <f t="shared" si="20"/>
        <v>8.2872928176795577E-3</v>
      </c>
      <c r="BB14" s="39">
        <f t="shared" si="21"/>
        <v>11869</v>
      </c>
      <c r="BC14" s="75">
        <f t="shared" si="22"/>
        <v>357</v>
      </c>
      <c r="BD14" s="13">
        <f t="shared" si="23"/>
        <v>3.00783553795602E-2</v>
      </c>
      <c r="BE14" s="75">
        <f t="shared" si="24"/>
        <v>1302</v>
      </c>
      <c r="BF14" s="13">
        <f t="shared" si="25"/>
        <v>0.10969753138427837</v>
      </c>
      <c r="BG14" s="75">
        <f t="shared" si="26"/>
        <v>981</v>
      </c>
      <c r="BH14" s="13">
        <f t="shared" si="27"/>
        <v>8.2652287471564584E-2</v>
      </c>
      <c r="BJ14" s="264"/>
      <c r="BK14" s="285"/>
      <c r="BL14" s="222" t="s">
        <v>74</v>
      </c>
      <c r="BM14" s="40">
        <v>11612</v>
      </c>
      <c r="BN14" s="40">
        <v>416</v>
      </c>
      <c r="BO14" s="91">
        <v>3.5825008611780916E-2</v>
      </c>
      <c r="BP14" s="40">
        <v>1153</v>
      </c>
      <c r="BQ14" s="91">
        <v>9.9293833964863937E-2</v>
      </c>
      <c r="BR14" s="40">
        <v>1058</v>
      </c>
      <c r="BS14" s="91">
        <v>9.1112642094385118E-2</v>
      </c>
      <c r="BU14" s="210"/>
      <c r="BV14" s="125" t="s">
        <v>74</v>
      </c>
      <c r="BW14" s="38">
        <f t="shared" si="28"/>
        <v>0.77757182576459682</v>
      </c>
      <c r="BX14" s="38">
        <f t="shared" si="29"/>
        <v>0.77376851532897006</v>
      </c>
      <c r="BY14" s="147">
        <v>8</v>
      </c>
      <c r="BZ14" s="151" t="s">
        <v>58</v>
      </c>
      <c r="CA14" s="38">
        <f t="shared" si="30"/>
        <v>1.8558364712210867E-2</v>
      </c>
      <c r="CB14" s="38">
        <f t="shared" si="31"/>
        <v>1.8636112644947543E-2</v>
      </c>
      <c r="CC14" s="38">
        <f t="shared" si="32"/>
        <v>0.10233996772458311</v>
      </c>
      <c r="CD14" s="38">
        <f t="shared" si="33"/>
        <v>9.0557702926559916E-2</v>
      </c>
      <c r="CE14" s="38">
        <f t="shared" si="34"/>
        <v>3.5771920387304999E-2</v>
      </c>
      <c r="CF14" s="38">
        <f t="shared" si="35"/>
        <v>4.2655991165102151E-2</v>
      </c>
      <c r="CG14" s="38">
        <f t="shared" si="36"/>
        <v>0.84332974717590103</v>
      </c>
      <c r="CH14" s="38">
        <f t="shared" si="37"/>
        <v>0.84815019326339036</v>
      </c>
      <c r="CI14" s="38">
        <f t="shared" si="38"/>
        <v>1.9843174907985279E-2</v>
      </c>
      <c r="CJ14" s="38">
        <f t="shared" si="39"/>
        <v>2.0087477725579134E-2</v>
      </c>
      <c r="CK14" s="38">
        <f t="shared" si="40"/>
        <v>0.10385661705872939</v>
      </c>
      <c r="CL14" s="38">
        <f t="shared" si="41"/>
        <v>9.1041632917544149E-2</v>
      </c>
      <c r="CM14" s="38">
        <f t="shared" si="42"/>
        <v>3.456553048487758E-2</v>
      </c>
      <c r="CN14" s="38">
        <f t="shared" si="43"/>
        <v>4.0822938603596308E-2</v>
      </c>
      <c r="CO14" s="38">
        <f t="shared" si="44"/>
        <v>0.84173467754840769</v>
      </c>
      <c r="CP14" s="38">
        <f t="shared" si="45"/>
        <v>0.84804795075328043</v>
      </c>
      <c r="CQ14" s="38">
        <f t="shared" si="46"/>
        <v>1.381509032943677E-2</v>
      </c>
      <c r="CR14" s="38">
        <f t="shared" si="47"/>
        <v>1.1815252416756176E-2</v>
      </c>
      <c r="CS14" s="38">
        <f t="shared" si="48"/>
        <v>0.11370882040382571</v>
      </c>
      <c r="CT14" s="38">
        <f t="shared" si="49"/>
        <v>0.10096670247046187</v>
      </c>
      <c r="CU14" s="38">
        <f t="shared" si="50"/>
        <v>5.2072263549415514E-2</v>
      </c>
      <c r="CV14" s="38">
        <f t="shared" si="51"/>
        <v>6.1224489795918366E-2</v>
      </c>
      <c r="CW14" s="38">
        <f t="shared" si="52"/>
        <v>0.82040382571732196</v>
      </c>
      <c r="CX14" s="38">
        <f t="shared" si="53"/>
        <v>0.82599355531686358</v>
      </c>
      <c r="CZ14" s="151" t="s">
        <v>8</v>
      </c>
      <c r="DA14" s="38">
        <f t="shared" si="54"/>
        <v>5.2503689837647145E-2</v>
      </c>
      <c r="DB14" s="38">
        <f t="shared" si="55"/>
        <v>5.6113638473679325E-2</v>
      </c>
      <c r="DC14" s="217">
        <f t="shared" si="56"/>
        <v>-0.30000000000000027</v>
      </c>
      <c r="DD14" s="38">
        <f t="shared" si="57"/>
        <v>0.22824795708988804</v>
      </c>
      <c r="DE14" s="38">
        <f t="shared" si="58"/>
        <v>0.22503017361433478</v>
      </c>
      <c r="DF14" s="217">
        <f t="shared" si="59"/>
        <v>0.30000000000000027</v>
      </c>
      <c r="DG14" s="38">
        <f t="shared" si="60"/>
        <v>5.5689549659814971E-2</v>
      </c>
      <c r="DH14" s="38">
        <f t="shared" si="61"/>
        <v>5.7561971961749142E-2</v>
      </c>
      <c r="DI14" s="217">
        <f t="shared" si="62"/>
        <v>-0.20000000000000018</v>
      </c>
      <c r="DJ14" s="38">
        <f t="shared" si="63"/>
        <v>0.66355880341264983</v>
      </c>
      <c r="DK14" s="38">
        <f t="shared" si="64"/>
        <v>0.66129421595023674</v>
      </c>
      <c r="DL14" s="217">
        <f t="shared" si="65"/>
        <v>0.30000000000000027</v>
      </c>
      <c r="DM14" s="38">
        <f t="shared" si="66"/>
        <v>5.2733948595812243E-2</v>
      </c>
      <c r="DN14" s="38">
        <f t="shared" si="67"/>
        <v>5.5686099744763601E-2</v>
      </c>
      <c r="DO14" s="217">
        <f t="shared" si="68"/>
        <v>-0.30000000000000027</v>
      </c>
      <c r="DP14" s="38">
        <f t="shared" si="69"/>
        <v>0.23024709735040191</v>
      </c>
      <c r="DQ14" s="38">
        <f t="shared" si="70"/>
        <v>0.22570190009318153</v>
      </c>
      <c r="DR14" s="217">
        <f t="shared" si="71"/>
        <v>0.40000000000000036</v>
      </c>
      <c r="DS14" s="38">
        <f t="shared" si="72"/>
        <v>5.6207204525156297E-2</v>
      </c>
      <c r="DT14" s="38">
        <f t="shared" si="73"/>
        <v>5.7124336587935018E-2</v>
      </c>
      <c r="DU14" s="217">
        <f t="shared" si="74"/>
        <v>-0.10000000000000009</v>
      </c>
      <c r="DV14" s="38">
        <f t="shared" si="75"/>
        <v>0.66081174952862953</v>
      </c>
      <c r="DW14" s="38">
        <f t="shared" si="76"/>
        <v>0.66148766357411981</v>
      </c>
      <c r="DX14" s="217">
        <f t="shared" si="77"/>
        <v>0</v>
      </c>
      <c r="DY14" s="38">
        <f t="shared" si="78"/>
        <v>6.0136246182757813E-2</v>
      </c>
      <c r="DZ14" s="38">
        <f t="shared" si="79"/>
        <v>6.5404887398179207E-2</v>
      </c>
      <c r="EA14" s="217">
        <f t="shared" si="80"/>
        <v>-0.50000000000000044</v>
      </c>
      <c r="EB14" s="38">
        <f t="shared" si="81"/>
        <v>0.24571294338736199</v>
      </c>
      <c r="EC14" s="38">
        <f t="shared" si="82"/>
        <v>0.23406804024916147</v>
      </c>
      <c r="ED14" s="217">
        <f t="shared" si="83"/>
        <v>1.1999999999999984</v>
      </c>
      <c r="EE14" s="38">
        <f t="shared" si="84"/>
        <v>5.637773079633545E-2</v>
      </c>
      <c r="EF14" s="38">
        <f t="shared" si="85"/>
        <v>6.708193579300431E-2</v>
      </c>
      <c r="EG14" s="217">
        <f t="shared" si="86"/>
        <v>-1.1000000000000003</v>
      </c>
      <c r="EH14" s="38">
        <f t="shared" si="87"/>
        <v>0.63777307963354479</v>
      </c>
      <c r="EI14" s="38">
        <f t="shared" si="88"/>
        <v>0.63344513655965495</v>
      </c>
      <c r="EJ14" s="217">
        <f t="shared" si="89"/>
        <v>0.50000000000000044</v>
      </c>
      <c r="EL14" s="38">
        <f t="shared" si="90"/>
        <v>4.088478876192473E-2</v>
      </c>
      <c r="EM14" s="38">
        <f t="shared" si="91"/>
        <v>4.0772669794212929E-2</v>
      </c>
      <c r="EN14" s="217">
        <f t="shared" si="92"/>
        <v>0</v>
      </c>
      <c r="EO14" s="38">
        <f t="shared" si="93"/>
        <v>0.15268812910075097</v>
      </c>
      <c r="EP14" s="38">
        <f t="shared" si="94"/>
        <v>0.14766754986931507</v>
      </c>
      <c r="EQ14" s="217">
        <f t="shared" si="95"/>
        <v>0.50000000000000044</v>
      </c>
      <c r="ER14" s="38">
        <f t="shared" si="96"/>
        <v>6.9813647232663895E-2</v>
      </c>
      <c r="ES14" s="38">
        <f t="shared" si="97"/>
        <v>7.0222732935079898E-2</v>
      </c>
      <c r="ET14" s="217">
        <f t="shared" si="98"/>
        <v>0</v>
      </c>
      <c r="EU14" s="38">
        <f t="shared" si="99"/>
        <v>0.73661343490466036</v>
      </c>
      <c r="EV14" s="38">
        <f t="shared" si="100"/>
        <v>0.74133704740139206</v>
      </c>
      <c r="EW14" s="217">
        <f t="shared" si="101"/>
        <v>-0.40000000000000036</v>
      </c>
      <c r="EX14" s="38">
        <f t="shared" si="102"/>
        <v>4.1487641147810637E-2</v>
      </c>
      <c r="EY14" s="38">
        <f t="shared" si="103"/>
        <v>4.0940016986009874E-2</v>
      </c>
      <c r="EZ14" s="217">
        <f t="shared" si="104"/>
        <v>0</v>
      </c>
      <c r="FA14" s="38">
        <f t="shared" si="105"/>
        <v>0.15538878688048283</v>
      </c>
      <c r="FB14" s="38">
        <f t="shared" si="106"/>
        <v>0.14911850075130428</v>
      </c>
      <c r="FC14" s="217">
        <f t="shared" si="107"/>
        <v>0.60000000000000053</v>
      </c>
      <c r="FD14" s="38">
        <f t="shared" si="108"/>
        <v>7.0602178556290404E-2</v>
      </c>
      <c r="FE14" s="38">
        <f t="shared" si="109"/>
        <v>7.049754076175721E-2</v>
      </c>
      <c r="FF14" s="217">
        <f t="shared" si="110"/>
        <v>9.9999999999998701E-2</v>
      </c>
      <c r="FG14" s="38">
        <f t="shared" si="111"/>
        <v>0.73252139341541611</v>
      </c>
      <c r="FH14" s="38">
        <f t="shared" si="112"/>
        <v>0.73944394150092863</v>
      </c>
      <c r="FI14" s="217">
        <f t="shared" si="113"/>
        <v>-0.60000000000000053</v>
      </c>
      <c r="FJ14" s="38">
        <f t="shared" si="114"/>
        <v>4.6141494285444416E-2</v>
      </c>
      <c r="FK14" s="38">
        <f t="shared" si="115"/>
        <v>4.6009830851525227E-2</v>
      </c>
      <c r="FL14" s="217">
        <f t="shared" si="116"/>
        <v>0</v>
      </c>
      <c r="FM14" s="38">
        <f t="shared" si="117"/>
        <v>0.1634787947482762</v>
      </c>
      <c r="FN14" s="38">
        <f t="shared" si="118"/>
        <v>0.15543829213049973</v>
      </c>
      <c r="FO14" s="217">
        <f t="shared" si="119"/>
        <v>0.80000000000000071</v>
      </c>
      <c r="FP14" s="38">
        <f t="shared" si="120"/>
        <v>7.8279965996032874E-2</v>
      </c>
      <c r="FQ14" s="38">
        <f t="shared" si="121"/>
        <v>7.9104621464025832E-2</v>
      </c>
      <c r="FR14" s="217">
        <f t="shared" si="122"/>
        <v>-0.10000000000000009</v>
      </c>
      <c r="FS14" s="38">
        <f t="shared" si="123"/>
        <v>0.71209974497024653</v>
      </c>
      <c r="FT14" s="38">
        <f t="shared" si="124"/>
        <v>0.71944725555394917</v>
      </c>
      <c r="FU14" s="217">
        <f t="shared" si="125"/>
        <v>-0.70000000000000062</v>
      </c>
      <c r="FV14" s="218">
        <v>0</v>
      </c>
    </row>
    <row r="15" spans="2:178" s="12" customFormat="1" ht="14.25" customHeight="1">
      <c r="B15" s="262">
        <v>3</v>
      </c>
      <c r="C15" s="283" t="s">
        <v>107</v>
      </c>
      <c r="D15" s="143" t="s">
        <v>163</v>
      </c>
      <c r="E15" s="128">
        <v>16</v>
      </c>
      <c r="F15" s="89">
        <v>0</v>
      </c>
      <c r="G15" s="77">
        <f t="shared" si="0"/>
        <v>0</v>
      </c>
      <c r="H15" s="78">
        <v>3</v>
      </c>
      <c r="I15" s="77">
        <f t="shared" si="1"/>
        <v>0.1875</v>
      </c>
      <c r="J15" s="78">
        <v>2</v>
      </c>
      <c r="K15" s="77">
        <f t="shared" si="2"/>
        <v>0.125</v>
      </c>
      <c r="L15" s="128">
        <v>72</v>
      </c>
      <c r="M15" s="89">
        <v>0</v>
      </c>
      <c r="N15" s="77">
        <f t="shared" si="3"/>
        <v>0</v>
      </c>
      <c r="O15" s="78">
        <v>5</v>
      </c>
      <c r="P15" s="77">
        <f t="shared" si="4"/>
        <v>6.9444444444444448E-2</v>
      </c>
      <c r="Q15" s="78">
        <v>2</v>
      </c>
      <c r="R15" s="77">
        <f t="shared" si="5"/>
        <v>2.7777777777777776E-2</v>
      </c>
      <c r="S15" s="128">
        <v>2371</v>
      </c>
      <c r="T15" s="89">
        <v>55</v>
      </c>
      <c r="U15" s="77">
        <f t="shared" si="6"/>
        <v>2.3196963306621677E-2</v>
      </c>
      <c r="V15" s="78">
        <v>315</v>
      </c>
      <c r="W15" s="77">
        <f t="shared" si="7"/>
        <v>0.13285533530156052</v>
      </c>
      <c r="X15" s="78">
        <v>157</v>
      </c>
      <c r="Y15" s="77">
        <f t="shared" si="8"/>
        <v>6.6216786166174615E-2</v>
      </c>
      <c r="Z15" s="128">
        <v>1993</v>
      </c>
      <c r="AA15" s="89">
        <v>36</v>
      </c>
      <c r="AB15" s="77">
        <f t="shared" si="9"/>
        <v>1.8063221274460611E-2</v>
      </c>
      <c r="AC15" s="78">
        <v>296</v>
      </c>
      <c r="AD15" s="77">
        <f t="shared" si="10"/>
        <v>0.14851981936778724</v>
      </c>
      <c r="AE15" s="78">
        <v>116</v>
      </c>
      <c r="AF15" s="77">
        <f t="shared" si="11"/>
        <v>5.8203712995484193E-2</v>
      </c>
      <c r="AG15" s="128">
        <v>1472</v>
      </c>
      <c r="AH15" s="89">
        <v>28</v>
      </c>
      <c r="AI15" s="77">
        <f t="shared" si="12"/>
        <v>1.9021739130434784E-2</v>
      </c>
      <c r="AJ15" s="78">
        <v>182</v>
      </c>
      <c r="AK15" s="77">
        <f t="shared" si="13"/>
        <v>0.12364130434782608</v>
      </c>
      <c r="AL15" s="78">
        <v>68</v>
      </c>
      <c r="AM15" s="77">
        <f t="shared" si="14"/>
        <v>4.619565217391304E-2</v>
      </c>
      <c r="AN15" s="128">
        <v>668</v>
      </c>
      <c r="AO15" s="89">
        <v>8</v>
      </c>
      <c r="AP15" s="77">
        <f t="shared" si="15"/>
        <v>1.1976047904191617E-2</v>
      </c>
      <c r="AQ15" s="78">
        <v>59</v>
      </c>
      <c r="AR15" s="77">
        <f t="shared" si="16"/>
        <v>8.8323353293413176E-2</v>
      </c>
      <c r="AS15" s="78">
        <v>23</v>
      </c>
      <c r="AT15" s="77">
        <f t="shared" si="17"/>
        <v>3.4431137724550899E-2</v>
      </c>
      <c r="AU15" s="128">
        <v>201</v>
      </c>
      <c r="AV15" s="89">
        <v>0</v>
      </c>
      <c r="AW15" s="77">
        <f t="shared" si="18"/>
        <v>0</v>
      </c>
      <c r="AX15" s="78">
        <v>12</v>
      </c>
      <c r="AY15" s="77">
        <f t="shared" si="19"/>
        <v>5.9701492537313432E-2</v>
      </c>
      <c r="AZ15" s="78">
        <v>6</v>
      </c>
      <c r="BA15" s="77">
        <f t="shared" si="20"/>
        <v>2.9850746268656716E-2</v>
      </c>
      <c r="BB15" s="128">
        <f t="shared" si="21"/>
        <v>6793</v>
      </c>
      <c r="BC15" s="79">
        <f t="shared" si="22"/>
        <v>127</v>
      </c>
      <c r="BD15" s="77">
        <f t="shared" si="23"/>
        <v>1.8695716178418961E-2</v>
      </c>
      <c r="BE15" s="79">
        <f t="shared" si="24"/>
        <v>872</v>
      </c>
      <c r="BF15" s="77">
        <f t="shared" si="25"/>
        <v>0.12836743706756956</v>
      </c>
      <c r="BG15" s="79">
        <f t="shared" si="26"/>
        <v>374</v>
      </c>
      <c r="BH15" s="77">
        <f t="shared" si="27"/>
        <v>5.5056675989989694E-2</v>
      </c>
      <c r="BJ15" s="262">
        <v>3</v>
      </c>
      <c r="BK15" s="283" t="s">
        <v>107</v>
      </c>
      <c r="BL15" s="223" t="s">
        <v>163</v>
      </c>
      <c r="BM15" s="40">
        <v>6748</v>
      </c>
      <c r="BN15" s="40">
        <v>136</v>
      </c>
      <c r="BO15" s="91">
        <v>2.0154119739181981E-2</v>
      </c>
      <c r="BP15" s="40">
        <v>863</v>
      </c>
      <c r="BQ15" s="91">
        <v>0.12788974510966211</v>
      </c>
      <c r="BR15" s="40">
        <v>338</v>
      </c>
      <c r="BS15" s="91">
        <v>5.0088915234143452E-2</v>
      </c>
      <c r="BU15" s="208" t="s">
        <v>107</v>
      </c>
      <c r="BV15" s="5" t="s">
        <v>163</v>
      </c>
      <c r="BW15" s="38">
        <f t="shared" si="28"/>
        <v>0.79788017076402173</v>
      </c>
      <c r="BX15" s="38">
        <f t="shared" si="29"/>
        <v>0.80186721991701249</v>
      </c>
      <c r="BY15" s="147">
        <v>9</v>
      </c>
      <c r="BZ15" s="151" t="s">
        <v>112</v>
      </c>
      <c r="CA15" s="38">
        <f t="shared" si="30"/>
        <v>2.0029831664180694E-2</v>
      </c>
      <c r="CB15" s="38">
        <f t="shared" si="31"/>
        <v>1.8917155903457272E-2</v>
      </c>
      <c r="CC15" s="38">
        <f t="shared" si="32"/>
        <v>7.2235243980396338E-2</v>
      </c>
      <c r="CD15" s="38">
        <f t="shared" si="33"/>
        <v>6.4796694933681231E-2</v>
      </c>
      <c r="CE15" s="38">
        <f t="shared" si="34"/>
        <v>8.3741743021521417E-2</v>
      </c>
      <c r="CF15" s="38">
        <f t="shared" si="35"/>
        <v>8.0017395085888232E-2</v>
      </c>
      <c r="CG15" s="38">
        <f t="shared" si="36"/>
        <v>0.82399318133390154</v>
      </c>
      <c r="CH15" s="38">
        <f t="shared" si="37"/>
        <v>0.83626875407697321</v>
      </c>
      <c r="CI15" s="38">
        <f t="shared" si="38"/>
        <v>2.0828167617158444E-2</v>
      </c>
      <c r="CJ15" s="38">
        <f t="shared" si="39"/>
        <v>1.9109881820467689E-2</v>
      </c>
      <c r="CK15" s="38">
        <f t="shared" si="40"/>
        <v>7.4634267294817758E-2</v>
      </c>
      <c r="CL15" s="38">
        <f t="shared" si="41"/>
        <v>6.7638923811918536E-2</v>
      </c>
      <c r="CM15" s="38">
        <f t="shared" si="42"/>
        <v>8.2320852963054802E-2</v>
      </c>
      <c r="CN15" s="38">
        <f t="shared" si="43"/>
        <v>8.247422680412371E-2</v>
      </c>
      <c r="CO15" s="38">
        <f t="shared" si="44"/>
        <v>0.82221671212496905</v>
      </c>
      <c r="CP15" s="38">
        <f t="shared" si="45"/>
        <v>0.83077696756349007</v>
      </c>
      <c r="CQ15" s="38">
        <f t="shared" si="46"/>
        <v>2.2675736961451247E-2</v>
      </c>
      <c r="CR15" s="38">
        <f t="shared" si="47"/>
        <v>2.4390243902439025E-2</v>
      </c>
      <c r="CS15" s="38">
        <f t="shared" si="48"/>
        <v>8.390022675736962E-2</v>
      </c>
      <c r="CT15" s="38">
        <f t="shared" si="49"/>
        <v>6.2084257206208429E-2</v>
      </c>
      <c r="CU15" s="38">
        <f t="shared" si="50"/>
        <v>0.13151927437641722</v>
      </c>
      <c r="CV15" s="38">
        <f t="shared" si="51"/>
        <v>8.8691796008869186E-2</v>
      </c>
      <c r="CW15" s="38">
        <f t="shared" si="52"/>
        <v>0.76190476190476186</v>
      </c>
      <c r="CX15" s="38">
        <f t="shared" si="53"/>
        <v>0.82483370288248337</v>
      </c>
      <c r="CZ15" s="151" t="s">
        <v>46</v>
      </c>
      <c r="DA15" s="38">
        <f t="shared" si="54"/>
        <v>3.5650319829424307E-2</v>
      </c>
      <c r="DB15" s="38">
        <f t="shared" si="55"/>
        <v>3.8679327467549436E-2</v>
      </c>
      <c r="DC15" s="217">
        <f t="shared" si="56"/>
        <v>-0.30000000000000027</v>
      </c>
      <c r="DD15" s="38">
        <f t="shared" si="57"/>
        <v>0.1397867803837953</v>
      </c>
      <c r="DE15" s="38">
        <f t="shared" si="58"/>
        <v>0.14138862270232599</v>
      </c>
      <c r="DF15" s="217">
        <f t="shared" si="59"/>
        <v>-9.9999999999997313E-2</v>
      </c>
      <c r="DG15" s="38">
        <f t="shared" si="60"/>
        <v>8.5458422174840079E-2</v>
      </c>
      <c r="DH15" s="38">
        <f t="shared" si="61"/>
        <v>7.9100966983186694E-2</v>
      </c>
      <c r="DI15" s="217">
        <f t="shared" si="62"/>
        <v>0.60000000000000053</v>
      </c>
      <c r="DJ15" s="38">
        <f t="shared" si="63"/>
        <v>0.73910447761194031</v>
      </c>
      <c r="DK15" s="38">
        <f t="shared" si="64"/>
        <v>0.74083108284693788</v>
      </c>
      <c r="DL15" s="217">
        <f t="shared" si="65"/>
        <v>-0.20000000000000018</v>
      </c>
      <c r="DM15" s="38">
        <f t="shared" si="66"/>
        <v>3.5919934192486978E-2</v>
      </c>
      <c r="DN15" s="38">
        <f t="shared" si="67"/>
        <v>3.9596632435933019E-2</v>
      </c>
      <c r="DO15" s="217">
        <f t="shared" si="68"/>
        <v>-0.40000000000000036</v>
      </c>
      <c r="DP15" s="38">
        <f t="shared" si="69"/>
        <v>0.14340553879901288</v>
      </c>
      <c r="DQ15" s="38">
        <f t="shared" si="70"/>
        <v>0.14275141086131926</v>
      </c>
      <c r="DR15" s="217">
        <f t="shared" si="71"/>
        <v>0</v>
      </c>
      <c r="DS15" s="38">
        <f t="shared" si="72"/>
        <v>8.6006763549949725E-2</v>
      </c>
      <c r="DT15" s="38">
        <f t="shared" si="73"/>
        <v>7.9470811360902949E-2</v>
      </c>
      <c r="DU15" s="217">
        <f t="shared" si="74"/>
        <v>0.69999999999999929</v>
      </c>
      <c r="DV15" s="38">
        <f t="shared" si="75"/>
        <v>0.73466776345855045</v>
      </c>
      <c r="DW15" s="38">
        <f t="shared" si="76"/>
        <v>0.73818114534184476</v>
      </c>
      <c r="DX15" s="217">
        <f t="shared" si="77"/>
        <v>-0.30000000000000027</v>
      </c>
      <c r="DY15" s="38">
        <f t="shared" si="78"/>
        <v>4.5372050816696916E-2</v>
      </c>
      <c r="DZ15" s="38">
        <f t="shared" si="79"/>
        <v>2.8469750889679714E-2</v>
      </c>
      <c r="EA15" s="217">
        <f t="shared" si="80"/>
        <v>1.6999999999999997</v>
      </c>
      <c r="EB15" s="38">
        <f t="shared" si="81"/>
        <v>0.11978221415607986</v>
      </c>
      <c r="EC15" s="38">
        <f t="shared" si="82"/>
        <v>0.14234875444839859</v>
      </c>
      <c r="ED15" s="217">
        <f t="shared" si="83"/>
        <v>-2.1999999999999993</v>
      </c>
      <c r="EE15" s="38">
        <f t="shared" si="84"/>
        <v>0.10163339382940109</v>
      </c>
      <c r="EF15" s="38">
        <f t="shared" si="85"/>
        <v>8.7188612099644125E-2</v>
      </c>
      <c r="EG15" s="217">
        <f t="shared" si="86"/>
        <v>1.5</v>
      </c>
      <c r="EH15" s="38">
        <f t="shared" si="87"/>
        <v>0.73321234119782219</v>
      </c>
      <c r="EI15" s="38">
        <f t="shared" si="88"/>
        <v>0.74199288256227758</v>
      </c>
      <c r="EJ15" s="217">
        <f t="shared" si="89"/>
        <v>-0.9000000000000008</v>
      </c>
      <c r="EL15" s="38">
        <f t="shared" si="90"/>
        <v>4.088478876192473E-2</v>
      </c>
      <c r="EM15" s="38">
        <f t="shared" si="91"/>
        <v>4.0772669794212929E-2</v>
      </c>
      <c r="EN15" s="217">
        <f t="shared" si="92"/>
        <v>0</v>
      </c>
      <c r="EO15" s="38">
        <f t="shared" si="93"/>
        <v>0.15268812910075097</v>
      </c>
      <c r="EP15" s="38">
        <f t="shared" si="94"/>
        <v>0.14766754986931507</v>
      </c>
      <c r="EQ15" s="217">
        <f t="shared" si="95"/>
        <v>0.50000000000000044</v>
      </c>
      <c r="ER15" s="38">
        <f t="shared" si="96"/>
        <v>6.9813647232663895E-2</v>
      </c>
      <c r="ES15" s="38">
        <f t="shared" si="97"/>
        <v>7.0222732935079898E-2</v>
      </c>
      <c r="ET15" s="217">
        <f t="shared" si="98"/>
        <v>0</v>
      </c>
      <c r="EU15" s="38">
        <f t="shared" si="99"/>
        <v>0.73661343490466036</v>
      </c>
      <c r="EV15" s="38">
        <f t="shared" si="100"/>
        <v>0.74133704740139206</v>
      </c>
      <c r="EW15" s="217">
        <f t="shared" si="101"/>
        <v>-0.40000000000000036</v>
      </c>
      <c r="EX15" s="38">
        <f t="shared" si="102"/>
        <v>4.1487641147810637E-2</v>
      </c>
      <c r="EY15" s="38">
        <f t="shared" si="103"/>
        <v>4.0940016986009874E-2</v>
      </c>
      <c r="EZ15" s="217">
        <f t="shared" si="104"/>
        <v>0</v>
      </c>
      <c r="FA15" s="38">
        <f t="shared" si="105"/>
        <v>0.15538878688048283</v>
      </c>
      <c r="FB15" s="38">
        <f t="shared" si="106"/>
        <v>0.14911850075130428</v>
      </c>
      <c r="FC15" s="217">
        <f t="shared" si="107"/>
        <v>0.60000000000000053</v>
      </c>
      <c r="FD15" s="38">
        <f t="shared" si="108"/>
        <v>7.0602178556290404E-2</v>
      </c>
      <c r="FE15" s="38">
        <f t="shared" si="109"/>
        <v>7.049754076175721E-2</v>
      </c>
      <c r="FF15" s="217">
        <f t="shared" si="110"/>
        <v>9.9999999999998701E-2</v>
      </c>
      <c r="FG15" s="38">
        <f t="shared" si="111"/>
        <v>0.73252139341541611</v>
      </c>
      <c r="FH15" s="38">
        <f t="shared" si="112"/>
        <v>0.73944394150092863</v>
      </c>
      <c r="FI15" s="217">
        <f t="shared" si="113"/>
        <v>-0.60000000000000053</v>
      </c>
      <c r="FJ15" s="38">
        <f t="shared" si="114"/>
        <v>4.6141494285444416E-2</v>
      </c>
      <c r="FK15" s="38">
        <f t="shared" si="115"/>
        <v>4.6009830851525227E-2</v>
      </c>
      <c r="FL15" s="217">
        <f t="shared" si="116"/>
        <v>0</v>
      </c>
      <c r="FM15" s="38">
        <f t="shared" si="117"/>
        <v>0.1634787947482762</v>
      </c>
      <c r="FN15" s="38">
        <f t="shared" si="118"/>
        <v>0.15543829213049973</v>
      </c>
      <c r="FO15" s="217">
        <f t="shared" si="119"/>
        <v>0.80000000000000071</v>
      </c>
      <c r="FP15" s="38">
        <f t="shared" si="120"/>
        <v>7.8279965996032874E-2</v>
      </c>
      <c r="FQ15" s="38">
        <f t="shared" si="121"/>
        <v>7.9104621464025832E-2</v>
      </c>
      <c r="FR15" s="217">
        <f t="shared" si="122"/>
        <v>-0.10000000000000009</v>
      </c>
      <c r="FS15" s="38">
        <f t="shared" si="123"/>
        <v>0.71209974497024653</v>
      </c>
      <c r="FT15" s="38">
        <f t="shared" si="124"/>
        <v>0.71944725555394917</v>
      </c>
      <c r="FU15" s="217">
        <f t="shared" si="125"/>
        <v>-0.70000000000000062</v>
      </c>
      <c r="FV15" s="218">
        <v>0</v>
      </c>
    </row>
    <row r="16" spans="2:178" s="12" customFormat="1" ht="14.25" customHeight="1">
      <c r="B16" s="263"/>
      <c r="C16" s="284"/>
      <c r="D16" s="181" t="s">
        <v>191</v>
      </c>
      <c r="E16" s="174">
        <v>0</v>
      </c>
      <c r="F16" s="175">
        <v>0</v>
      </c>
      <c r="G16" s="67" t="str">
        <f t="shared" si="0"/>
        <v>-</v>
      </c>
      <c r="H16" s="68">
        <v>0</v>
      </c>
      <c r="I16" s="67" t="str">
        <f t="shared" si="1"/>
        <v>-</v>
      </c>
      <c r="J16" s="68">
        <v>0</v>
      </c>
      <c r="K16" s="67" t="str">
        <f t="shared" si="2"/>
        <v>-</v>
      </c>
      <c r="L16" s="174">
        <v>1</v>
      </c>
      <c r="M16" s="175">
        <v>0</v>
      </c>
      <c r="N16" s="67">
        <f t="shared" si="3"/>
        <v>0</v>
      </c>
      <c r="O16" s="68">
        <v>0</v>
      </c>
      <c r="P16" s="67">
        <f t="shared" si="4"/>
        <v>0</v>
      </c>
      <c r="Q16" s="68">
        <v>0</v>
      </c>
      <c r="R16" s="67">
        <f t="shared" si="5"/>
        <v>0</v>
      </c>
      <c r="S16" s="174">
        <v>285</v>
      </c>
      <c r="T16" s="175">
        <v>3</v>
      </c>
      <c r="U16" s="67">
        <f t="shared" si="6"/>
        <v>1.0526315789473684E-2</v>
      </c>
      <c r="V16" s="68">
        <v>35</v>
      </c>
      <c r="W16" s="67">
        <f t="shared" si="7"/>
        <v>0.12280701754385964</v>
      </c>
      <c r="X16" s="68">
        <v>28</v>
      </c>
      <c r="Y16" s="67">
        <f t="shared" si="8"/>
        <v>9.8245614035087719E-2</v>
      </c>
      <c r="Z16" s="174">
        <v>153</v>
      </c>
      <c r="AA16" s="175">
        <v>3</v>
      </c>
      <c r="AB16" s="67">
        <f t="shared" si="9"/>
        <v>1.9607843137254902E-2</v>
      </c>
      <c r="AC16" s="68">
        <v>8</v>
      </c>
      <c r="AD16" s="67">
        <f t="shared" si="10"/>
        <v>5.2287581699346407E-2</v>
      </c>
      <c r="AE16" s="68">
        <v>10</v>
      </c>
      <c r="AF16" s="67">
        <f t="shared" si="11"/>
        <v>6.535947712418301E-2</v>
      </c>
      <c r="AG16" s="174">
        <v>104</v>
      </c>
      <c r="AH16" s="175">
        <v>0</v>
      </c>
      <c r="AI16" s="67">
        <f t="shared" si="12"/>
        <v>0</v>
      </c>
      <c r="AJ16" s="68">
        <v>9</v>
      </c>
      <c r="AK16" s="67">
        <f t="shared" si="13"/>
        <v>8.6538461538461536E-2</v>
      </c>
      <c r="AL16" s="68">
        <v>4</v>
      </c>
      <c r="AM16" s="67">
        <f t="shared" si="14"/>
        <v>3.8461538461538464E-2</v>
      </c>
      <c r="AN16" s="174">
        <v>41</v>
      </c>
      <c r="AO16" s="175">
        <v>0</v>
      </c>
      <c r="AP16" s="67">
        <f t="shared" si="15"/>
        <v>0</v>
      </c>
      <c r="AQ16" s="68">
        <v>2</v>
      </c>
      <c r="AR16" s="67">
        <f t="shared" si="16"/>
        <v>4.878048780487805E-2</v>
      </c>
      <c r="AS16" s="68">
        <v>1</v>
      </c>
      <c r="AT16" s="67">
        <f t="shared" si="17"/>
        <v>2.4390243902439025E-2</v>
      </c>
      <c r="AU16" s="174">
        <v>14</v>
      </c>
      <c r="AV16" s="175">
        <v>0</v>
      </c>
      <c r="AW16" s="67">
        <f t="shared" si="18"/>
        <v>0</v>
      </c>
      <c r="AX16" s="68">
        <v>2</v>
      </c>
      <c r="AY16" s="67">
        <f t="shared" si="19"/>
        <v>0.14285714285714285</v>
      </c>
      <c r="AZ16" s="68">
        <v>0</v>
      </c>
      <c r="BA16" s="67">
        <f t="shared" si="20"/>
        <v>0</v>
      </c>
      <c r="BB16" s="174">
        <f t="shared" si="21"/>
        <v>598</v>
      </c>
      <c r="BC16" s="69">
        <f t="shared" si="22"/>
        <v>6</v>
      </c>
      <c r="BD16" s="67">
        <f t="shared" si="23"/>
        <v>1.0033444816053512E-2</v>
      </c>
      <c r="BE16" s="69">
        <f t="shared" si="24"/>
        <v>56</v>
      </c>
      <c r="BF16" s="67">
        <f t="shared" si="25"/>
        <v>9.3645484949832769E-2</v>
      </c>
      <c r="BG16" s="69">
        <f t="shared" si="26"/>
        <v>43</v>
      </c>
      <c r="BH16" s="67">
        <f t="shared" si="27"/>
        <v>7.1906354515050161E-2</v>
      </c>
      <c r="BJ16" s="263"/>
      <c r="BK16" s="284"/>
      <c r="BL16" s="223" t="s">
        <v>191</v>
      </c>
      <c r="BM16" s="40">
        <v>574</v>
      </c>
      <c r="BN16" s="40">
        <v>11</v>
      </c>
      <c r="BO16" s="91">
        <v>1.9163763066202089E-2</v>
      </c>
      <c r="BP16" s="40">
        <v>43</v>
      </c>
      <c r="BQ16" s="91">
        <v>7.4912891986062713E-2</v>
      </c>
      <c r="BR16" s="40">
        <v>47</v>
      </c>
      <c r="BS16" s="91">
        <v>8.188153310104529E-2</v>
      </c>
      <c r="BU16" s="209"/>
      <c r="BV16" s="5" t="s">
        <v>191</v>
      </c>
      <c r="BW16" s="38">
        <f t="shared" si="28"/>
        <v>0.82441471571906355</v>
      </c>
      <c r="BX16" s="38">
        <f t="shared" si="29"/>
        <v>0.8240418118466899</v>
      </c>
      <c r="BY16" s="147">
        <v>10</v>
      </c>
      <c r="BZ16" s="151" t="s">
        <v>59</v>
      </c>
      <c r="CA16" s="38">
        <f t="shared" si="30"/>
        <v>3.6889753786276333E-2</v>
      </c>
      <c r="CB16" s="38">
        <f t="shared" si="31"/>
        <v>3.8129744651483784E-2</v>
      </c>
      <c r="CC16" s="38">
        <f t="shared" si="32"/>
        <v>0.14045181487435485</v>
      </c>
      <c r="CD16" s="38">
        <f t="shared" si="33"/>
        <v>0.13086611456176672</v>
      </c>
      <c r="CE16" s="38">
        <f t="shared" si="34"/>
        <v>8.3594212708350962E-2</v>
      </c>
      <c r="CF16" s="38">
        <f t="shared" si="35"/>
        <v>8.1521739130434784E-2</v>
      </c>
      <c r="CG16" s="38">
        <f t="shared" si="36"/>
        <v>0.7390642186310179</v>
      </c>
      <c r="CH16" s="38">
        <f t="shared" si="37"/>
        <v>0.74948240165631475</v>
      </c>
      <c r="CI16" s="38">
        <f t="shared" si="38"/>
        <v>3.8207806487080817E-2</v>
      </c>
      <c r="CJ16" s="38">
        <f t="shared" si="39"/>
        <v>3.8790329993565582E-2</v>
      </c>
      <c r="CK16" s="38">
        <f t="shared" si="40"/>
        <v>0.14311892981491661</v>
      </c>
      <c r="CL16" s="38">
        <f t="shared" si="41"/>
        <v>0.13162974538100927</v>
      </c>
      <c r="CM16" s="38">
        <f t="shared" si="42"/>
        <v>8.4936778449697631E-2</v>
      </c>
      <c r="CN16" s="38">
        <f t="shared" si="43"/>
        <v>8.2452431289640596E-2</v>
      </c>
      <c r="CO16" s="38">
        <f t="shared" si="44"/>
        <v>0.73373648524830493</v>
      </c>
      <c r="CP16" s="38">
        <f t="shared" si="45"/>
        <v>0.74712749333578454</v>
      </c>
      <c r="CQ16" s="38">
        <f t="shared" si="46"/>
        <v>3.1195840554592721E-2</v>
      </c>
      <c r="CR16" s="38">
        <f t="shared" si="47"/>
        <v>3.6968576709796676E-2</v>
      </c>
      <c r="CS16" s="38">
        <f t="shared" si="48"/>
        <v>0.15944540727902945</v>
      </c>
      <c r="CT16" s="38">
        <f t="shared" si="49"/>
        <v>0.15711645101663585</v>
      </c>
      <c r="CU16" s="38">
        <f t="shared" si="50"/>
        <v>9.5320623916811092E-2</v>
      </c>
      <c r="CV16" s="38">
        <f t="shared" si="51"/>
        <v>8.8724584103512014E-2</v>
      </c>
      <c r="CW16" s="38">
        <f t="shared" si="52"/>
        <v>0.71403812824956669</v>
      </c>
      <c r="CX16" s="38">
        <f t="shared" si="53"/>
        <v>0.71719038817005543</v>
      </c>
      <c r="CZ16" s="151" t="s">
        <v>13</v>
      </c>
      <c r="DA16" s="38">
        <f t="shared" si="54"/>
        <v>3.1679424513511023E-2</v>
      </c>
      <c r="DB16" s="38">
        <f t="shared" si="55"/>
        <v>3.0174245643858903E-2</v>
      </c>
      <c r="DC16" s="217">
        <f t="shared" si="56"/>
        <v>0.20000000000000018</v>
      </c>
      <c r="DD16" s="38">
        <f t="shared" si="57"/>
        <v>8.8951397214792949E-2</v>
      </c>
      <c r="DE16" s="38">
        <f t="shared" si="58"/>
        <v>8.9200547764083676E-2</v>
      </c>
      <c r="DF16" s="217">
        <f t="shared" si="59"/>
        <v>0</v>
      </c>
      <c r="DG16" s="38">
        <f t="shared" si="60"/>
        <v>9.5914414829844141E-2</v>
      </c>
      <c r="DH16" s="38">
        <f t="shared" si="61"/>
        <v>9.2317136516031545E-2</v>
      </c>
      <c r="DI16" s="217">
        <f t="shared" si="62"/>
        <v>0.40000000000000036</v>
      </c>
      <c r="DJ16" s="38">
        <f t="shared" si="63"/>
        <v>0.78345476344185183</v>
      </c>
      <c r="DK16" s="38">
        <f t="shared" si="64"/>
        <v>0.78830807007602588</v>
      </c>
      <c r="DL16" s="217">
        <f t="shared" si="65"/>
        <v>-0.50000000000000044</v>
      </c>
      <c r="DM16" s="38">
        <f t="shared" si="66"/>
        <v>3.1942142534277532E-2</v>
      </c>
      <c r="DN16" s="38">
        <f t="shared" si="67"/>
        <v>3.0299949161159124E-2</v>
      </c>
      <c r="DO16" s="217">
        <f t="shared" si="68"/>
        <v>0.20000000000000018</v>
      </c>
      <c r="DP16" s="38">
        <f t="shared" si="69"/>
        <v>9.1155642609612772E-2</v>
      </c>
      <c r="DQ16" s="38">
        <f t="shared" si="70"/>
        <v>9.0188103711235382E-2</v>
      </c>
      <c r="DR16" s="217">
        <f t="shared" si="71"/>
        <v>0.10000000000000009</v>
      </c>
      <c r="DS16" s="38">
        <f t="shared" si="72"/>
        <v>9.8488272814022393E-2</v>
      </c>
      <c r="DT16" s="38">
        <f t="shared" si="73"/>
        <v>9.4255210981189635E-2</v>
      </c>
      <c r="DU16" s="217">
        <f t="shared" si="74"/>
        <v>0.40000000000000036</v>
      </c>
      <c r="DV16" s="38">
        <f t="shared" si="75"/>
        <v>0.77841394204208725</v>
      </c>
      <c r="DW16" s="38">
        <f t="shared" si="76"/>
        <v>0.78525673614641589</v>
      </c>
      <c r="DX16" s="217">
        <f t="shared" si="77"/>
        <v>-0.70000000000000062</v>
      </c>
      <c r="DY16" s="38">
        <f t="shared" si="78"/>
        <v>4.3440486533449174E-2</v>
      </c>
      <c r="DZ16" s="38">
        <f t="shared" si="79"/>
        <v>3.5655058043117742E-2</v>
      </c>
      <c r="EA16" s="217">
        <f t="shared" si="80"/>
        <v>0.7</v>
      </c>
      <c r="EB16" s="38">
        <f t="shared" si="81"/>
        <v>9.1225021720243271E-2</v>
      </c>
      <c r="EC16" s="38">
        <f t="shared" si="82"/>
        <v>9.5356550580431174E-2</v>
      </c>
      <c r="ED16" s="217">
        <f t="shared" si="83"/>
        <v>-0.40000000000000036</v>
      </c>
      <c r="EE16" s="38">
        <f t="shared" si="84"/>
        <v>9.2962641181581235E-2</v>
      </c>
      <c r="EF16" s="38">
        <f t="shared" si="85"/>
        <v>8.3747927031509115E-2</v>
      </c>
      <c r="EG16" s="217">
        <f t="shared" si="86"/>
        <v>0.89999999999999947</v>
      </c>
      <c r="EH16" s="38">
        <f t="shared" si="87"/>
        <v>0.77237185056472635</v>
      </c>
      <c r="EI16" s="38">
        <f t="shared" si="88"/>
        <v>0.78524046434494199</v>
      </c>
      <c r="EJ16" s="217">
        <f t="shared" si="89"/>
        <v>-1.3000000000000012</v>
      </c>
      <c r="EL16" s="38">
        <f t="shared" si="90"/>
        <v>4.088478876192473E-2</v>
      </c>
      <c r="EM16" s="38">
        <f t="shared" si="91"/>
        <v>4.0772669794212929E-2</v>
      </c>
      <c r="EN16" s="217">
        <f t="shared" si="92"/>
        <v>0</v>
      </c>
      <c r="EO16" s="38">
        <f t="shared" si="93"/>
        <v>0.15268812910075097</v>
      </c>
      <c r="EP16" s="38">
        <f t="shared" si="94"/>
        <v>0.14766754986931507</v>
      </c>
      <c r="EQ16" s="217">
        <f t="shared" si="95"/>
        <v>0.50000000000000044</v>
      </c>
      <c r="ER16" s="38">
        <f t="shared" si="96"/>
        <v>6.9813647232663895E-2</v>
      </c>
      <c r="ES16" s="38">
        <f t="shared" si="97"/>
        <v>7.0222732935079898E-2</v>
      </c>
      <c r="ET16" s="217">
        <f t="shared" si="98"/>
        <v>0</v>
      </c>
      <c r="EU16" s="38">
        <f t="shared" si="99"/>
        <v>0.73661343490466036</v>
      </c>
      <c r="EV16" s="38">
        <f t="shared" si="100"/>
        <v>0.74133704740139206</v>
      </c>
      <c r="EW16" s="217">
        <f t="shared" si="101"/>
        <v>-0.40000000000000036</v>
      </c>
      <c r="EX16" s="38">
        <f t="shared" si="102"/>
        <v>4.1487641147810637E-2</v>
      </c>
      <c r="EY16" s="38">
        <f t="shared" si="103"/>
        <v>4.0940016986009874E-2</v>
      </c>
      <c r="EZ16" s="217">
        <f t="shared" si="104"/>
        <v>0</v>
      </c>
      <c r="FA16" s="38">
        <f t="shared" si="105"/>
        <v>0.15538878688048283</v>
      </c>
      <c r="FB16" s="38">
        <f t="shared" si="106"/>
        <v>0.14911850075130428</v>
      </c>
      <c r="FC16" s="217">
        <f t="shared" si="107"/>
        <v>0.60000000000000053</v>
      </c>
      <c r="FD16" s="38">
        <f t="shared" si="108"/>
        <v>7.0602178556290404E-2</v>
      </c>
      <c r="FE16" s="38">
        <f t="shared" si="109"/>
        <v>7.049754076175721E-2</v>
      </c>
      <c r="FF16" s="217">
        <f t="shared" si="110"/>
        <v>9.9999999999998701E-2</v>
      </c>
      <c r="FG16" s="38">
        <f t="shared" si="111"/>
        <v>0.73252139341541611</v>
      </c>
      <c r="FH16" s="38">
        <f t="shared" si="112"/>
        <v>0.73944394150092863</v>
      </c>
      <c r="FI16" s="217">
        <f t="shared" si="113"/>
        <v>-0.60000000000000053</v>
      </c>
      <c r="FJ16" s="38">
        <f t="shared" si="114"/>
        <v>4.6141494285444416E-2</v>
      </c>
      <c r="FK16" s="38">
        <f t="shared" si="115"/>
        <v>4.6009830851525227E-2</v>
      </c>
      <c r="FL16" s="217">
        <f t="shared" si="116"/>
        <v>0</v>
      </c>
      <c r="FM16" s="38">
        <f t="shared" si="117"/>
        <v>0.1634787947482762</v>
      </c>
      <c r="FN16" s="38">
        <f t="shared" si="118"/>
        <v>0.15543829213049973</v>
      </c>
      <c r="FO16" s="217">
        <f t="shared" si="119"/>
        <v>0.80000000000000071</v>
      </c>
      <c r="FP16" s="38">
        <f t="shared" si="120"/>
        <v>7.8279965996032874E-2</v>
      </c>
      <c r="FQ16" s="38">
        <f t="shared" si="121"/>
        <v>7.9104621464025832E-2</v>
      </c>
      <c r="FR16" s="217">
        <f t="shared" si="122"/>
        <v>-0.10000000000000009</v>
      </c>
      <c r="FS16" s="38">
        <f t="shared" si="123"/>
        <v>0.71209974497024653</v>
      </c>
      <c r="FT16" s="38">
        <f t="shared" si="124"/>
        <v>0.71944725555394917</v>
      </c>
      <c r="FU16" s="217">
        <f t="shared" si="125"/>
        <v>-0.70000000000000062</v>
      </c>
      <c r="FV16" s="218">
        <v>0</v>
      </c>
    </row>
    <row r="17" spans="2:178" s="12" customFormat="1" ht="14.25" customHeight="1">
      <c r="B17" s="263"/>
      <c r="C17" s="284"/>
      <c r="D17" s="144" t="s">
        <v>246</v>
      </c>
      <c r="E17" s="174">
        <v>0</v>
      </c>
      <c r="F17" s="175">
        <v>0</v>
      </c>
      <c r="G17" s="67" t="str">
        <f t="shared" ref="G17" si="182">IFERROR(F17/E17,"-")</f>
        <v>-</v>
      </c>
      <c r="H17" s="68">
        <v>0</v>
      </c>
      <c r="I17" s="67" t="str">
        <f t="shared" ref="I17" si="183">IFERROR(H17/E17,"-")</f>
        <v>-</v>
      </c>
      <c r="J17" s="68">
        <v>0</v>
      </c>
      <c r="K17" s="67" t="str">
        <f t="shared" ref="K17" si="184">IFERROR(J17/E17,"-")</f>
        <v>-</v>
      </c>
      <c r="L17" s="174">
        <v>1</v>
      </c>
      <c r="M17" s="175">
        <v>0</v>
      </c>
      <c r="N17" s="67">
        <f t="shared" ref="N17" si="185">IFERROR(M17/L17,"-")</f>
        <v>0</v>
      </c>
      <c r="O17" s="68">
        <v>0</v>
      </c>
      <c r="P17" s="67">
        <f t="shared" ref="P17" si="186">IFERROR(O17/L17,"-")</f>
        <v>0</v>
      </c>
      <c r="Q17" s="68">
        <v>0</v>
      </c>
      <c r="R17" s="67">
        <f t="shared" ref="R17" si="187">IFERROR(Q17/L17,"-")</f>
        <v>0</v>
      </c>
      <c r="S17" s="174">
        <v>38</v>
      </c>
      <c r="T17" s="175">
        <v>0</v>
      </c>
      <c r="U17" s="67">
        <f t="shared" ref="U17" si="188">IFERROR(T17/S17,"-")</f>
        <v>0</v>
      </c>
      <c r="V17" s="68">
        <v>1</v>
      </c>
      <c r="W17" s="67">
        <f t="shared" ref="W17" si="189">IFERROR(V17/S17,"-")</f>
        <v>2.6315789473684209E-2</v>
      </c>
      <c r="X17" s="68">
        <v>2</v>
      </c>
      <c r="Y17" s="67">
        <f t="shared" ref="Y17" si="190">IFERROR(X17/S17,"-")</f>
        <v>5.2631578947368418E-2</v>
      </c>
      <c r="Z17" s="174">
        <v>55</v>
      </c>
      <c r="AA17" s="175">
        <v>0</v>
      </c>
      <c r="AB17" s="67">
        <f t="shared" ref="AB17" si="191">IFERROR(AA17/Z17,"-")</f>
        <v>0</v>
      </c>
      <c r="AC17" s="68">
        <v>4</v>
      </c>
      <c r="AD17" s="67">
        <f t="shared" ref="AD17" si="192">IFERROR(AC17/Z17,"-")</f>
        <v>7.2727272727272724E-2</v>
      </c>
      <c r="AE17" s="68">
        <v>1</v>
      </c>
      <c r="AF17" s="67">
        <f t="shared" ref="AF17" si="193">IFERROR(AE17/Z17,"-")</f>
        <v>1.8181818181818181E-2</v>
      </c>
      <c r="AG17" s="174">
        <v>68</v>
      </c>
      <c r="AH17" s="175">
        <v>0</v>
      </c>
      <c r="AI17" s="67">
        <f t="shared" ref="AI17" si="194">IFERROR(AH17/AG17,"-")</f>
        <v>0</v>
      </c>
      <c r="AJ17" s="68">
        <v>0</v>
      </c>
      <c r="AK17" s="67">
        <f t="shared" ref="AK17" si="195">IFERROR(AJ17/AG17,"-")</f>
        <v>0</v>
      </c>
      <c r="AL17" s="68">
        <v>0</v>
      </c>
      <c r="AM17" s="67">
        <f t="shared" ref="AM17" si="196">IFERROR(AL17/AG17,"-")</f>
        <v>0</v>
      </c>
      <c r="AN17" s="174">
        <v>54</v>
      </c>
      <c r="AO17" s="175">
        <v>0</v>
      </c>
      <c r="AP17" s="67">
        <f t="shared" ref="AP17" si="197">IFERROR(AO17/AN17,"-")</f>
        <v>0</v>
      </c>
      <c r="AQ17" s="68">
        <v>1</v>
      </c>
      <c r="AR17" s="67">
        <f t="shared" ref="AR17" si="198">IFERROR(AQ17/AN17,"-")</f>
        <v>1.8518518518518517E-2</v>
      </c>
      <c r="AS17" s="68">
        <v>1</v>
      </c>
      <c r="AT17" s="67">
        <f t="shared" ref="AT17" si="199">IFERROR(AS17/AN17,"-")</f>
        <v>1.8518518518518517E-2</v>
      </c>
      <c r="AU17" s="174">
        <v>31</v>
      </c>
      <c r="AV17" s="175">
        <v>0</v>
      </c>
      <c r="AW17" s="67">
        <f t="shared" ref="AW17" si="200">IFERROR(AV17/AU17,"-")</f>
        <v>0</v>
      </c>
      <c r="AX17" s="68">
        <v>0</v>
      </c>
      <c r="AY17" s="67">
        <f t="shared" ref="AY17" si="201">IFERROR(AX17/AU17,"-")</f>
        <v>0</v>
      </c>
      <c r="AZ17" s="68">
        <v>0</v>
      </c>
      <c r="BA17" s="67">
        <f t="shared" ref="BA17" si="202">IFERROR(AZ17/AU17,"-")</f>
        <v>0</v>
      </c>
      <c r="BB17" s="174">
        <f t="shared" ref="BB17" si="203">SUM(E17,L17,S17,Z17,AG17,AN17,AU17,)</f>
        <v>247</v>
      </c>
      <c r="BC17" s="69">
        <f t="shared" ref="BC17" si="204">SUM(F17,M17,T17,AA17,AH17,AO17,AV17,)</f>
        <v>0</v>
      </c>
      <c r="BD17" s="67">
        <f t="shared" ref="BD17" si="205">IFERROR(BC17/BB17,"-")</f>
        <v>0</v>
      </c>
      <c r="BE17" s="69">
        <f t="shared" ref="BE17" si="206">SUM(H17,O17,V17,AC17,AJ17,AQ17,AX17,)</f>
        <v>6</v>
      </c>
      <c r="BF17" s="67">
        <f t="shared" ref="BF17" si="207">IFERROR(BE17/BB17,"-")</f>
        <v>2.4291497975708502E-2</v>
      </c>
      <c r="BG17" s="69">
        <f t="shared" ref="BG17" si="208">SUM(J17,Q17,X17,AE17,AL17,AS17,AZ17,)</f>
        <v>4</v>
      </c>
      <c r="BH17" s="67">
        <f t="shared" ref="BH17" si="209">IFERROR(BG17/BB17,"-")</f>
        <v>1.6194331983805668E-2</v>
      </c>
      <c r="BJ17" s="263"/>
      <c r="BK17" s="284"/>
      <c r="BL17" s="223" t="s">
        <v>245</v>
      </c>
      <c r="BM17" s="40">
        <v>124</v>
      </c>
      <c r="BN17" s="40">
        <v>0</v>
      </c>
      <c r="BO17" s="91">
        <v>0</v>
      </c>
      <c r="BP17" s="40">
        <v>1</v>
      </c>
      <c r="BQ17" s="91">
        <v>8.0645161290322578E-3</v>
      </c>
      <c r="BR17" s="40">
        <v>0</v>
      </c>
      <c r="BS17" s="91">
        <v>0</v>
      </c>
      <c r="BU17" s="209"/>
      <c r="BV17" s="213" t="s">
        <v>245</v>
      </c>
      <c r="BW17" s="38">
        <f t="shared" si="28"/>
        <v>0.95951417004048578</v>
      </c>
      <c r="BX17" s="38">
        <f t="shared" si="29"/>
        <v>0.99193548387096775</v>
      </c>
      <c r="BY17" s="147">
        <v>11</v>
      </c>
      <c r="BZ17" s="151" t="s">
        <v>60</v>
      </c>
      <c r="CA17" s="38">
        <f t="shared" si="30"/>
        <v>3.1521630532520731E-2</v>
      </c>
      <c r="CB17" s="38">
        <f t="shared" si="31"/>
        <v>2.9193393605737663E-2</v>
      </c>
      <c r="CC17" s="38">
        <f t="shared" si="32"/>
        <v>0.11334798681186932</v>
      </c>
      <c r="CD17" s="38">
        <f t="shared" si="33"/>
        <v>0.10187383201171776</v>
      </c>
      <c r="CE17" s="38">
        <f t="shared" si="34"/>
        <v>7.1385752822459791E-2</v>
      </c>
      <c r="CF17" s="38">
        <f t="shared" si="35"/>
        <v>7.6165462902166775E-2</v>
      </c>
      <c r="CG17" s="38">
        <f t="shared" si="36"/>
        <v>0.78374462983315019</v>
      </c>
      <c r="CH17" s="38">
        <f t="shared" si="37"/>
        <v>0.79276731148037782</v>
      </c>
      <c r="CI17" s="38">
        <f t="shared" si="38"/>
        <v>3.2423301182496866E-2</v>
      </c>
      <c r="CJ17" s="38">
        <f t="shared" si="39"/>
        <v>2.9712668698302133E-2</v>
      </c>
      <c r="CK17" s="38">
        <f t="shared" si="40"/>
        <v>0.11590649010953082</v>
      </c>
      <c r="CL17" s="38">
        <f t="shared" si="41"/>
        <v>0.10279712668698301</v>
      </c>
      <c r="CM17" s="38">
        <f t="shared" si="42"/>
        <v>7.3293008555392072E-2</v>
      </c>
      <c r="CN17" s="38">
        <f t="shared" si="43"/>
        <v>7.738354375272094E-2</v>
      </c>
      <c r="CO17" s="38">
        <f t="shared" si="44"/>
        <v>0.77837720015258027</v>
      </c>
      <c r="CP17" s="38">
        <f t="shared" si="45"/>
        <v>0.79010666086199388</v>
      </c>
      <c r="CQ17" s="38">
        <f t="shared" si="46"/>
        <v>3.3557046979865772E-2</v>
      </c>
      <c r="CR17" s="38">
        <f t="shared" si="47"/>
        <v>3.1403336604514227E-2</v>
      </c>
      <c r="CS17" s="38">
        <f t="shared" si="48"/>
        <v>0.12655800575263662</v>
      </c>
      <c r="CT17" s="38">
        <f t="shared" si="49"/>
        <v>0.12365063788027478</v>
      </c>
      <c r="CU17" s="38">
        <f t="shared" si="50"/>
        <v>7.3825503355704702E-2</v>
      </c>
      <c r="CV17" s="38">
        <f t="shared" si="51"/>
        <v>8.4396467124631988E-2</v>
      </c>
      <c r="CW17" s="38">
        <f t="shared" si="52"/>
        <v>0.76605944391179293</v>
      </c>
      <c r="CX17" s="38">
        <f t="shared" si="53"/>
        <v>0.76054955839057903</v>
      </c>
      <c r="CZ17" s="151" t="s">
        <v>14</v>
      </c>
      <c r="DA17" s="38">
        <f t="shared" si="54"/>
        <v>2.6106833493743986E-2</v>
      </c>
      <c r="DB17" s="38">
        <f t="shared" si="55"/>
        <v>2.6471219931271477E-2</v>
      </c>
      <c r="DC17" s="217">
        <f t="shared" si="56"/>
        <v>0</v>
      </c>
      <c r="DD17" s="38">
        <f t="shared" si="57"/>
        <v>0.16892960263990101</v>
      </c>
      <c r="DE17" s="38">
        <f t="shared" si="58"/>
        <v>0.1591852806414662</v>
      </c>
      <c r="DF17" s="217">
        <f t="shared" si="59"/>
        <v>1.0000000000000009</v>
      </c>
      <c r="DG17" s="38">
        <f t="shared" si="60"/>
        <v>3.4476832118795542E-2</v>
      </c>
      <c r="DH17" s="38">
        <f t="shared" si="61"/>
        <v>3.6691008018327607E-2</v>
      </c>
      <c r="DI17" s="217">
        <f t="shared" si="62"/>
        <v>-0.2999999999999996</v>
      </c>
      <c r="DJ17" s="38">
        <f t="shared" si="63"/>
        <v>0.77048673174755944</v>
      </c>
      <c r="DK17" s="38">
        <f t="shared" si="64"/>
        <v>0.77765249140893467</v>
      </c>
      <c r="DL17" s="217">
        <f t="shared" si="65"/>
        <v>-0.80000000000000071</v>
      </c>
      <c r="DM17" s="38">
        <f t="shared" si="66"/>
        <v>2.5635152417492223E-2</v>
      </c>
      <c r="DN17" s="38">
        <f t="shared" si="67"/>
        <v>2.5572084625348355E-2</v>
      </c>
      <c r="DO17" s="217">
        <f t="shared" si="68"/>
        <v>0</v>
      </c>
      <c r="DP17" s="38">
        <f t="shared" si="69"/>
        <v>0.17011204642195882</v>
      </c>
      <c r="DQ17" s="38">
        <f t="shared" si="70"/>
        <v>0.15951642658083762</v>
      </c>
      <c r="DR17" s="217">
        <f t="shared" si="71"/>
        <v>1.0000000000000009</v>
      </c>
      <c r="DS17" s="38">
        <f t="shared" si="72"/>
        <v>3.4396533623470574E-2</v>
      </c>
      <c r="DT17" s="38">
        <f t="shared" si="73"/>
        <v>3.634650861561408E-2</v>
      </c>
      <c r="DU17" s="217">
        <f t="shared" si="74"/>
        <v>-0.19999999999999948</v>
      </c>
      <c r="DV17" s="38">
        <f t="shared" si="75"/>
        <v>0.76985626753707836</v>
      </c>
      <c r="DW17" s="38">
        <f t="shared" si="76"/>
        <v>0.77856498017819997</v>
      </c>
      <c r="DX17" s="217">
        <f t="shared" si="77"/>
        <v>-0.9000000000000008</v>
      </c>
      <c r="DY17" s="38">
        <f t="shared" si="78"/>
        <v>3.6306400839454356E-2</v>
      </c>
      <c r="DZ17" s="38">
        <f t="shared" si="79"/>
        <v>3.909373611728121E-2</v>
      </c>
      <c r="EA17" s="217">
        <f t="shared" si="80"/>
        <v>-0.30000000000000027</v>
      </c>
      <c r="EB17" s="38">
        <f t="shared" si="81"/>
        <v>0.18656873032528856</v>
      </c>
      <c r="EC17" s="38">
        <f t="shared" si="82"/>
        <v>0.16970235450910706</v>
      </c>
      <c r="ED17" s="217">
        <f t="shared" si="83"/>
        <v>1.6999999999999988</v>
      </c>
      <c r="EE17" s="38">
        <f t="shared" si="84"/>
        <v>4.1552990556138508E-2</v>
      </c>
      <c r="EF17" s="38">
        <f t="shared" si="85"/>
        <v>4.3536206130608615E-2</v>
      </c>
      <c r="EG17" s="217">
        <f t="shared" si="86"/>
        <v>-0.19999999999999948</v>
      </c>
      <c r="EH17" s="38">
        <f t="shared" si="87"/>
        <v>0.73557187827911852</v>
      </c>
      <c r="EI17" s="38">
        <f t="shared" si="88"/>
        <v>0.74766770324300313</v>
      </c>
      <c r="EJ17" s="217">
        <f t="shared" si="89"/>
        <v>-1.2000000000000011</v>
      </c>
      <c r="EL17" s="38">
        <f t="shared" si="90"/>
        <v>4.088478876192473E-2</v>
      </c>
      <c r="EM17" s="38">
        <f t="shared" si="91"/>
        <v>4.0772669794212929E-2</v>
      </c>
      <c r="EN17" s="217">
        <f t="shared" si="92"/>
        <v>0</v>
      </c>
      <c r="EO17" s="38">
        <f t="shared" si="93"/>
        <v>0.15268812910075097</v>
      </c>
      <c r="EP17" s="38">
        <f t="shared" si="94"/>
        <v>0.14766754986931507</v>
      </c>
      <c r="EQ17" s="217">
        <f t="shared" si="95"/>
        <v>0.50000000000000044</v>
      </c>
      <c r="ER17" s="38">
        <f t="shared" si="96"/>
        <v>6.9813647232663895E-2</v>
      </c>
      <c r="ES17" s="38">
        <f t="shared" si="97"/>
        <v>7.0222732935079898E-2</v>
      </c>
      <c r="ET17" s="217">
        <f t="shared" si="98"/>
        <v>0</v>
      </c>
      <c r="EU17" s="38">
        <f t="shared" si="99"/>
        <v>0.73661343490466036</v>
      </c>
      <c r="EV17" s="38">
        <f t="shared" si="100"/>
        <v>0.74133704740139206</v>
      </c>
      <c r="EW17" s="217">
        <f t="shared" si="101"/>
        <v>-0.40000000000000036</v>
      </c>
      <c r="EX17" s="38">
        <f t="shared" si="102"/>
        <v>4.1487641147810637E-2</v>
      </c>
      <c r="EY17" s="38">
        <f t="shared" si="103"/>
        <v>4.0940016986009874E-2</v>
      </c>
      <c r="EZ17" s="217">
        <f t="shared" si="104"/>
        <v>0</v>
      </c>
      <c r="FA17" s="38">
        <f t="shared" si="105"/>
        <v>0.15538878688048283</v>
      </c>
      <c r="FB17" s="38">
        <f t="shared" si="106"/>
        <v>0.14911850075130428</v>
      </c>
      <c r="FC17" s="217">
        <f t="shared" si="107"/>
        <v>0.60000000000000053</v>
      </c>
      <c r="FD17" s="38">
        <f t="shared" si="108"/>
        <v>7.0602178556290404E-2</v>
      </c>
      <c r="FE17" s="38">
        <f t="shared" si="109"/>
        <v>7.049754076175721E-2</v>
      </c>
      <c r="FF17" s="217">
        <f t="shared" si="110"/>
        <v>9.9999999999998701E-2</v>
      </c>
      <c r="FG17" s="38">
        <f t="shared" si="111"/>
        <v>0.73252139341541611</v>
      </c>
      <c r="FH17" s="38">
        <f t="shared" si="112"/>
        <v>0.73944394150092863</v>
      </c>
      <c r="FI17" s="217">
        <f t="shared" si="113"/>
        <v>-0.60000000000000053</v>
      </c>
      <c r="FJ17" s="38">
        <f t="shared" si="114"/>
        <v>4.6141494285444416E-2</v>
      </c>
      <c r="FK17" s="38">
        <f t="shared" si="115"/>
        <v>4.6009830851525227E-2</v>
      </c>
      <c r="FL17" s="217">
        <f t="shared" si="116"/>
        <v>0</v>
      </c>
      <c r="FM17" s="38">
        <f t="shared" si="117"/>
        <v>0.1634787947482762</v>
      </c>
      <c r="FN17" s="38">
        <f t="shared" si="118"/>
        <v>0.15543829213049973</v>
      </c>
      <c r="FO17" s="217">
        <f t="shared" si="119"/>
        <v>0.80000000000000071</v>
      </c>
      <c r="FP17" s="38">
        <f t="shared" si="120"/>
        <v>7.8279965996032874E-2</v>
      </c>
      <c r="FQ17" s="38">
        <f t="shared" si="121"/>
        <v>7.9104621464025832E-2</v>
      </c>
      <c r="FR17" s="217">
        <f t="shared" si="122"/>
        <v>-0.10000000000000009</v>
      </c>
      <c r="FS17" s="38">
        <f t="shared" si="123"/>
        <v>0.71209974497024653</v>
      </c>
      <c r="FT17" s="38">
        <f t="shared" si="124"/>
        <v>0.71944725555394917</v>
      </c>
      <c r="FU17" s="217">
        <f t="shared" si="125"/>
        <v>-0.70000000000000062</v>
      </c>
      <c r="FV17" s="218">
        <v>0</v>
      </c>
    </row>
    <row r="18" spans="2:178" s="12" customFormat="1" ht="14.25" customHeight="1">
      <c r="B18" s="264"/>
      <c r="C18" s="285"/>
      <c r="D18" s="164" t="s">
        <v>74</v>
      </c>
      <c r="E18" s="39">
        <v>16</v>
      </c>
      <c r="F18" s="237">
        <v>0</v>
      </c>
      <c r="G18" s="13">
        <f t="shared" si="0"/>
        <v>0</v>
      </c>
      <c r="H18" s="34">
        <v>3</v>
      </c>
      <c r="I18" s="13">
        <f t="shared" si="1"/>
        <v>0.1875</v>
      </c>
      <c r="J18" s="34">
        <v>2</v>
      </c>
      <c r="K18" s="13">
        <f t="shared" si="2"/>
        <v>0.125</v>
      </c>
      <c r="L18" s="39">
        <v>74</v>
      </c>
      <c r="M18" s="237">
        <v>0</v>
      </c>
      <c r="N18" s="13">
        <f t="shared" si="3"/>
        <v>0</v>
      </c>
      <c r="O18" s="34">
        <v>5</v>
      </c>
      <c r="P18" s="13">
        <f t="shared" si="4"/>
        <v>6.7567567567567571E-2</v>
      </c>
      <c r="Q18" s="34">
        <v>2</v>
      </c>
      <c r="R18" s="13">
        <f t="shared" si="5"/>
        <v>2.7027027027027029E-2</v>
      </c>
      <c r="S18" s="39">
        <v>2694</v>
      </c>
      <c r="T18" s="237">
        <v>58</v>
      </c>
      <c r="U18" s="13">
        <f t="shared" si="6"/>
        <v>2.1529324424647365E-2</v>
      </c>
      <c r="V18" s="34">
        <v>351</v>
      </c>
      <c r="W18" s="13">
        <f t="shared" si="7"/>
        <v>0.13028953229398663</v>
      </c>
      <c r="X18" s="34">
        <v>187</v>
      </c>
      <c r="Y18" s="13">
        <f t="shared" si="8"/>
        <v>6.9413511507052716E-2</v>
      </c>
      <c r="Z18" s="39">
        <v>2201</v>
      </c>
      <c r="AA18" s="237">
        <v>39</v>
      </c>
      <c r="AB18" s="13">
        <f t="shared" si="9"/>
        <v>1.7719218537028625E-2</v>
      </c>
      <c r="AC18" s="34">
        <v>308</v>
      </c>
      <c r="AD18" s="13">
        <f t="shared" si="10"/>
        <v>0.13993639254884144</v>
      </c>
      <c r="AE18" s="34">
        <v>127</v>
      </c>
      <c r="AF18" s="13">
        <f t="shared" si="11"/>
        <v>5.770104497955475E-2</v>
      </c>
      <c r="AG18" s="39">
        <v>1644</v>
      </c>
      <c r="AH18" s="237">
        <v>28</v>
      </c>
      <c r="AI18" s="13">
        <f t="shared" si="12"/>
        <v>1.7031630170316302E-2</v>
      </c>
      <c r="AJ18" s="34">
        <v>191</v>
      </c>
      <c r="AK18" s="13">
        <f t="shared" si="13"/>
        <v>0.11618004866180048</v>
      </c>
      <c r="AL18" s="34">
        <v>72</v>
      </c>
      <c r="AM18" s="13">
        <f t="shared" si="14"/>
        <v>4.3795620437956206E-2</v>
      </c>
      <c r="AN18" s="39">
        <v>763</v>
      </c>
      <c r="AO18" s="237">
        <v>8</v>
      </c>
      <c r="AP18" s="13">
        <f t="shared" si="15"/>
        <v>1.0484927916120577E-2</v>
      </c>
      <c r="AQ18" s="34">
        <v>62</v>
      </c>
      <c r="AR18" s="13">
        <f t="shared" si="16"/>
        <v>8.1258191349934464E-2</v>
      </c>
      <c r="AS18" s="34">
        <v>25</v>
      </c>
      <c r="AT18" s="13">
        <f t="shared" si="17"/>
        <v>3.2765399737876802E-2</v>
      </c>
      <c r="AU18" s="39">
        <v>246</v>
      </c>
      <c r="AV18" s="237">
        <v>0</v>
      </c>
      <c r="AW18" s="13">
        <f t="shared" si="18"/>
        <v>0</v>
      </c>
      <c r="AX18" s="34">
        <v>14</v>
      </c>
      <c r="AY18" s="13">
        <f t="shared" si="19"/>
        <v>5.6910569105691054E-2</v>
      </c>
      <c r="AZ18" s="34">
        <v>6</v>
      </c>
      <c r="BA18" s="13">
        <f t="shared" si="20"/>
        <v>2.4390243902439025E-2</v>
      </c>
      <c r="BB18" s="39">
        <f t="shared" si="21"/>
        <v>7638</v>
      </c>
      <c r="BC18" s="75">
        <f t="shared" si="22"/>
        <v>133</v>
      </c>
      <c r="BD18" s="13">
        <f t="shared" si="23"/>
        <v>1.7412935323383085E-2</v>
      </c>
      <c r="BE18" s="75">
        <f t="shared" si="24"/>
        <v>934</v>
      </c>
      <c r="BF18" s="13">
        <f t="shared" si="25"/>
        <v>0.12228332024090076</v>
      </c>
      <c r="BG18" s="75">
        <f t="shared" si="26"/>
        <v>421</v>
      </c>
      <c r="BH18" s="13">
        <f t="shared" si="27"/>
        <v>5.5119141136423147E-2</v>
      </c>
      <c r="BJ18" s="264"/>
      <c r="BK18" s="285"/>
      <c r="BL18" s="222" t="s">
        <v>74</v>
      </c>
      <c r="BM18" s="40">
        <v>7446</v>
      </c>
      <c r="BN18" s="40">
        <v>147</v>
      </c>
      <c r="BO18" s="91">
        <v>1.9742143432715551E-2</v>
      </c>
      <c r="BP18" s="40">
        <v>907</v>
      </c>
      <c r="BQ18" s="91">
        <v>0.12181036798280956</v>
      </c>
      <c r="BR18" s="40">
        <v>385</v>
      </c>
      <c r="BS18" s="91">
        <v>5.1705613752350256E-2</v>
      </c>
      <c r="BU18" s="210"/>
      <c r="BV18" s="125" t="s">
        <v>74</v>
      </c>
      <c r="BW18" s="38">
        <f t="shared" si="28"/>
        <v>0.80518460329929298</v>
      </c>
      <c r="BX18" s="38">
        <f t="shared" si="29"/>
        <v>0.80674187483212467</v>
      </c>
      <c r="BY18" s="147">
        <v>12</v>
      </c>
      <c r="BZ18" s="151" t="s">
        <v>113</v>
      </c>
      <c r="CA18" s="38">
        <f t="shared" si="30"/>
        <v>3.1652989449003514E-2</v>
      </c>
      <c r="CB18" s="38">
        <f t="shared" si="31"/>
        <v>3.3346448947471963E-2</v>
      </c>
      <c r="CC18" s="38">
        <f t="shared" si="32"/>
        <v>9.4275107463853064E-2</v>
      </c>
      <c r="CD18" s="38">
        <f t="shared" si="33"/>
        <v>8.8923863859925248E-2</v>
      </c>
      <c r="CE18" s="38">
        <f t="shared" si="34"/>
        <v>0.11019929660023446</v>
      </c>
      <c r="CF18" s="38">
        <f t="shared" si="35"/>
        <v>0.10603974031084006</v>
      </c>
      <c r="CG18" s="38">
        <f t="shared" si="36"/>
        <v>0.76387260648690891</v>
      </c>
      <c r="CH18" s="38">
        <f t="shared" si="37"/>
        <v>0.77168994688176273</v>
      </c>
      <c r="CI18" s="38">
        <f t="shared" si="38"/>
        <v>3.3780857514075356E-2</v>
      </c>
      <c r="CJ18" s="38">
        <f t="shared" si="39"/>
        <v>3.4575324814775044E-2</v>
      </c>
      <c r="CK18" s="38">
        <f t="shared" si="40"/>
        <v>9.7769597228237332E-2</v>
      </c>
      <c r="CL18" s="38">
        <f t="shared" si="41"/>
        <v>9.2451412004724579E-2</v>
      </c>
      <c r="CM18" s="38">
        <f t="shared" si="42"/>
        <v>0.11368557817236899</v>
      </c>
      <c r="CN18" s="38">
        <f t="shared" si="43"/>
        <v>0.10673252442821862</v>
      </c>
      <c r="CO18" s="38">
        <f t="shared" si="44"/>
        <v>0.75476396708531834</v>
      </c>
      <c r="CP18" s="38">
        <f t="shared" si="45"/>
        <v>0.76624073875228171</v>
      </c>
      <c r="CQ18" s="38">
        <f t="shared" si="46"/>
        <v>1.7488076311605722E-2</v>
      </c>
      <c r="CR18" s="38">
        <f t="shared" si="47"/>
        <v>2.6856240126382307E-2</v>
      </c>
      <c r="CS18" s="38">
        <f t="shared" si="48"/>
        <v>8.5850556438791734E-2</v>
      </c>
      <c r="CT18" s="38">
        <f t="shared" si="49"/>
        <v>6.7930489731437602E-2</v>
      </c>
      <c r="CU18" s="38">
        <f t="shared" si="50"/>
        <v>0.11605723370429252</v>
      </c>
      <c r="CV18" s="38">
        <f t="shared" si="51"/>
        <v>0.13270142180094788</v>
      </c>
      <c r="CW18" s="38">
        <f t="shared" si="52"/>
        <v>0.78060413354531</v>
      </c>
      <c r="CX18" s="38">
        <f t="shared" si="53"/>
        <v>0.77251184834123221</v>
      </c>
      <c r="CZ18" s="151" t="s">
        <v>9</v>
      </c>
      <c r="DA18" s="38">
        <f t="shared" si="54"/>
        <v>7.9869485033338058E-2</v>
      </c>
      <c r="DB18" s="38">
        <f t="shared" si="55"/>
        <v>7.8906851424172447E-2</v>
      </c>
      <c r="DC18" s="217">
        <f t="shared" si="56"/>
        <v>0.10000000000000009</v>
      </c>
      <c r="DD18" s="38">
        <f t="shared" si="57"/>
        <v>0.14915590863952333</v>
      </c>
      <c r="DE18" s="38">
        <f t="shared" si="58"/>
        <v>0.14842778468644519</v>
      </c>
      <c r="DF18" s="217">
        <f t="shared" si="59"/>
        <v>0.10000000000000009</v>
      </c>
      <c r="DG18" s="38">
        <f t="shared" si="60"/>
        <v>0.13301177471981843</v>
      </c>
      <c r="DH18" s="38">
        <f t="shared" si="61"/>
        <v>0.12921181974299759</v>
      </c>
      <c r="DI18" s="217">
        <f t="shared" si="62"/>
        <v>0.40000000000000036</v>
      </c>
      <c r="DJ18" s="38">
        <f t="shared" si="63"/>
        <v>0.63796283160732015</v>
      </c>
      <c r="DK18" s="38">
        <f t="shared" si="64"/>
        <v>0.64345354414638478</v>
      </c>
      <c r="DL18" s="217">
        <f t="shared" si="65"/>
        <v>-0.50000000000000044</v>
      </c>
      <c r="DM18" s="38">
        <f t="shared" si="66"/>
        <v>8.1195079086115993E-2</v>
      </c>
      <c r="DN18" s="38">
        <f t="shared" si="67"/>
        <v>7.8942161841324271E-2</v>
      </c>
      <c r="DO18" s="217">
        <f t="shared" si="68"/>
        <v>0.20000000000000018</v>
      </c>
      <c r="DP18" s="38">
        <f t="shared" si="69"/>
        <v>0.15063109122863078</v>
      </c>
      <c r="DQ18" s="38">
        <f t="shared" si="70"/>
        <v>0.14865132229769834</v>
      </c>
      <c r="DR18" s="217">
        <f t="shared" si="71"/>
        <v>0.20000000000000018</v>
      </c>
      <c r="DS18" s="38">
        <f t="shared" si="72"/>
        <v>0.13506949992011502</v>
      </c>
      <c r="DT18" s="38">
        <f t="shared" si="73"/>
        <v>0.12985556947833543</v>
      </c>
      <c r="DU18" s="217">
        <f t="shared" si="74"/>
        <v>0.50000000000000044</v>
      </c>
      <c r="DV18" s="38">
        <f t="shared" si="75"/>
        <v>0.6331043297651382</v>
      </c>
      <c r="DW18" s="38">
        <f t="shared" si="76"/>
        <v>0.64255094638264199</v>
      </c>
      <c r="DX18" s="217">
        <f t="shared" si="77"/>
        <v>-1.0000000000000009</v>
      </c>
      <c r="DY18" s="38">
        <f t="shared" si="78"/>
        <v>8.2360172095881992E-2</v>
      </c>
      <c r="DZ18" s="38">
        <f t="shared" si="79"/>
        <v>8.5139805215205783E-2</v>
      </c>
      <c r="EA18" s="217">
        <f t="shared" si="80"/>
        <v>-0.30000000000000027</v>
      </c>
      <c r="EB18" s="38">
        <f t="shared" si="81"/>
        <v>0.16195451751690226</v>
      </c>
      <c r="EC18" s="38">
        <f t="shared" si="82"/>
        <v>0.15771284951303802</v>
      </c>
      <c r="ED18" s="217">
        <f t="shared" si="83"/>
        <v>0.40000000000000036</v>
      </c>
      <c r="EE18" s="38">
        <f t="shared" si="84"/>
        <v>0.13122311001843884</v>
      </c>
      <c r="EF18" s="38">
        <f t="shared" si="85"/>
        <v>0.13289349670122527</v>
      </c>
      <c r="EG18" s="217">
        <f t="shared" si="86"/>
        <v>-0.20000000000000018</v>
      </c>
      <c r="EH18" s="38">
        <f t="shared" si="87"/>
        <v>0.62446220036877687</v>
      </c>
      <c r="EI18" s="38">
        <f t="shared" si="88"/>
        <v>0.6242538485705309</v>
      </c>
      <c r="EJ18" s="217">
        <f t="shared" si="89"/>
        <v>0</v>
      </c>
      <c r="EL18" s="38">
        <f t="shared" si="90"/>
        <v>4.088478876192473E-2</v>
      </c>
      <c r="EM18" s="38">
        <f t="shared" si="91"/>
        <v>4.0772669794212929E-2</v>
      </c>
      <c r="EN18" s="217">
        <f t="shared" si="92"/>
        <v>0</v>
      </c>
      <c r="EO18" s="38">
        <f t="shared" si="93"/>
        <v>0.15268812910075097</v>
      </c>
      <c r="EP18" s="38">
        <f t="shared" si="94"/>
        <v>0.14766754986931507</v>
      </c>
      <c r="EQ18" s="217">
        <f t="shared" si="95"/>
        <v>0.50000000000000044</v>
      </c>
      <c r="ER18" s="38">
        <f t="shared" si="96"/>
        <v>6.9813647232663895E-2</v>
      </c>
      <c r="ES18" s="38">
        <f t="shared" si="97"/>
        <v>7.0222732935079898E-2</v>
      </c>
      <c r="ET18" s="217">
        <f t="shared" si="98"/>
        <v>0</v>
      </c>
      <c r="EU18" s="38">
        <f t="shared" si="99"/>
        <v>0.73661343490466036</v>
      </c>
      <c r="EV18" s="38">
        <f t="shared" si="100"/>
        <v>0.74133704740139206</v>
      </c>
      <c r="EW18" s="217">
        <f t="shared" si="101"/>
        <v>-0.40000000000000036</v>
      </c>
      <c r="EX18" s="38">
        <f t="shared" si="102"/>
        <v>4.1487641147810637E-2</v>
      </c>
      <c r="EY18" s="38">
        <f t="shared" si="103"/>
        <v>4.0940016986009874E-2</v>
      </c>
      <c r="EZ18" s="217">
        <f t="shared" si="104"/>
        <v>0</v>
      </c>
      <c r="FA18" s="38">
        <f t="shared" si="105"/>
        <v>0.15538878688048283</v>
      </c>
      <c r="FB18" s="38">
        <f t="shared" si="106"/>
        <v>0.14911850075130428</v>
      </c>
      <c r="FC18" s="217">
        <f t="shared" si="107"/>
        <v>0.60000000000000053</v>
      </c>
      <c r="FD18" s="38">
        <f t="shared" si="108"/>
        <v>7.0602178556290404E-2</v>
      </c>
      <c r="FE18" s="38">
        <f t="shared" si="109"/>
        <v>7.049754076175721E-2</v>
      </c>
      <c r="FF18" s="217">
        <f t="shared" si="110"/>
        <v>9.9999999999998701E-2</v>
      </c>
      <c r="FG18" s="38">
        <f t="shared" si="111"/>
        <v>0.73252139341541611</v>
      </c>
      <c r="FH18" s="38">
        <f t="shared" si="112"/>
        <v>0.73944394150092863</v>
      </c>
      <c r="FI18" s="217">
        <f t="shared" si="113"/>
        <v>-0.60000000000000053</v>
      </c>
      <c r="FJ18" s="38">
        <f t="shared" si="114"/>
        <v>4.6141494285444416E-2</v>
      </c>
      <c r="FK18" s="38">
        <f t="shared" si="115"/>
        <v>4.6009830851525227E-2</v>
      </c>
      <c r="FL18" s="217">
        <f t="shared" si="116"/>
        <v>0</v>
      </c>
      <c r="FM18" s="38">
        <f t="shared" si="117"/>
        <v>0.1634787947482762</v>
      </c>
      <c r="FN18" s="38">
        <f t="shared" si="118"/>
        <v>0.15543829213049973</v>
      </c>
      <c r="FO18" s="217">
        <f t="shared" si="119"/>
        <v>0.80000000000000071</v>
      </c>
      <c r="FP18" s="38">
        <f t="shared" si="120"/>
        <v>7.8279965996032874E-2</v>
      </c>
      <c r="FQ18" s="38">
        <f t="shared" si="121"/>
        <v>7.9104621464025832E-2</v>
      </c>
      <c r="FR18" s="217">
        <f t="shared" si="122"/>
        <v>-0.10000000000000009</v>
      </c>
      <c r="FS18" s="38">
        <f t="shared" si="123"/>
        <v>0.71209974497024653</v>
      </c>
      <c r="FT18" s="38">
        <f t="shared" si="124"/>
        <v>0.71944725555394917</v>
      </c>
      <c r="FU18" s="217">
        <f t="shared" si="125"/>
        <v>-0.70000000000000062</v>
      </c>
      <c r="FV18" s="218">
        <v>0</v>
      </c>
    </row>
    <row r="19" spans="2:178" s="12" customFormat="1" ht="14.25" customHeight="1">
      <c r="B19" s="262">
        <v>4</v>
      </c>
      <c r="C19" s="283" t="s">
        <v>108</v>
      </c>
      <c r="D19" s="143" t="s">
        <v>163</v>
      </c>
      <c r="E19" s="128">
        <v>21</v>
      </c>
      <c r="F19" s="89">
        <v>1</v>
      </c>
      <c r="G19" s="77">
        <f t="shared" si="0"/>
        <v>4.7619047619047616E-2</v>
      </c>
      <c r="H19" s="78">
        <v>0</v>
      </c>
      <c r="I19" s="77">
        <f t="shared" si="1"/>
        <v>0</v>
      </c>
      <c r="J19" s="78">
        <v>1</v>
      </c>
      <c r="K19" s="77">
        <f t="shared" si="2"/>
        <v>4.7619047619047616E-2</v>
      </c>
      <c r="L19" s="128">
        <v>64</v>
      </c>
      <c r="M19" s="89">
        <v>0</v>
      </c>
      <c r="N19" s="77">
        <f t="shared" si="3"/>
        <v>0</v>
      </c>
      <c r="O19" s="78">
        <v>7</v>
      </c>
      <c r="P19" s="77">
        <f t="shared" si="4"/>
        <v>0.109375</v>
      </c>
      <c r="Q19" s="78">
        <v>3</v>
      </c>
      <c r="R19" s="77">
        <f t="shared" si="5"/>
        <v>4.6875E-2</v>
      </c>
      <c r="S19" s="128">
        <v>2780</v>
      </c>
      <c r="T19" s="89">
        <v>58</v>
      </c>
      <c r="U19" s="77">
        <f t="shared" si="6"/>
        <v>2.0863309352517987E-2</v>
      </c>
      <c r="V19" s="78">
        <v>425</v>
      </c>
      <c r="W19" s="77">
        <f t="shared" si="7"/>
        <v>0.15287769784172661</v>
      </c>
      <c r="X19" s="78">
        <v>133</v>
      </c>
      <c r="Y19" s="77">
        <f t="shared" si="8"/>
        <v>4.7841726618705033E-2</v>
      </c>
      <c r="Z19" s="128">
        <v>2602</v>
      </c>
      <c r="AA19" s="89">
        <v>55</v>
      </c>
      <c r="AB19" s="77">
        <f t="shared" si="9"/>
        <v>2.1137586471944657E-2</v>
      </c>
      <c r="AC19" s="78">
        <v>441</v>
      </c>
      <c r="AD19" s="77">
        <f t="shared" si="10"/>
        <v>0.16948501152959261</v>
      </c>
      <c r="AE19" s="78">
        <v>124</v>
      </c>
      <c r="AF19" s="77">
        <f t="shared" si="11"/>
        <v>4.7655649500384319E-2</v>
      </c>
      <c r="AG19" s="128">
        <v>1674</v>
      </c>
      <c r="AH19" s="89">
        <v>23</v>
      </c>
      <c r="AI19" s="77">
        <f t="shared" si="12"/>
        <v>1.3739545997610514E-2</v>
      </c>
      <c r="AJ19" s="78">
        <v>221</v>
      </c>
      <c r="AK19" s="77">
        <f t="shared" si="13"/>
        <v>0.13201911589008364</v>
      </c>
      <c r="AL19" s="78">
        <v>70</v>
      </c>
      <c r="AM19" s="77">
        <f t="shared" si="14"/>
        <v>4.1816009557945039E-2</v>
      </c>
      <c r="AN19" s="128">
        <v>707</v>
      </c>
      <c r="AO19" s="89">
        <v>5</v>
      </c>
      <c r="AP19" s="77">
        <f t="shared" si="15"/>
        <v>7.0721357850070717E-3</v>
      </c>
      <c r="AQ19" s="78">
        <v>87</v>
      </c>
      <c r="AR19" s="77">
        <f t="shared" si="16"/>
        <v>0.12305516265912306</v>
      </c>
      <c r="AS19" s="78">
        <v>18</v>
      </c>
      <c r="AT19" s="77">
        <f t="shared" si="17"/>
        <v>2.5459688826025461E-2</v>
      </c>
      <c r="AU19" s="128">
        <v>227</v>
      </c>
      <c r="AV19" s="89">
        <v>0</v>
      </c>
      <c r="AW19" s="77">
        <f t="shared" si="18"/>
        <v>0</v>
      </c>
      <c r="AX19" s="78">
        <v>21</v>
      </c>
      <c r="AY19" s="77">
        <f t="shared" si="19"/>
        <v>9.2511013215859028E-2</v>
      </c>
      <c r="AZ19" s="78">
        <v>3</v>
      </c>
      <c r="BA19" s="77">
        <f t="shared" si="20"/>
        <v>1.3215859030837005E-2</v>
      </c>
      <c r="BB19" s="128">
        <f t="shared" si="21"/>
        <v>8075</v>
      </c>
      <c r="BC19" s="79">
        <f t="shared" si="22"/>
        <v>142</v>
      </c>
      <c r="BD19" s="77">
        <f t="shared" si="23"/>
        <v>1.7585139318885449E-2</v>
      </c>
      <c r="BE19" s="79">
        <f t="shared" si="24"/>
        <v>1202</v>
      </c>
      <c r="BF19" s="77">
        <f t="shared" si="25"/>
        <v>0.1488544891640867</v>
      </c>
      <c r="BG19" s="79">
        <f t="shared" si="26"/>
        <v>352</v>
      </c>
      <c r="BH19" s="77">
        <f t="shared" si="27"/>
        <v>4.3591331269349845E-2</v>
      </c>
      <c r="BJ19" s="262">
        <v>4</v>
      </c>
      <c r="BK19" s="283" t="s">
        <v>108</v>
      </c>
      <c r="BL19" s="223" t="s">
        <v>163</v>
      </c>
      <c r="BM19" s="40">
        <v>8078</v>
      </c>
      <c r="BN19" s="40">
        <v>160</v>
      </c>
      <c r="BO19" s="91">
        <v>1.9806882891804902E-2</v>
      </c>
      <c r="BP19" s="40">
        <v>1126</v>
      </c>
      <c r="BQ19" s="91">
        <v>0.13939093835107699</v>
      </c>
      <c r="BR19" s="40">
        <v>395</v>
      </c>
      <c r="BS19" s="91">
        <v>4.8898242139143351E-2</v>
      </c>
      <c r="BU19" s="208" t="s">
        <v>108</v>
      </c>
      <c r="BV19" s="5" t="s">
        <v>163</v>
      </c>
      <c r="BW19" s="38">
        <f t="shared" si="28"/>
        <v>0.789969040247678</v>
      </c>
      <c r="BX19" s="38">
        <f t="shared" si="29"/>
        <v>0.79190393661797476</v>
      </c>
      <c r="BY19" s="147">
        <v>13</v>
      </c>
      <c r="BZ19" s="151" t="s">
        <v>114</v>
      </c>
      <c r="CA19" s="38">
        <f t="shared" si="30"/>
        <v>1.7635384179189112E-2</v>
      </c>
      <c r="CB19" s="38">
        <f t="shared" si="31"/>
        <v>1.6815886134067953E-2</v>
      </c>
      <c r="CC19" s="38">
        <f t="shared" si="32"/>
        <v>9.3677346186560817E-2</v>
      </c>
      <c r="CD19" s="38">
        <f t="shared" si="33"/>
        <v>9.3262167125803486E-2</v>
      </c>
      <c r="CE19" s="38">
        <f t="shared" si="34"/>
        <v>6.9123901332577259E-2</v>
      </c>
      <c r="CF19" s="38">
        <f t="shared" si="35"/>
        <v>7.0362718089990811E-2</v>
      </c>
      <c r="CG19" s="38">
        <f t="shared" si="36"/>
        <v>0.81956336830167276</v>
      </c>
      <c r="CH19" s="38">
        <f t="shared" si="37"/>
        <v>0.81955922865013775</v>
      </c>
      <c r="CI19" s="38">
        <f t="shared" si="38"/>
        <v>1.8213356461405029E-2</v>
      </c>
      <c r="CJ19" s="38">
        <f t="shared" si="39"/>
        <v>1.7427437360456464E-2</v>
      </c>
      <c r="CK19" s="38">
        <f t="shared" si="40"/>
        <v>9.5836947094535996E-2</v>
      </c>
      <c r="CL19" s="38">
        <f t="shared" si="41"/>
        <v>9.4765566856859343E-2</v>
      </c>
      <c r="CM19" s="38">
        <f t="shared" si="42"/>
        <v>6.9322264899021185E-2</v>
      </c>
      <c r="CN19" s="38">
        <f t="shared" si="43"/>
        <v>7.0329942942197965E-2</v>
      </c>
      <c r="CO19" s="38">
        <f t="shared" si="44"/>
        <v>0.81662743154503781</v>
      </c>
      <c r="CP19" s="38">
        <f t="shared" si="45"/>
        <v>0.81747705284048622</v>
      </c>
      <c r="CQ19" s="38">
        <f t="shared" si="46"/>
        <v>1.829924650161464E-2</v>
      </c>
      <c r="CR19" s="38">
        <f t="shared" si="47"/>
        <v>1.2244897959183673E-2</v>
      </c>
      <c r="CS19" s="38">
        <f t="shared" si="48"/>
        <v>9.5801937567276646E-2</v>
      </c>
      <c r="CT19" s="38">
        <f t="shared" si="49"/>
        <v>9.6938775510204078E-2</v>
      </c>
      <c r="CU19" s="38">
        <f t="shared" si="50"/>
        <v>0.10226049515608181</v>
      </c>
      <c r="CV19" s="38">
        <f t="shared" si="51"/>
        <v>9.3877551020408165E-2</v>
      </c>
      <c r="CW19" s="38">
        <f t="shared" si="52"/>
        <v>0.78363832077502693</v>
      </c>
      <c r="CX19" s="38">
        <f t="shared" si="53"/>
        <v>0.79693877551020409</v>
      </c>
      <c r="CZ19" s="151" t="s">
        <v>21</v>
      </c>
      <c r="DA19" s="38">
        <f t="shared" si="54"/>
        <v>6.7041978355312198E-2</v>
      </c>
      <c r="DB19" s="38">
        <f t="shared" si="55"/>
        <v>6.5497106924885737E-2</v>
      </c>
      <c r="DC19" s="217">
        <f t="shared" si="56"/>
        <v>0.20000000000000018</v>
      </c>
      <c r="DD19" s="38">
        <f t="shared" si="57"/>
        <v>0.16984139225212719</v>
      </c>
      <c r="DE19" s="38">
        <f t="shared" si="58"/>
        <v>0.16008348965626568</v>
      </c>
      <c r="DF19" s="217">
        <f t="shared" si="59"/>
        <v>1.0000000000000009</v>
      </c>
      <c r="DG19" s="38">
        <f t="shared" si="60"/>
        <v>9.9226240970669136E-2</v>
      </c>
      <c r="DH19" s="38">
        <f t="shared" si="61"/>
        <v>0.10261829903035748</v>
      </c>
      <c r="DI19" s="217">
        <f t="shared" si="62"/>
        <v>-0.39999999999999897</v>
      </c>
      <c r="DJ19" s="38">
        <f t="shared" si="63"/>
        <v>0.66389038842189152</v>
      </c>
      <c r="DK19" s="38">
        <f t="shared" si="64"/>
        <v>0.67180110438849105</v>
      </c>
      <c r="DL19" s="217">
        <f t="shared" si="65"/>
        <v>-0.80000000000000071</v>
      </c>
      <c r="DM19" s="38">
        <f t="shared" si="66"/>
        <v>6.8322981366459631E-2</v>
      </c>
      <c r="DN19" s="38">
        <f t="shared" si="67"/>
        <v>6.5982235551966778E-2</v>
      </c>
      <c r="DO19" s="217">
        <f t="shared" si="68"/>
        <v>0.20000000000000018</v>
      </c>
      <c r="DP19" s="38">
        <f t="shared" si="69"/>
        <v>0.17476389007062026</v>
      </c>
      <c r="DQ19" s="38">
        <f t="shared" si="70"/>
        <v>0.16247548736878534</v>
      </c>
      <c r="DR19" s="217">
        <f t="shared" si="71"/>
        <v>1.2999999999999985</v>
      </c>
      <c r="DS19" s="38">
        <f t="shared" si="72"/>
        <v>9.9520689752970876E-2</v>
      </c>
      <c r="DT19" s="38">
        <f t="shared" si="73"/>
        <v>0.10280885915330489</v>
      </c>
      <c r="DU19" s="217">
        <f t="shared" si="74"/>
        <v>-0.29999999999999888</v>
      </c>
      <c r="DV19" s="38">
        <f t="shared" si="75"/>
        <v>0.65739243880994924</v>
      </c>
      <c r="DW19" s="38">
        <f t="shared" si="76"/>
        <v>0.66873341792594299</v>
      </c>
      <c r="DX19" s="217">
        <f t="shared" si="77"/>
        <v>-1.2000000000000011</v>
      </c>
      <c r="DY19" s="38">
        <f t="shared" si="78"/>
        <v>6.9002502681444408E-2</v>
      </c>
      <c r="DZ19" s="38">
        <f t="shared" si="79"/>
        <v>6.6713237862382119E-2</v>
      </c>
      <c r="EA19" s="217">
        <f t="shared" si="80"/>
        <v>0.20000000000000018</v>
      </c>
      <c r="EB19" s="38">
        <f t="shared" si="81"/>
        <v>0.15016088666428315</v>
      </c>
      <c r="EC19" s="38">
        <f t="shared" si="82"/>
        <v>0.14844568634299685</v>
      </c>
      <c r="ED19" s="217">
        <f t="shared" si="83"/>
        <v>0.20000000000000018</v>
      </c>
      <c r="EE19" s="38">
        <f t="shared" si="84"/>
        <v>0.11655345012513407</v>
      </c>
      <c r="EF19" s="38">
        <f t="shared" si="85"/>
        <v>0.11107230178134823</v>
      </c>
      <c r="EG19" s="217">
        <f t="shared" si="86"/>
        <v>0.60000000000000053</v>
      </c>
      <c r="EH19" s="38">
        <f t="shared" si="87"/>
        <v>0.66428316052913838</v>
      </c>
      <c r="EI19" s="38">
        <f t="shared" si="88"/>
        <v>0.67376877401327284</v>
      </c>
      <c r="EJ19" s="217">
        <f t="shared" si="89"/>
        <v>-1.0000000000000009</v>
      </c>
      <c r="EL19" s="38">
        <f t="shared" si="90"/>
        <v>4.088478876192473E-2</v>
      </c>
      <c r="EM19" s="38">
        <f t="shared" si="91"/>
        <v>4.0772669794212929E-2</v>
      </c>
      <c r="EN19" s="217">
        <f t="shared" si="92"/>
        <v>0</v>
      </c>
      <c r="EO19" s="38">
        <f t="shared" si="93"/>
        <v>0.15268812910075097</v>
      </c>
      <c r="EP19" s="38">
        <f t="shared" si="94"/>
        <v>0.14766754986931507</v>
      </c>
      <c r="EQ19" s="217">
        <f t="shared" si="95"/>
        <v>0.50000000000000044</v>
      </c>
      <c r="ER19" s="38">
        <f t="shared" si="96"/>
        <v>6.9813647232663895E-2</v>
      </c>
      <c r="ES19" s="38">
        <f t="shared" si="97"/>
        <v>7.0222732935079898E-2</v>
      </c>
      <c r="ET19" s="217">
        <f t="shared" si="98"/>
        <v>0</v>
      </c>
      <c r="EU19" s="38">
        <f t="shared" si="99"/>
        <v>0.73661343490466036</v>
      </c>
      <c r="EV19" s="38">
        <f t="shared" si="100"/>
        <v>0.74133704740139206</v>
      </c>
      <c r="EW19" s="217">
        <f t="shared" si="101"/>
        <v>-0.40000000000000036</v>
      </c>
      <c r="EX19" s="38">
        <f t="shared" si="102"/>
        <v>4.1487641147810637E-2</v>
      </c>
      <c r="EY19" s="38">
        <f t="shared" si="103"/>
        <v>4.0940016986009874E-2</v>
      </c>
      <c r="EZ19" s="217">
        <f t="shared" si="104"/>
        <v>0</v>
      </c>
      <c r="FA19" s="38">
        <f t="shared" si="105"/>
        <v>0.15538878688048283</v>
      </c>
      <c r="FB19" s="38">
        <f t="shared" si="106"/>
        <v>0.14911850075130428</v>
      </c>
      <c r="FC19" s="217">
        <f t="shared" si="107"/>
        <v>0.60000000000000053</v>
      </c>
      <c r="FD19" s="38">
        <f t="shared" si="108"/>
        <v>7.0602178556290404E-2</v>
      </c>
      <c r="FE19" s="38">
        <f t="shared" si="109"/>
        <v>7.049754076175721E-2</v>
      </c>
      <c r="FF19" s="217">
        <f t="shared" si="110"/>
        <v>9.9999999999998701E-2</v>
      </c>
      <c r="FG19" s="38">
        <f t="shared" si="111"/>
        <v>0.73252139341541611</v>
      </c>
      <c r="FH19" s="38">
        <f t="shared" si="112"/>
        <v>0.73944394150092863</v>
      </c>
      <c r="FI19" s="217">
        <f t="shared" si="113"/>
        <v>-0.60000000000000053</v>
      </c>
      <c r="FJ19" s="38">
        <f t="shared" si="114"/>
        <v>4.6141494285444416E-2</v>
      </c>
      <c r="FK19" s="38">
        <f t="shared" si="115"/>
        <v>4.6009830851525227E-2</v>
      </c>
      <c r="FL19" s="217">
        <f t="shared" si="116"/>
        <v>0</v>
      </c>
      <c r="FM19" s="38">
        <f t="shared" si="117"/>
        <v>0.1634787947482762</v>
      </c>
      <c r="FN19" s="38">
        <f t="shared" si="118"/>
        <v>0.15543829213049973</v>
      </c>
      <c r="FO19" s="217">
        <f t="shared" si="119"/>
        <v>0.80000000000000071</v>
      </c>
      <c r="FP19" s="38">
        <f t="shared" si="120"/>
        <v>7.8279965996032874E-2</v>
      </c>
      <c r="FQ19" s="38">
        <f t="shared" si="121"/>
        <v>7.9104621464025832E-2</v>
      </c>
      <c r="FR19" s="217">
        <f t="shared" si="122"/>
        <v>-0.10000000000000009</v>
      </c>
      <c r="FS19" s="38">
        <f t="shared" si="123"/>
        <v>0.71209974497024653</v>
      </c>
      <c r="FT19" s="38">
        <f t="shared" si="124"/>
        <v>0.71944725555394917</v>
      </c>
      <c r="FU19" s="217">
        <f t="shared" si="125"/>
        <v>-0.70000000000000062</v>
      </c>
      <c r="FV19" s="218">
        <v>0</v>
      </c>
    </row>
    <row r="20" spans="2:178" s="12" customFormat="1" ht="14.25" customHeight="1">
      <c r="B20" s="263"/>
      <c r="C20" s="284"/>
      <c r="D20" s="181" t="s">
        <v>191</v>
      </c>
      <c r="E20" s="174">
        <v>0</v>
      </c>
      <c r="F20" s="175">
        <v>0</v>
      </c>
      <c r="G20" s="67" t="str">
        <f t="shared" si="0"/>
        <v>-</v>
      </c>
      <c r="H20" s="68">
        <v>0</v>
      </c>
      <c r="I20" s="67" t="str">
        <f t="shared" si="1"/>
        <v>-</v>
      </c>
      <c r="J20" s="68">
        <v>0</v>
      </c>
      <c r="K20" s="67" t="str">
        <f t="shared" si="2"/>
        <v>-</v>
      </c>
      <c r="L20" s="174">
        <v>1</v>
      </c>
      <c r="M20" s="175">
        <v>0</v>
      </c>
      <c r="N20" s="67">
        <f t="shared" si="3"/>
        <v>0</v>
      </c>
      <c r="O20" s="68">
        <v>0</v>
      </c>
      <c r="P20" s="67">
        <f t="shared" si="4"/>
        <v>0</v>
      </c>
      <c r="Q20" s="68">
        <v>0</v>
      </c>
      <c r="R20" s="67">
        <f t="shared" si="5"/>
        <v>0</v>
      </c>
      <c r="S20" s="174">
        <v>176</v>
      </c>
      <c r="T20" s="175">
        <v>3</v>
      </c>
      <c r="U20" s="67">
        <f t="shared" si="6"/>
        <v>1.7045454545454544E-2</v>
      </c>
      <c r="V20" s="68">
        <v>32</v>
      </c>
      <c r="W20" s="67">
        <f t="shared" si="7"/>
        <v>0.18181818181818182</v>
      </c>
      <c r="X20" s="68">
        <v>7</v>
      </c>
      <c r="Y20" s="67">
        <f t="shared" si="8"/>
        <v>3.9772727272727272E-2</v>
      </c>
      <c r="Z20" s="174">
        <v>92</v>
      </c>
      <c r="AA20" s="175">
        <v>3</v>
      </c>
      <c r="AB20" s="67">
        <f t="shared" si="9"/>
        <v>3.2608695652173912E-2</v>
      </c>
      <c r="AC20" s="68">
        <v>13</v>
      </c>
      <c r="AD20" s="67">
        <f t="shared" si="10"/>
        <v>0.14130434782608695</v>
      </c>
      <c r="AE20" s="68">
        <v>8</v>
      </c>
      <c r="AF20" s="67">
        <f t="shared" si="11"/>
        <v>8.6956521739130432E-2</v>
      </c>
      <c r="AG20" s="174">
        <v>44</v>
      </c>
      <c r="AH20" s="175">
        <v>0</v>
      </c>
      <c r="AI20" s="67">
        <f t="shared" si="12"/>
        <v>0</v>
      </c>
      <c r="AJ20" s="68">
        <v>2</v>
      </c>
      <c r="AK20" s="67">
        <f t="shared" si="13"/>
        <v>4.5454545454545456E-2</v>
      </c>
      <c r="AL20" s="68">
        <v>6</v>
      </c>
      <c r="AM20" s="67">
        <f t="shared" si="14"/>
        <v>0.13636363636363635</v>
      </c>
      <c r="AN20" s="174">
        <v>17</v>
      </c>
      <c r="AO20" s="175">
        <v>0</v>
      </c>
      <c r="AP20" s="67">
        <f t="shared" si="15"/>
        <v>0</v>
      </c>
      <c r="AQ20" s="68">
        <v>3</v>
      </c>
      <c r="AR20" s="67">
        <f t="shared" si="16"/>
        <v>0.17647058823529413</v>
      </c>
      <c r="AS20" s="68">
        <v>1</v>
      </c>
      <c r="AT20" s="67">
        <f t="shared" si="17"/>
        <v>5.8823529411764705E-2</v>
      </c>
      <c r="AU20" s="174">
        <v>1</v>
      </c>
      <c r="AV20" s="175">
        <v>0</v>
      </c>
      <c r="AW20" s="67">
        <f t="shared" si="18"/>
        <v>0</v>
      </c>
      <c r="AX20" s="68">
        <v>0</v>
      </c>
      <c r="AY20" s="67">
        <f t="shared" si="19"/>
        <v>0</v>
      </c>
      <c r="AZ20" s="68">
        <v>0</v>
      </c>
      <c r="BA20" s="67">
        <f t="shared" si="20"/>
        <v>0</v>
      </c>
      <c r="BB20" s="174">
        <f t="shared" si="21"/>
        <v>331</v>
      </c>
      <c r="BC20" s="69">
        <f t="shared" si="22"/>
        <v>6</v>
      </c>
      <c r="BD20" s="67">
        <f t="shared" si="23"/>
        <v>1.812688821752266E-2</v>
      </c>
      <c r="BE20" s="69">
        <f t="shared" si="24"/>
        <v>50</v>
      </c>
      <c r="BF20" s="67">
        <f t="shared" si="25"/>
        <v>0.15105740181268881</v>
      </c>
      <c r="BG20" s="69">
        <f t="shared" si="26"/>
        <v>22</v>
      </c>
      <c r="BH20" s="67">
        <f t="shared" si="27"/>
        <v>6.6465256797583083E-2</v>
      </c>
      <c r="BJ20" s="263"/>
      <c r="BK20" s="284"/>
      <c r="BL20" s="223" t="s">
        <v>191</v>
      </c>
      <c r="BM20" s="40">
        <v>314</v>
      </c>
      <c r="BN20" s="40">
        <v>5</v>
      </c>
      <c r="BO20" s="91">
        <v>1.5923566878980892E-2</v>
      </c>
      <c r="BP20" s="40">
        <v>39</v>
      </c>
      <c r="BQ20" s="91">
        <v>0.12420382165605096</v>
      </c>
      <c r="BR20" s="40">
        <v>26</v>
      </c>
      <c r="BS20" s="91">
        <v>8.2802547770700632E-2</v>
      </c>
      <c r="BU20" s="209"/>
      <c r="BV20" s="5" t="s">
        <v>191</v>
      </c>
      <c r="BW20" s="38">
        <f t="shared" si="28"/>
        <v>0.7643504531722054</v>
      </c>
      <c r="BX20" s="38">
        <f t="shared" si="29"/>
        <v>0.77707006369426757</v>
      </c>
      <c r="BY20" s="147">
        <v>14</v>
      </c>
      <c r="BZ20" s="151" t="s">
        <v>115</v>
      </c>
      <c r="CA20" s="38">
        <f t="shared" si="30"/>
        <v>2.5800251349153546E-2</v>
      </c>
      <c r="CB20" s="38">
        <f t="shared" si="31"/>
        <v>2.3912718577193244E-2</v>
      </c>
      <c r="CC20" s="38">
        <f t="shared" si="32"/>
        <v>9.4921268573963186E-2</v>
      </c>
      <c r="CD20" s="38">
        <f t="shared" si="33"/>
        <v>8.705724107009416E-2</v>
      </c>
      <c r="CE20" s="38">
        <f t="shared" si="34"/>
        <v>8.4497671324018628E-2</v>
      </c>
      <c r="CF20" s="38">
        <f t="shared" si="35"/>
        <v>8.1228515916903304E-2</v>
      </c>
      <c r="CG20" s="38">
        <f t="shared" si="36"/>
        <v>0.79478080875286461</v>
      </c>
      <c r="CH20" s="38">
        <f t="shared" si="37"/>
        <v>0.80780152443580933</v>
      </c>
      <c r="CI20" s="38">
        <f t="shared" si="38"/>
        <v>2.6384364820846905E-2</v>
      </c>
      <c r="CJ20" s="38">
        <f t="shared" si="39"/>
        <v>2.4455638609034776E-2</v>
      </c>
      <c r="CK20" s="38">
        <f t="shared" si="40"/>
        <v>9.6254071661237783E-2</v>
      </c>
      <c r="CL20" s="38">
        <f t="shared" si="41"/>
        <v>8.7910302242443936E-2</v>
      </c>
      <c r="CM20" s="38">
        <f t="shared" si="42"/>
        <v>8.4934853420195439E-2</v>
      </c>
      <c r="CN20" s="38">
        <f t="shared" si="43"/>
        <v>8.1735456613584667E-2</v>
      </c>
      <c r="CO20" s="38">
        <f t="shared" si="44"/>
        <v>0.79242671009771992</v>
      </c>
      <c r="CP20" s="38">
        <f t="shared" si="45"/>
        <v>0.80589860253493661</v>
      </c>
      <c r="CQ20" s="38">
        <f t="shared" si="46"/>
        <v>2.6570048309178744E-2</v>
      </c>
      <c r="CR20" s="38">
        <f t="shared" si="47"/>
        <v>2.2673031026252982E-2</v>
      </c>
      <c r="CS20" s="38">
        <f t="shared" si="48"/>
        <v>0.10869565217391304</v>
      </c>
      <c r="CT20" s="38">
        <f t="shared" si="49"/>
        <v>9.9045346062052508E-2</v>
      </c>
      <c r="CU20" s="38">
        <f t="shared" si="50"/>
        <v>0.10748792270531402</v>
      </c>
      <c r="CV20" s="38">
        <f t="shared" si="51"/>
        <v>9.6658711217183765E-2</v>
      </c>
      <c r="CW20" s="38">
        <f t="shared" si="52"/>
        <v>0.75724637681159424</v>
      </c>
      <c r="CX20" s="38">
        <f t="shared" si="53"/>
        <v>0.7816229116945107</v>
      </c>
      <c r="CZ20" s="151" t="s">
        <v>47</v>
      </c>
      <c r="DA20" s="38">
        <f t="shared" si="54"/>
        <v>4.7203192049988706E-2</v>
      </c>
      <c r="DB20" s="38">
        <f t="shared" si="55"/>
        <v>4.1631396691035015E-2</v>
      </c>
      <c r="DC20" s="217">
        <f t="shared" si="56"/>
        <v>0.49999999999999978</v>
      </c>
      <c r="DD20" s="38">
        <f t="shared" si="57"/>
        <v>0.12068056914853573</v>
      </c>
      <c r="DE20" s="38">
        <f t="shared" si="58"/>
        <v>0.12320123124278569</v>
      </c>
      <c r="DF20" s="217">
        <f t="shared" si="59"/>
        <v>-0.20000000000000018</v>
      </c>
      <c r="DG20" s="38">
        <f t="shared" si="60"/>
        <v>9.0566890009786946E-2</v>
      </c>
      <c r="DH20" s="38">
        <f t="shared" si="61"/>
        <v>8.8033859176606388E-2</v>
      </c>
      <c r="DI20" s="217">
        <f t="shared" si="62"/>
        <v>0.30000000000000027</v>
      </c>
      <c r="DJ20" s="38">
        <f t="shared" si="63"/>
        <v>0.74154934879168866</v>
      </c>
      <c r="DK20" s="38">
        <f t="shared" si="64"/>
        <v>0.74713351288957286</v>
      </c>
      <c r="DL20" s="217">
        <f t="shared" si="65"/>
        <v>-0.50000000000000044</v>
      </c>
      <c r="DM20" s="38">
        <f t="shared" si="66"/>
        <v>4.6651008342107392E-2</v>
      </c>
      <c r="DN20" s="38">
        <f t="shared" si="67"/>
        <v>4.1939175931981688E-2</v>
      </c>
      <c r="DO20" s="217">
        <f t="shared" si="68"/>
        <v>0.49999999999999978</v>
      </c>
      <c r="DP20" s="38">
        <f t="shared" si="69"/>
        <v>0.12213493156232283</v>
      </c>
      <c r="DQ20" s="38">
        <f t="shared" si="70"/>
        <v>0.12189339437540876</v>
      </c>
      <c r="DR20" s="217">
        <f t="shared" si="71"/>
        <v>0</v>
      </c>
      <c r="DS20" s="38">
        <f t="shared" si="72"/>
        <v>9.2006155341378473E-2</v>
      </c>
      <c r="DT20" s="38">
        <f t="shared" si="73"/>
        <v>8.8129496402877691E-2</v>
      </c>
      <c r="DU20" s="217">
        <f t="shared" si="74"/>
        <v>0.40000000000000036</v>
      </c>
      <c r="DV20" s="38">
        <f t="shared" si="75"/>
        <v>0.73920790475419129</v>
      </c>
      <c r="DW20" s="38">
        <f t="shared" si="76"/>
        <v>0.74803793328973189</v>
      </c>
      <c r="DX20" s="217">
        <f t="shared" si="77"/>
        <v>-0.9000000000000008</v>
      </c>
      <c r="DY20" s="38">
        <f t="shared" si="78"/>
        <v>7.1428571428571425E-2</v>
      </c>
      <c r="DZ20" s="38">
        <f t="shared" si="79"/>
        <v>4.3276661514683151E-2</v>
      </c>
      <c r="EA20" s="217">
        <f t="shared" si="80"/>
        <v>2.8</v>
      </c>
      <c r="EB20" s="38">
        <f t="shared" si="81"/>
        <v>0.12536443148688048</v>
      </c>
      <c r="EC20" s="38">
        <f t="shared" si="82"/>
        <v>0.16846986089644514</v>
      </c>
      <c r="ED20" s="217">
        <f t="shared" si="83"/>
        <v>-4.3000000000000007</v>
      </c>
      <c r="EE20" s="38">
        <f t="shared" si="84"/>
        <v>9.0379008746355682E-2</v>
      </c>
      <c r="EF20" s="38">
        <f t="shared" si="85"/>
        <v>0.10200927357032458</v>
      </c>
      <c r="EG20" s="217">
        <f t="shared" si="86"/>
        <v>-1.1999999999999997</v>
      </c>
      <c r="EH20" s="38">
        <f t="shared" si="87"/>
        <v>0.71282798833819239</v>
      </c>
      <c r="EI20" s="38">
        <f t="shared" si="88"/>
        <v>0.68624420401854713</v>
      </c>
      <c r="EJ20" s="217">
        <f t="shared" si="89"/>
        <v>2.6999999999999913</v>
      </c>
      <c r="EL20" s="38">
        <f t="shared" si="90"/>
        <v>4.088478876192473E-2</v>
      </c>
      <c r="EM20" s="38">
        <f t="shared" si="91"/>
        <v>4.0772669794212929E-2</v>
      </c>
      <c r="EN20" s="217">
        <f t="shared" si="92"/>
        <v>0</v>
      </c>
      <c r="EO20" s="38">
        <f t="shared" si="93"/>
        <v>0.15268812910075097</v>
      </c>
      <c r="EP20" s="38">
        <f t="shared" si="94"/>
        <v>0.14766754986931507</v>
      </c>
      <c r="EQ20" s="217">
        <f t="shared" si="95"/>
        <v>0.50000000000000044</v>
      </c>
      <c r="ER20" s="38">
        <f t="shared" si="96"/>
        <v>6.9813647232663895E-2</v>
      </c>
      <c r="ES20" s="38">
        <f t="shared" si="97"/>
        <v>7.0222732935079898E-2</v>
      </c>
      <c r="ET20" s="217">
        <f t="shared" si="98"/>
        <v>0</v>
      </c>
      <c r="EU20" s="38">
        <f t="shared" si="99"/>
        <v>0.73661343490466036</v>
      </c>
      <c r="EV20" s="38">
        <f t="shared" si="100"/>
        <v>0.74133704740139206</v>
      </c>
      <c r="EW20" s="217">
        <f t="shared" si="101"/>
        <v>-0.40000000000000036</v>
      </c>
      <c r="EX20" s="38">
        <f t="shared" si="102"/>
        <v>4.1487641147810637E-2</v>
      </c>
      <c r="EY20" s="38">
        <f t="shared" si="103"/>
        <v>4.0940016986009874E-2</v>
      </c>
      <c r="EZ20" s="217">
        <f t="shared" si="104"/>
        <v>0</v>
      </c>
      <c r="FA20" s="38">
        <f t="shared" si="105"/>
        <v>0.15538878688048283</v>
      </c>
      <c r="FB20" s="38">
        <f t="shared" si="106"/>
        <v>0.14911850075130428</v>
      </c>
      <c r="FC20" s="217">
        <f t="shared" si="107"/>
        <v>0.60000000000000053</v>
      </c>
      <c r="FD20" s="38">
        <f t="shared" si="108"/>
        <v>7.0602178556290404E-2</v>
      </c>
      <c r="FE20" s="38">
        <f t="shared" si="109"/>
        <v>7.049754076175721E-2</v>
      </c>
      <c r="FF20" s="217">
        <f t="shared" si="110"/>
        <v>9.9999999999998701E-2</v>
      </c>
      <c r="FG20" s="38">
        <f t="shared" si="111"/>
        <v>0.73252139341541611</v>
      </c>
      <c r="FH20" s="38">
        <f t="shared" si="112"/>
        <v>0.73944394150092863</v>
      </c>
      <c r="FI20" s="217">
        <f t="shared" si="113"/>
        <v>-0.60000000000000053</v>
      </c>
      <c r="FJ20" s="38">
        <f t="shared" si="114"/>
        <v>4.6141494285444416E-2</v>
      </c>
      <c r="FK20" s="38">
        <f t="shared" si="115"/>
        <v>4.6009830851525227E-2</v>
      </c>
      <c r="FL20" s="217">
        <f t="shared" si="116"/>
        <v>0</v>
      </c>
      <c r="FM20" s="38">
        <f t="shared" si="117"/>
        <v>0.1634787947482762</v>
      </c>
      <c r="FN20" s="38">
        <f t="shared" si="118"/>
        <v>0.15543829213049973</v>
      </c>
      <c r="FO20" s="217">
        <f t="shared" si="119"/>
        <v>0.80000000000000071</v>
      </c>
      <c r="FP20" s="38">
        <f t="shared" si="120"/>
        <v>7.8279965996032874E-2</v>
      </c>
      <c r="FQ20" s="38">
        <f t="shared" si="121"/>
        <v>7.9104621464025832E-2</v>
      </c>
      <c r="FR20" s="217">
        <f t="shared" si="122"/>
        <v>-0.10000000000000009</v>
      </c>
      <c r="FS20" s="38">
        <f t="shared" si="123"/>
        <v>0.71209974497024653</v>
      </c>
      <c r="FT20" s="38">
        <f t="shared" si="124"/>
        <v>0.71944725555394917</v>
      </c>
      <c r="FU20" s="217">
        <f t="shared" si="125"/>
        <v>-0.70000000000000062</v>
      </c>
      <c r="FV20" s="218">
        <v>0</v>
      </c>
    </row>
    <row r="21" spans="2:178" s="12" customFormat="1" ht="14.25" customHeight="1">
      <c r="B21" s="263"/>
      <c r="C21" s="284"/>
      <c r="D21" s="144" t="s">
        <v>246</v>
      </c>
      <c r="E21" s="174">
        <v>1</v>
      </c>
      <c r="F21" s="175">
        <v>0</v>
      </c>
      <c r="G21" s="67">
        <f t="shared" ref="G21" si="210">IFERROR(F21/E21,"-")</f>
        <v>0</v>
      </c>
      <c r="H21" s="68">
        <v>0</v>
      </c>
      <c r="I21" s="67">
        <f t="shared" ref="I21" si="211">IFERROR(H21/E21,"-")</f>
        <v>0</v>
      </c>
      <c r="J21" s="68">
        <v>0</v>
      </c>
      <c r="K21" s="67">
        <f t="shared" ref="K21" si="212">IFERROR(J21/E21,"-")</f>
        <v>0</v>
      </c>
      <c r="L21" s="174">
        <v>2</v>
      </c>
      <c r="M21" s="175">
        <v>0</v>
      </c>
      <c r="N21" s="67">
        <f t="shared" ref="N21" si="213">IFERROR(M21/L21,"-")</f>
        <v>0</v>
      </c>
      <c r="O21" s="68">
        <v>0</v>
      </c>
      <c r="P21" s="67">
        <f t="shared" ref="P21" si="214">IFERROR(O21/L21,"-")</f>
        <v>0</v>
      </c>
      <c r="Q21" s="68">
        <v>0</v>
      </c>
      <c r="R21" s="67">
        <f t="shared" ref="R21" si="215">IFERROR(Q21/L21,"-")</f>
        <v>0</v>
      </c>
      <c r="S21" s="174">
        <v>37</v>
      </c>
      <c r="T21" s="175">
        <v>0</v>
      </c>
      <c r="U21" s="67">
        <f t="shared" ref="U21" si="216">IFERROR(T21/S21,"-")</f>
        <v>0</v>
      </c>
      <c r="V21" s="68">
        <v>2</v>
      </c>
      <c r="W21" s="67">
        <f t="shared" ref="W21" si="217">IFERROR(V21/S21,"-")</f>
        <v>5.4054054054054057E-2</v>
      </c>
      <c r="X21" s="68">
        <v>0</v>
      </c>
      <c r="Y21" s="67">
        <f t="shared" ref="Y21" si="218">IFERROR(X21/S21,"-")</f>
        <v>0</v>
      </c>
      <c r="Z21" s="174">
        <v>66</v>
      </c>
      <c r="AA21" s="175">
        <v>0</v>
      </c>
      <c r="AB21" s="67">
        <f t="shared" ref="AB21" si="219">IFERROR(AA21/Z21,"-")</f>
        <v>0</v>
      </c>
      <c r="AC21" s="68">
        <v>2</v>
      </c>
      <c r="AD21" s="67">
        <f t="shared" ref="AD21" si="220">IFERROR(AC21/Z21,"-")</f>
        <v>3.0303030303030304E-2</v>
      </c>
      <c r="AE21" s="68">
        <v>1</v>
      </c>
      <c r="AF21" s="67">
        <f t="shared" ref="AF21" si="221">IFERROR(AE21/Z21,"-")</f>
        <v>1.5151515151515152E-2</v>
      </c>
      <c r="AG21" s="174">
        <v>57</v>
      </c>
      <c r="AH21" s="175">
        <v>0</v>
      </c>
      <c r="AI21" s="67">
        <f t="shared" ref="AI21" si="222">IFERROR(AH21/AG21,"-")</f>
        <v>0</v>
      </c>
      <c r="AJ21" s="68">
        <v>2</v>
      </c>
      <c r="AK21" s="67">
        <f t="shared" ref="AK21" si="223">IFERROR(AJ21/AG21,"-")</f>
        <v>3.5087719298245612E-2</v>
      </c>
      <c r="AL21" s="68">
        <v>1</v>
      </c>
      <c r="AM21" s="67">
        <f t="shared" ref="AM21" si="224">IFERROR(AL21/AG21,"-")</f>
        <v>1.7543859649122806E-2</v>
      </c>
      <c r="AN21" s="174">
        <v>54</v>
      </c>
      <c r="AO21" s="175">
        <v>0</v>
      </c>
      <c r="AP21" s="67">
        <f t="shared" ref="AP21" si="225">IFERROR(AO21/AN21,"-")</f>
        <v>0</v>
      </c>
      <c r="AQ21" s="68">
        <v>2</v>
      </c>
      <c r="AR21" s="67">
        <f t="shared" ref="AR21" si="226">IFERROR(AQ21/AN21,"-")</f>
        <v>3.7037037037037035E-2</v>
      </c>
      <c r="AS21" s="68">
        <v>0</v>
      </c>
      <c r="AT21" s="67">
        <f t="shared" ref="AT21" si="227">IFERROR(AS21/AN21,"-")</f>
        <v>0</v>
      </c>
      <c r="AU21" s="174">
        <v>40</v>
      </c>
      <c r="AV21" s="175">
        <v>0</v>
      </c>
      <c r="AW21" s="67">
        <f t="shared" ref="AW21" si="228">IFERROR(AV21/AU21,"-")</f>
        <v>0</v>
      </c>
      <c r="AX21" s="68">
        <v>1</v>
      </c>
      <c r="AY21" s="67">
        <f t="shared" ref="AY21" si="229">IFERROR(AX21/AU21,"-")</f>
        <v>2.5000000000000001E-2</v>
      </c>
      <c r="AZ21" s="68">
        <v>0</v>
      </c>
      <c r="BA21" s="67">
        <f t="shared" ref="BA21" si="230">IFERROR(AZ21/AU21,"-")</f>
        <v>0</v>
      </c>
      <c r="BB21" s="174">
        <f t="shared" ref="BB21" si="231">SUM(E21,L21,S21,Z21,AG21,AN21,AU21,)</f>
        <v>257</v>
      </c>
      <c r="BC21" s="69">
        <f t="shared" ref="BC21" si="232">SUM(F21,M21,T21,AA21,AH21,AO21,AV21,)</f>
        <v>0</v>
      </c>
      <c r="BD21" s="67">
        <f t="shared" ref="BD21" si="233">IFERROR(BC21/BB21,"-")</f>
        <v>0</v>
      </c>
      <c r="BE21" s="69">
        <f t="shared" ref="BE21" si="234">SUM(H21,O21,V21,AC21,AJ21,AQ21,AX21,)</f>
        <v>9</v>
      </c>
      <c r="BF21" s="67">
        <f t="shared" ref="BF21" si="235">IFERROR(BE21/BB21,"-")</f>
        <v>3.5019455252918288E-2</v>
      </c>
      <c r="BG21" s="69">
        <f t="shared" ref="BG21" si="236">SUM(J21,Q21,X21,AE21,AL21,AS21,AZ21,)</f>
        <v>2</v>
      </c>
      <c r="BH21" s="67">
        <f t="shared" ref="BH21" si="237">IFERROR(BG21/BB21,"-")</f>
        <v>7.7821011673151752E-3</v>
      </c>
      <c r="BJ21" s="263"/>
      <c r="BK21" s="284"/>
      <c r="BL21" s="223" t="s">
        <v>245</v>
      </c>
      <c r="BM21" s="40">
        <v>167</v>
      </c>
      <c r="BN21" s="40">
        <v>0</v>
      </c>
      <c r="BO21" s="91">
        <v>0</v>
      </c>
      <c r="BP21" s="40">
        <v>2</v>
      </c>
      <c r="BQ21" s="91">
        <v>1.1976047904191617E-2</v>
      </c>
      <c r="BR21" s="40">
        <v>0</v>
      </c>
      <c r="BS21" s="91">
        <v>0</v>
      </c>
      <c r="BU21" s="209"/>
      <c r="BV21" s="213" t="s">
        <v>245</v>
      </c>
      <c r="BW21" s="38">
        <f t="shared" si="28"/>
        <v>0.95719844357976658</v>
      </c>
      <c r="BX21" s="38">
        <f t="shared" si="29"/>
        <v>0.9880239520958084</v>
      </c>
      <c r="BY21" s="147">
        <v>15</v>
      </c>
      <c r="BZ21" s="151" t="s">
        <v>116</v>
      </c>
      <c r="CA21" s="38">
        <f t="shared" si="30"/>
        <v>2.3217550274223033E-2</v>
      </c>
      <c r="CB21" s="38">
        <f t="shared" si="31"/>
        <v>2.2591764486677848E-2</v>
      </c>
      <c r="CC21" s="38">
        <f t="shared" si="32"/>
        <v>0.10877513711151737</v>
      </c>
      <c r="CD21" s="38">
        <f t="shared" si="33"/>
        <v>0.10368921185019564</v>
      </c>
      <c r="CE21" s="38">
        <f t="shared" si="34"/>
        <v>5.653564899451554E-2</v>
      </c>
      <c r="CF21" s="38">
        <f t="shared" si="35"/>
        <v>6.3303521520402459E-2</v>
      </c>
      <c r="CG21" s="38">
        <f t="shared" si="36"/>
        <v>0.8114716636197441</v>
      </c>
      <c r="CH21" s="38">
        <f t="shared" si="37"/>
        <v>0.81041550214272406</v>
      </c>
      <c r="CI21" s="38">
        <f t="shared" si="38"/>
        <v>2.356735301414041E-2</v>
      </c>
      <c r="CJ21" s="38">
        <f t="shared" si="39"/>
        <v>2.3081534772182253E-2</v>
      </c>
      <c r="CK21" s="38">
        <f t="shared" si="40"/>
        <v>0.11004713470602828</v>
      </c>
      <c r="CL21" s="38">
        <f t="shared" si="41"/>
        <v>0.10471622701838529</v>
      </c>
      <c r="CM21" s="38">
        <f t="shared" si="42"/>
        <v>5.6958571074175145E-2</v>
      </c>
      <c r="CN21" s="38">
        <f t="shared" si="43"/>
        <v>6.3798960831334933E-2</v>
      </c>
      <c r="CO21" s="38">
        <f t="shared" si="44"/>
        <v>0.80942694120565617</v>
      </c>
      <c r="CP21" s="38">
        <f t="shared" si="45"/>
        <v>0.80840327737809747</v>
      </c>
      <c r="CQ21" s="38">
        <f t="shared" si="46"/>
        <v>3.0303030303030304E-2</v>
      </c>
      <c r="CR21" s="38">
        <f t="shared" si="47"/>
        <v>2.0696142991533398E-2</v>
      </c>
      <c r="CS21" s="38">
        <f t="shared" si="48"/>
        <v>0.14015151515151514</v>
      </c>
      <c r="CT21" s="38">
        <f t="shared" si="49"/>
        <v>0.12229539040451552</v>
      </c>
      <c r="CU21" s="38">
        <f t="shared" si="50"/>
        <v>7.2916666666666671E-2</v>
      </c>
      <c r="CV21" s="38">
        <f t="shared" si="51"/>
        <v>7.5258701787394161E-2</v>
      </c>
      <c r="CW21" s="38">
        <f t="shared" si="52"/>
        <v>0.75662878787878785</v>
      </c>
      <c r="CX21" s="38">
        <f t="shared" si="53"/>
        <v>0.78174976481655689</v>
      </c>
      <c r="CZ21" s="151" t="s">
        <v>25</v>
      </c>
      <c r="DA21" s="38">
        <f t="shared" si="54"/>
        <v>6.0508055980242267E-2</v>
      </c>
      <c r="DB21" s="38">
        <f t="shared" si="55"/>
        <v>6.4837299660029143E-2</v>
      </c>
      <c r="DC21" s="217">
        <f t="shared" si="56"/>
        <v>-0.40000000000000036</v>
      </c>
      <c r="DD21" s="38">
        <f t="shared" si="57"/>
        <v>0.20969069740091734</v>
      </c>
      <c r="DE21" s="38">
        <f t="shared" si="58"/>
        <v>0.20823215152986888</v>
      </c>
      <c r="DF21" s="217">
        <f t="shared" si="59"/>
        <v>0.20000000000000018</v>
      </c>
      <c r="DG21" s="38">
        <f t="shared" si="60"/>
        <v>6.879924732447372E-2</v>
      </c>
      <c r="DH21" s="38">
        <f t="shared" si="61"/>
        <v>6.7994171928120448E-2</v>
      </c>
      <c r="DI21" s="217">
        <f t="shared" si="62"/>
        <v>0.10000000000000009</v>
      </c>
      <c r="DJ21" s="38">
        <f t="shared" si="63"/>
        <v>0.66100199929436665</v>
      </c>
      <c r="DK21" s="38">
        <f t="shared" si="64"/>
        <v>0.65893637688198159</v>
      </c>
      <c r="DL21" s="217">
        <f t="shared" si="65"/>
        <v>0.20000000000000018</v>
      </c>
      <c r="DM21" s="38">
        <f t="shared" si="66"/>
        <v>6.1956591743414696E-2</v>
      </c>
      <c r="DN21" s="38">
        <f t="shared" si="67"/>
        <v>6.5518827626996123E-2</v>
      </c>
      <c r="DO21" s="217">
        <f t="shared" si="68"/>
        <v>-0.40000000000000036</v>
      </c>
      <c r="DP21" s="38">
        <f t="shared" si="69"/>
        <v>0.21317704643524182</v>
      </c>
      <c r="DQ21" s="38">
        <f t="shared" si="70"/>
        <v>0.20963396201616613</v>
      </c>
      <c r="DR21" s="217">
        <f t="shared" si="71"/>
        <v>0.30000000000000027</v>
      </c>
      <c r="DS21" s="38">
        <f t="shared" si="72"/>
        <v>6.9298641076833908E-2</v>
      </c>
      <c r="DT21" s="38">
        <f t="shared" si="73"/>
        <v>6.7818886771374126E-2</v>
      </c>
      <c r="DU21" s="217">
        <f t="shared" si="74"/>
        <v>0.10000000000000009</v>
      </c>
      <c r="DV21" s="38">
        <f t="shared" si="75"/>
        <v>0.65556772074450953</v>
      </c>
      <c r="DW21" s="38">
        <f t="shared" si="76"/>
        <v>0.65702832358546359</v>
      </c>
      <c r="DX21" s="217">
        <f t="shared" si="77"/>
        <v>-0.10000000000000009</v>
      </c>
      <c r="DY21" s="38">
        <f t="shared" si="78"/>
        <v>5.589519650655022E-2</v>
      </c>
      <c r="DZ21" s="38">
        <f t="shared" si="79"/>
        <v>6.5137614678899086E-2</v>
      </c>
      <c r="EA21" s="217">
        <f t="shared" si="80"/>
        <v>-0.90000000000000013</v>
      </c>
      <c r="EB21" s="38">
        <f t="shared" si="81"/>
        <v>0.21222707423580786</v>
      </c>
      <c r="EC21" s="38">
        <f t="shared" si="82"/>
        <v>0.22018348623853212</v>
      </c>
      <c r="ED21" s="217">
        <f t="shared" si="83"/>
        <v>-0.80000000000000071</v>
      </c>
      <c r="EE21" s="38">
        <f t="shared" si="84"/>
        <v>8.034934497816594E-2</v>
      </c>
      <c r="EF21" s="38">
        <f t="shared" si="85"/>
        <v>7.9816513761467894E-2</v>
      </c>
      <c r="EG21" s="217">
        <f t="shared" si="86"/>
        <v>0</v>
      </c>
      <c r="EH21" s="38">
        <f t="shared" si="87"/>
        <v>0.65152838427947601</v>
      </c>
      <c r="EI21" s="38">
        <f t="shared" si="88"/>
        <v>0.63486238532110095</v>
      </c>
      <c r="EJ21" s="217">
        <f t="shared" si="89"/>
        <v>1.7000000000000015</v>
      </c>
      <c r="EL21" s="38">
        <f t="shared" si="90"/>
        <v>4.088478876192473E-2</v>
      </c>
      <c r="EM21" s="38">
        <f t="shared" si="91"/>
        <v>4.0772669794212929E-2</v>
      </c>
      <c r="EN21" s="217">
        <f t="shared" si="92"/>
        <v>0</v>
      </c>
      <c r="EO21" s="38">
        <f t="shared" si="93"/>
        <v>0.15268812910075097</v>
      </c>
      <c r="EP21" s="38">
        <f t="shared" si="94"/>
        <v>0.14766754986931507</v>
      </c>
      <c r="EQ21" s="217">
        <f t="shared" si="95"/>
        <v>0.50000000000000044</v>
      </c>
      <c r="ER21" s="38">
        <f t="shared" si="96"/>
        <v>6.9813647232663895E-2</v>
      </c>
      <c r="ES21" s="38">
        <f t="shared" si="97"/>
        <v>7.0222732935079898E-2</v>
      </c>
      <c r="ET21" s="217">
        <f t="shared" si="98"/>
        <v>0</v>
      </c>
      <c r="EU21" s="38">
        <f t="shared" si="99"/>
        <v>0.73661343490466036</v>
      </c>
      <c r="EV21" s="38">
        <f t="shared" si="100"/>
        <v>0.74133704740139206</v>
      </c>
      <c r="EW21" s="217">
        <f t="shared" si="101"/>
        <v>-0.40000000000000036</v>
      </c>
      <c r="EX21" s="38">
        <f t="shared" si="102"/>
        <v>4.1487641147810637E-2</v>
      </c>
      <c r="EY21" s="38">
        <f t="shared" si="103"/>
        <v>4.0940016986009874E-2</v>
      </c>
      <c r="EZ21" s="217">
        <f t="shared" si="104"/>
        <v>0</v>
      </c>
      <c r="FA21" s="38">
        <f t="shared" si="105"/>
        <v>0.15538878688048283</v>
      </c>
      <c r="FB21" s="38">
        <f t="shared" si="106"/>
        <v>0.14911850075130428</v>
      </c>
      <c r="FC21" s="217">
        <f t="shared" si="107"/>
        <v>0.60000000000000053</v>
      </c>
      <c r="FD21" s="38">
        <f t="shared" si="108"/>
        <v>7.0602178556290404E-2</v>
      </c>
      <c r="FE21" s="38">
        <f t="shared" si="109"/>
        <v>7.049754076175721E-2</v>
      </c>
      <c r="FF21" s="217">
        <f t="shared" si="110"/>
        <v>9.9999999999998701E-2</v>
      </c>
      <c r="FG21" s="38">
        <f t="shared" si="111"/>
        <v>0.73252139341541611</v>
      </c>
      <c r="FH21" s="38">
        <f t="shared" si="112"/>
        <v>0.73944394150092863</v>
      </c>
      <c r="FI21" s="217">
        <f t="shared" si="113"/>
        <v>-0.60000000000000053</v>
      </c>
      <c r="FJ21" s="38">
        <f t="shared" si="114"/>
        <v>4.6141494285444416E-2</v>
      </c>
      <c r="FK21" s="38">
        <f t="shared" si="115"/>
        <v>4.6009830851525227E-2</v>
      </c>
      <c r="FL21" s="217">
        <f t="shared" si="116"/>
        <v>0</v>
      </c>
      <c r="FM21" s="38">
        <f t="shared" si="117"/>
        <v>0.1634787947482762</v>
      </c>
      <c r="FN21" s="38">
        <f t="shared" si="118"/>
        <v>0.15543829213049973</v>
      </c>
      <c r="FO21" s="217">
        <f t="shared" si="119"/>
        <v>0.80000000000000071</v>
      </c>
      <c r="FP21" s="38">
        <f t="shared" si="120"/>
        <v>7.8279965996032874E-2</v>
      </c>
      <c r="FQ21" s="38">
        <f t="shared" si="121"/>
        <v>7.9104621464025832E-2</v>
      </c>
      <c r="FR21" s="217">
        <f t="shared" si="122"/>
        <v>-0.10000000000000009</v>
      </c>
      <c r="FS21" s="38">
        <f t="shared" si="123"/>
        <v>0.71209974497024653</v>
      </c>
      <c r="FT21" s="38">
        <f t="shared" si="124"/>
        <v>0.71944725555394917</v>
      </c>
      <c r="FU21" s="217">
        <f t="shared" si="125"/>
        <v>-0.70000000000000062</v>
      </c>
      <c r="FV21" s="218">
        <v>0</v>
      </c>
    </row>
    <row r="22" spans="2:178" s="12" customFormat="1" ht="14.25" customHeight="1">
      <c r="B22" s="264"/>
      <c r="C22" s="285"/>
      <c r="D22" s="164" t="s">
        <v>74</v>
      </c>
      <c r="E22" s="39">
        <v>22</v>
      </c>
      <c r="F22" s="237">
        <v>1</v>
      </c>
      <c r="G22" s="13">
        <f t="shared" si="0"/>
        <v>4.5454545454545456E-2</v>
      </c>
      <c r="H22" s="34">
        <v>0</v>
      </c>
      <c r="I22" s="13">
        <f t="shared" si="1"/>
        <v>0</v>
      </c>
      <c r="J22" s="34">
        <v>1</v>
      </c>
      <c r="K22" s="13">
        <f t="shared" si="2"/>
        <v>4.5454545454545456E-2</v>
      </c>
      <c r="L22" s="39">
        <v>67</v>
      </c>
      <c r="M22" s="237">
        <v>0</v>
      </c>
      <c r="N22" s="13">
        <f t="shared" si="3"/>
        <v>0</v>
      </c>
      <c r="O22" s="34">
        <v>7</v>
      </c>
      <c r="P22" s="13">
        <f t="shared" si="4"/>
        <v>0.1044776119402985</v>
      </c>
      <c r="Q22" s="34">
        <v>3</v>
      </c>
      <c r="R22" s="13">
        <f t="shared" si="5"/>
        <v>4.4776119402985072E-2</v>
      </c>
      <c r="S22" s="39">
        <v>2993</v>
      </c>
      <c r="T22" s="237">
        <v>61</v>
      </c>
      <c r="U22" s="13">
        <f t="shared" si="6"/>
        <v>2.0380888740394253E-2</v>
      </c>
      <c r="V22" s="34">
        <v>459</v>
      </c>
      <c r="W22" s="13">
        <f t="shared" si="7"/>
        <v>0.15335783494821251</v>
      </c>
      <c r="X22" s="34">
        <v>140</v>
      </c>
      <c r="Y22" s="13">
        <f t="shared" si="8"/>
        <v>4.6775810223855664E-2</v>
      </c>
      <c r="Z22" s="39">
        <v>2760</v>
      </c>
      <c r="AA22" s="237">
        <v>58</v>
      </c>
      <c r="AB22" s="13">
        <f t="shared" si="9"/>
        <v>2.1014492753623187E-2</v>
      </c>
      <c r="AC22" s="34">
        <v>456</v>
      </c>
      <c r="AD22" s="13">
        <f t="shared" si="10"/>
        <v>0.16521739130434782</v>
      </c>
      <c r="AE22" s="34">
        <v>133</v>
      </c>
      <c r="AF22" s="13">
        <f t="shared" si="11"/>
        <v>4.8188405797101451E-2</v>
      </c>
      <c r="AG22" s="39">
        <v>1775</v>
      </c>
      <c r="AH22" s="237">
        <v>23</v>
      </c>
      <c r="AI22" s="13">
        <f t="shared" si="12"/>
        <v>1.2957746478873239E-2</v>
      </c>
      <c r="AJ22" s="34">
        <v>225</v>
      </c>
      <c r="AK22" s="13">
        <f t="shared" si="13"/>
        <v>0.12676056338028169</v>
      </c>
      <c r="AL22" s="34">
        <v>77</v>
      </c>
      <c r="AM22" s="13">
        <f t="shared" si="14"/>
        <v>4.3380281690140847E-2</v>
      </c>
      <c r="AN22" s="39">
        <v>778</v>
      </c>
      <c r="AO22" s="237">
        <v>5</v>
      </c>
      <c r="AP22" s="13">
        <f t="shared" si="15"/>
        <v>6.4267352185089976E-3</v>
      </c>
      <c r="AQ22" s="34">
        <v>92</v>
      </c>
      <c r="AR22" s="13">
        <f t="shared" si="16"/>
        <v>0.11825192802056556</v>
      </c>
      <c r="AS22" s="34">
        <v>19</v>
      </c>
      <c r="AT22" s="13">
        <f t="shared" si="17"/>
        <v>2.4421593830334189E-2</v>
      </c>
      <c r="AU22" s="39">
        <v>268</v>
      </c>
      <c r="AV22" s="237">
        <v>0</v>
      </c>
      <c r="AW22" s="13">
        <f t="shared" si="18"/>
        <v>0</v>
      </c>
      <c r="AX22" s="34">
        <v>22</v>
      </c>
      <c r="AY22" s="13">
        <f t="shared" si="19"/>
        <v>8.2089552238805971E-2</v>
      </c>
      <c r="AZ22" s="34">
        <v>3</v>
      </c>
      <c r="BA22" s="13">
        <f t="shared" si="20"/>
        <v>1.1194029850746268E-2</v>
      </c>
      <c r="BB22" s="39">
        <f t="shared" si="21"/>
        <v>8663</v>
      </c>
      <c r="BC22" s="75">
        <f t="shared" si="22"/>
        <v>148</v>
      </c>
      <c r="BD22" s="13">
        <f t="shared" si="23"/>
        <v>1.708415098695602E-2</v>
      </c>
      <c r="BE22" s="75">
        <f t="shared" si="24"/>
        <v>1261</v>
      </c>
      <c r="BF22" s="13">
        <f t="shared" si="25"/>
        <v>0.14556158374696987</v>
      </c>
      <c r="BG22" s="75">
        <f t="shared" si="26"/>
        <v>376</v>
      </c>
      <c r="BH22" s="13">
        <f t="shared" si="27"/>
        <v>4.3402978183077458E-2</v>
      </c>
      <c r="BJ22" s="264"/>
      <c r="BK22" s="285"/>
      <c r="BL22" s="222" t="s">
        <v>74</v>
      </c>
      <c r="BM22" s="40">
        <v>8559</v>
      </c>
      <c r="BN22" s="40">
        <v>165</v>
      </c>
      <c r="BO22" s="91">
        <v>1.927795303189625E-2</v>
      </c>
      <c r="BP22" s="40">
        <v>1167</v>
      </c>
      <c r="BQ22" s="91">
        <v>0.13634770417104802</v>
      </c>
      <c r="BR22" s="40">
        <v>421</v>
      </c>
      <c r="BS22" s="91">
        <v>4.9187989251080734E-2</v>
      </c>
      <c r="BU22" s="210"/>
      <c r="BV22" s="125" t="s">
        <v>74</v>
      </c>
      <c r="BW22" s="38">
        <f t="shared" si="28"/>
        <v>0.79395128708299667</v>
      </c>
      <c r="BX22" s="38">
        <f t="shared" si="29"/>
        <v>0.795186353545975</v>
      </c>
      <c r="BY22" s="147">
        <v>16</v>
      </c>
      <c r="BZ22" s="151" t="s">
        <v>61</v>
      </c>
      <c r="CA22" s="38">
        <f t="shared" si="30"/>
        <v>2.2202115812917596E-2</v>
      </c>
      <c r="CB22" s="38">
        <f t="shared" si="31"/>
        <v>2.1942242355605889E-2</v>
      </c>
      <c r="CC22" s="38">
        <f t="shared" si="32"/>
        <v>0.10370267260579065</v>
      </c>
      <c r="CD22" s="38">
        <f t="shared" si="33"/>
        <v>8.9326160815402039E-2</v>
      </c>
      <c r="CE22" s="38">
        <f t="shared" si="34"/>
        <v>6.9042316258351888E-2</v>
      </c>
      <c r="CF22" s="38">
        <f t="shared" si="35"/>
        <v>7.5523782559456396E-2</v>
      </c>
      <c r="CG22" s="38">
        <f t="shared" si="36"/>
        <v>0.80505289532293989</v>
      </c>
      <c r="CH22" s="38">
        <f t="shared" si="37"/>
        <v>0.8132078142695357</v>
      </c>
      <c r="CI22" s="38">
        <f t="shared" si="38"/>
        <v>2.293431356880294E-2</v>
      </c>
      <c r="CJ22" s="38">
        <f t="shared" si="39"/>
        <v>2.1660649819494584E-2</v>
      </c>
      <c r="CK22" s="38">
        <f t="shared" si="40"/>
        <v>0.10684033882052102</v>
      </c>
      <c r="CL22" s="38">
        <f t="shared" si="41"/>
        <v>9.0493381468110715E-2</v>
      </c>
      <c r="CM22" s="38">
        <f t="shared" si="42"/>
        <v>6.960204570880614E-2</v>
      </c>
      <c r="CN22" s="38">
        <f t="shared" si="43"/>
        <v>7.6855194544725225E-2</v>
      </c>
      <c r="CO22" s="38">
        <f t="shared" si="44"/>
        <v>0.80062330190186992</v>
      </c>
      <c r="CP22" s="38">
        <f t="shared" si="45"/>
        <v>0.81099077416766951</v>
      </c>
      <c r="CQ22" s="38">
        <f t="shared" si="46"/>
        <v>2.1561338289962824E-2</v>
      </c>
      <c r="CR22" s="38">
        <f t="shared" si="47"/>
        <v>2.9390154298310066E-2</v>
      </c>
      <c r="CS22" s="38">
        <f t="shared" si="48"/>
        <v>0.10929368029739776</v>
      </c>
      <c r="CT22" s="38">
        <f t="shared" si="49"/>
        <v>9.7722263041880975E-2</v>
      </c>
      <c r="CU22" s="38">
        <f t="shared" si="50"/>
        <v>8.5501858736059477E-2</v>
      </c>
      <c r="CV22" s="38">
        <f t="shared" si="51"/>
        <v>8.0088170462894931E-2</v>
      </c>
      <c r="CW22" s="38">
        <f t="shared" si="52"/>
        <v>0.78364312267657987</v>
      </c>
      <c r="CX22" s="38">
        <f t="shared" si="53"/>
        <v>0.79279941219691408</v>
      </c>
      <c r="CZ22" s="151" t="s">
        <v>15</v>
      </c>
      <c r="DA22" s="38">
        <f t="shared" si="54"/>
        <v>6.1179877356347945E-2</v>
      </c>
      <c r="DB22" s="38">
        <f t="shared" si="55"/>
        <v>6.2945054945054951E-2</v>
      </c>
      <c r="DC22" s="217">
        <f t="shared" si="56"/>
        <v>-0.20000000000000018</v>
      </c>
      <c r="DD22" s="38">
        <f t="shared" si="57"/>
        <v>0.19378832614126731</v>
      </c>
      <c r="DE22" s="38">
        <f t="shared" si="58"/>
        <v>0.1931135531135531</v>
      </c>
      <c r="DF22" s="217">
        <f t="shared" si="59"/>
        <v>0.10000000000000009</v>
      </c>
      <c r="DG22" s="38">
        <f t="shared" si="60"/>
        <v>6.7283670224846701E-2</v>
      </c>
      <c r="DH22" s="38">
        <f t="shared" si="61"/>
        <v>6.6754578754578756E-2</v>
      </c>
      <c r="DI22" s="217">
        <f t="shared" si="62"/>
        <v>0</v>
      </c>
      <c r="DJ22" s="38">
        <f t="shared" si="63"/>
        <v>0.677748126277538</v>
      </c>
      <c r="DK22" s="38">
        <f t="shared" si="64"/>
        <v>0.67718681318681317</v>
      </c>
      <c r="DL22" s="217">
        <f t="shared" si="65"/>
        <v>0.10000000000000009</v>
      </c>
      <c r="DM22" s="38">
        <f t="shared" si="66"/>
        <v>6.2622797442694528E-2</v>
      </c>
      <c r="DN22" s="38">
        <f t="shared" si="67"/>
        <v>6.323594933486093E-2</v>
      </c>
      <c r="DO22" s="217">
        <f t="shared" si="68"/>
        <v>0</v>
      </c>
      <c r="DP22" s="38">
        <f t="shared" si="69"/>
        <v>0.19975050678309683</v>
      </c>
      <c r="DQ22" s="38">
        <f t="shared" si="70"/>
        <v>0.19686843612755395</v>
      </c>
      <c r="DR22" s="217">
        <f t="shared" si="71"/>
        <v>0.30000000000000027</v>
      </c>
      <c r="DS22" s="38">
        <f t="shared" si="72"/>
        <v>6.7643848432870732E-2</v>
      </c>
      <c r="DT22" s="38">
        <f t="shared" si="73"/>
        <v>6.727770351982687E-2</v>
      </c>
      <c r="DU22" s="217">
        <f t="shared" si="74"/>
        <v>0.10000000000000009</v>
      </c>
      <c r="DV22" s="38">
        <f t="shared" si="75"/>
        <v>0.66998284734133795</v>
      </c>
      <c r="DW22" s="38">
        <f t="shared" si="76"/>
        <v>0.67261791101775825</v>
      </c>
      <c r="DX22" s="217">
        <f t="shared" si="77"/>
        <v>-0.30000000000000027</v>
      </c>
      <c r="DY22" s="38">
        <f t="shared" si="78"/>
        <v>5.9872611464968153E-2</v>
      </c>
      <c r="DZ22" s="38">
        <f t="shared" si="79"/>
        <v>7.0091423595994781E-2</v>
      </c>
      <c r="EA22" s="217">
        <f t="shared" si="80"/>
        <v>-1.0000000000000009</v>
      </c>
      <c r="EB22" s="38">
        <f t="shared" si="81"/>
        <v>0.16687898089171974</v>
      </c>
      <c r="EC22" s="38">
        <f t="shared" si="82"/>
        <v>0.17501088376142795</v>
      </c>
      <c r="ED22" s="217">
        <f t="shared" si="83"/>
        <v>-0.79999999999999793</v>
      </c>
      <c r="EE22" s="38">
        <f t="shared" si="84"/>
        <v>7.9405520169851376E-2</v>
      </c>
      <c r="EF22" s="38">
        <f t="shared" si="85"/>
        <v>7.0962124510230734E-2</v>
      </c>
      <c r="EG22" s="217">
        <f t="shared" si="86"/>
        <v>0.80000000000000071</v>
      </c>
      <c r="EH22" s="38">
        <f t="shared" si="87"/>
        <v>0.69384288747346068</v>
      </c>
      <c r="EI22" s="38">
        <f t="shared" si="88"/>
        <v>0.68393556813234657</v>
      </c>
      <c r="EJ22" s="217">
        <f t="shared" si="89"/>
        <v>0.99999999999998979</v>
      </c>
      <c r="EL22" s="38">
        <f t="shared" si="90"/>
        <v>4.088478876192473E-2</v>
      </c>
      <c r="EM22" s="38">
        <f t="shared" si="91"/>
        <v>4.0772669794212929E-2</v>
      </c>
      <c r="EN22" s="217">
        <f t="shared" si="92"/>
        <v>0</v>
      </c>
      <c r="EO22" s="38">
        <f t="shared" si="93"/>
        <v>0.15268812910075097</v>
      </c>
      <c r="EP22" s="38">
        <f t="shared" si="94"/>
        <v>0.14766754986931507</v>
      </c>
      <c r="EQ22" s="217">
        <f t="shared" si="95"/>
        <v>0.50000000000000044</v>
      </c>
      <c r="ER22" s="38">
        <f t="shared" si="96"/>
        <v>6.9813647232663895E-2</v>
      </c>
      <c r="ES22" s="38">
        <f t="shared" si="97"/>
        <v>7.0222732935079898E-2</v>
      </c>
      <c r="ET22" s="217">
        <f t="shared" si="98"/>
        <v>0</v>
      </c>
      <c r="EU22" s="38">
        <f t="shared" si="99"/>
        <v>0.73661343490466036</v>
      </c>
      <c r="EV22" s="38">
        <f t="shared" si="100"/>
        <v>0.74133704740139206</v>
      </c>
      <c r="EW22" s="217">
        <f t="shared" si="101"/>
        <v>-0.40000000000000036</v>
      </c>
      <c r="EX22" s="38">
        <f t="shared" si="102"/>
        <v>4.1487641147810637E-2</v>
      </c>
      <c r="EY22" s="38">
        <f t="shared" si="103"/>
        <v>4.0940016986009874E-2</v>
      </c>
      <c r="EZ22" s="217">
        <f t="shared" si="104"/>
        <v>0</v>
      </c>
      <c r="FA22" s="38">
        <f t="shared" si="105"/>
        <v>0.15538878688048283</v>
      </c>
      <c r="FB22" s="38">
        <f t="shared" si="106"/>
        <v>0.14911850075130428</v>
      </c>
      <c r="FC22" s="217">
        <f t="shared" si="107"/>
        <v>0.60000000000000053</v>
      </c>
      <c r="FD22" s="38">
        <f t="shared" si="108"/>
        <v>7.0602178556290404E-2</v>
      </c>
      <c r="FE22" s="38">
        <f t="shared" si="109"/>
        <v>7.049754076175721E-2</v>
      </c>
      <c r="FF22" s="217">
        <f t="shared" si="110"/>
        <v>9.9999999999998701E-2</v>
      </c>
      <c r="FG22" s="38">
        <f t="shared" si="111"/>
        <v>0.73252139341541611</v>
      </c>
      <c r="FH22" s="38">
        <f t="shared" si="112"/>
        <v>0.73944394150092863</v>
      </c>
      <c r="FI22" s="217">
        <f t="shared" si="113"/>
        <v>-0.60000000000000053</v>
      </c>
      <c r="FJ22" s="38">
        <f t="shared" si="114"/>
        <v>4.6141494285444416E-2</v>
      </c>
      <c r="FK22" s="38">
        <f t="shared" si="115"/>
        <v>4.6009830851525227E-2</v>
      </c>
      <c r="FL22" s="217">
        <f t="shared" si="116"/>
        <v>0</v>
      </c>
      <c r="FM22" s="38">
        <f t="shared" si="117"/>
        <v>0.1634787947482762</v>
      </c>
      <c r="FN22" s="38">
        <f t="shared" si="118"/>
        <v>0.15543829213049973</v>
      </c>
      <c r="FO22" s="217">
        <f t="shared" si="119"/>
        <v>0.80000000000000071</v>
      </c>
      <c r="FP22" s="38">
        <f t="shared" si="120"/>
        <v>7.8279965996032874E-2</v>
      </c>
      <c r="FQ22" s="38">
        <f t="shared" si="121"/>
        <v>7.9104621464025832E-2</v>
      </c>
      <c r="FR22" s="217">
        <f t="shared" si="122"/>
        <v>-0.10000000000000009</v>
      </c>
      <c r="FS22" s="38">
        <f t="shared" si="123"/>
        <v>0.71209974497024653</v>
      </c>
      <c r="FT22" s="38">
        <f t="shared" si="124"/>
        <v>0.71944725555394917</v>
      </c>
      <c r="FU22" s="217">
        <f t="shared" si="125"/>
        <v>-0.70000000000000062</v>
      </c>
      <c r="FV22" s="218">
        <v>0</v>
      </c>
    </row>
    <row r="23" spans="2:178" s="12" customFormat="1" ht="14.25" customHeight="1">
      <c r="B23" s="262">
        <v>5</v>
      </c>
      <c r="C23" s="283" t="s">
        <v>109</v>
      </c>
      <c r="D23" s="143" t="s">
        <v>163</v>
      </c>
      <c r="E23" s="128">
        <v>17</v>
      </c>
      <c r="F23" s="89">
        <v>1</v>
      </c>
      <c r="G23" s="77">
        <f t="shared" si="0"/>
        <v>5.8823529411764705E-2</v>
      </c>
      <c r="H23" s="78">
        <v>1</v>
      </c>
      <c r="I23" s="77">
        <f t="shared" si="1"/>
        <v>5.8823529411764705E-2</v>
      </c>
      <c r="J23" s="78">
        <v>1</v>
      </c>
      <c r="K23" s="77">
        <f t="shared" si="2"/>
        <v>5.8823529411764705E-2</v>
      </c>
      <c r="L23" s="128">
        <v>51</v>
      </c>
      <c r="M23" s="89">
        <v>4</v>
      </c>
      <c r="N23" s="77">
        <f t="shared" si="3"/>
        <v>7.8431372549019607E-2</v>
      </c>
      <c r="O23" s="78">
        <v>3</v>
      </c>
      <c r="P23" s="77">
        <f t="shared" si="4"/>
        <v>5.8823529411764705E-2</v>
      </c>
      <c r="Q23" s="78">
        <v>5</v>
      </c>
      <c r="R23" s="77">
        <f t="shared" si="5"/>
        <v>9.8039215686274508E-2</v>
      </c>
      <c r="S23" s="128">
        <v>2298</v>
      </c>
      <c r="T23" s="89">
        <v>83</v>
      </c>
      <c r="U23" s="77">
        <f t="shared" si="6"/>
        <v>3.6118363794604001E-2</v>
      </c>
      <c r="V23" s="78">
        <v>183</v>
      </c>
      <c r="W23" s="77">
        <f t="shared" si="7"/>
        <v>7.963446475195822E-2</v>
      </c>
      <c r="X23" s="78">
        <v>240</v>
      </c>
      <c r="Y23" s="77">
        <f t="shared" si="8"/>
        <v>0.10443864229765012</v>
      </c>
      <c r="Z23" s="128">
        <v>1884</v>
      </c>
      <c r="AA23" s="89">
        <v>43</v>
      </c>
      <c r="AB23" s="77">
        <f t="shared" si="9"/>
        <v>2.2823779193205943E-2</v>
      </c>
      <c r="AC23" s="78">
        <v>140</v>
      </c>
      <c r="AD23" s="77">
        <f t="shared" si="10"/>
        <v>7.4309978768577492E-2</v>
      </c>
      <c r="AE23" s="78">
        <v>228</v>
      </c>
      <c r="AF23" s="77">
        <f t="shared" si="11"/>
        <v>0.12101910828025478</v>
      </c>
      <c r="AG23" s="128">
        <v>1302</v>
      </c>
      <c r="AH23" s="89">
        <v>21</v>
      </c>
      <c r="AI23" s="77">
        <f t="shared" si="12"/>
        <v>1.6129032258064516E-2</v>
      </c>
      <c r="AJ23" s="78">
        <v>72</v>
      </c>
      <c r="AK23" s="77">
        <f t="shared" si="13"/>
        <v>5.5299539170506916E-2</v>
      </c>
      <c r="AL23" s="78">
        <v>131</v>
      </c>
      <c r="AM23" s="77">
        <f t="shared" si="14"/>
        <v>0.10061443932411675</v>
      </c>
      <c r="AN23" s="128">
        <v>551</v>
      </c>
      <c r="AO23" s="89">
        <v>6</v>
      </c>
      <c r="AP23" s="77">
        <f t="shared" si="15"/>
        <v>1.0889292196007259E-2</v>
      </c>
      <c r="AQ23" s="78">
        <v>21</v>
      </c>
      <c r="AR23" s="77">
        <f t="shared" si="16"/>
        <v>3.8112522686025406E-2</v>
      </c>
      <c r="AS23" s="78">
        <v>37</v>
      </c>
      <c r="AT23" s="77">
        <f t="shared" si="17"/>
        <v>6.7150635208711437E-2</v>
      </c>
      <c r="AU23" s="128">
        <v>193</v>
      </c>
      <c r="AV23" s="89">
        <v>3</v>
      </c>
      <c r="AW23" s="77">
        <f t="shared" si="18"/>
        <v>1.5544041450777202E-2</v>
      </c>
      <c r="AX23" s="78">
        <v>6</v>
      </c>
      <c r="AY23" s="77">
        <f t="shared" si="19"/>
        <v>3.1088082901554404E-2</v>
      </c>
      <c r="AZ23" s="78">
        <v>5</v>
      </c>
      <c r="BA23" s="77">
        <f t="shared" si="20"/>
        <v>2.5906735751295335E-2</v>
      </c>
      <c r="BB23" s="128">
        <f t="shared" si="21"/>
        <v>6296</v>
      </c>
      <c r="BC23" s="79">
        <f t="shared" si="22"/>
        <v>161</v>
      </c>
      <c r="BD23" s="77">
        <f t="shared" si="23"/>
        <v>2.5571791613722999E-2</v>
      </c>
      <c r="BE23" s="79">
        <f t="shared" si="24"/>
        <v>426</v>
      </c>
      <c r="BF23" s="77">
        <f t="shared" si="25"/>
        <v>6.7662007623888187E-2</v>
      </c>
      <c r="BG23" s="79">
        <f t="shared" si="26"/>
        <v>647</v>
      </c>
      <c r="BH23" s="77">
        <f t="shared" si="27"/>
        <v>0.10276365946632783</v>
      </c>
      <c r="BJ23" s="262">
        <v>5</v>
      </c>
      <c r="BK23" s="283" t="s">
        <v>109</v>
      </c>
      <c r="BL23" s="223" t="s">
        <v>163</v>
      </c>
      <c r="BM23" s="40">
        <v>6172</v>
      </c>
      <c r="BN23" s="40">
        <v>131</v>
      </c>
      <c r="BO23" s="91">
        <v>2.1224886584575501E-2</v>
      </c>
      <c r="BP23" s="40">
        <v>390</v>
      </c>
      <c r="BQ23" s="91">
        <v>6.3188593648736233E-2</v>
      </c>
      <c r="BR23" s="40">
        <v>615</v>
      </c>
      <c r="BS23" s="91">
        <v>9.9643551523007134E-2</v>
      </c>
      <c r="BU23" s="208" t="s">
        <v>109</v>
      </c>
      <c r="BV23" s="5" t="s">
        <v>163</v>
      </c>
      <c r="BW23" s="38">
        <f t="shared" si="28"/>
        <v>0.80400254129606097</v>
      </c>
      <c r="BX23" s="38">
        <f t="shared" si="29"/>
        <v>0.81594296824368118</v>
      </c>
      <c r="BY23" s="147">
        <v>17</v>
      </c>
      <c r="BZ23" s="151" t="s">
        <v>117</v>
      </c>
      <c r="CA23" s="38">
        <f t="shared" si="30"/>
        <v>2.5598355440262347E-2</v>
      </c>
      <c r="CB23" s="38">
        <f t="shared" si="31"/>
        <v>2.4263173563560583E-2</v>
      </c>
      <c r="CC23" s="38">
        <f t="shared" si="32"/>
        <v>0.10719005432920561</v>
      </c>
      <c r="CD23" s="38">
        <f t="shared" si="33"/>
        <v>0.10141907313684628</v>
      </c>
      <c r="CE23" s="38">
        <f t="shared" si="34"/>
        <v>7.5571435563604322E-2</v>
      </c>
      <c r="CF23" s="38">
        <f t="shared" si="35"/>
        <v>7.6907809864046842E-2</v>
      </c>
      <c r="CG23" s="38">
        <f t="shared" si="36"/>
        <v>0.79164015466692772</v>
      </c>
      <c r="CH23" s="38">
        <f t="shared" si="37"/>
        <v>0.79740994343554628</v>
      </c>
      <c r="CI23" s="38">
        <f t="shared" si="38"/>
        <v>2.5896630187452595E-2</v>
      </c>
      <c r="CJ23" s="38">
        <f t="shared" si="39"/>
        <v>2.3832737514895459E-2</v>
      </c>
      <c r="CK23" s="38">
        <f t="shared" si="40"/>
        <v>0.11068371437858923</v>
      </c>
      <c r="CL23" s="38">
        <f t="shared" si="41"/>
        <v>0.10410573069006608</v>
      </c>
      <c r="CM23" s="38">
        <f t="shared" si="42"/>
        <v>7.6823057752735943E-2</v>
      </c>
      <c r="CN23" s="38">
        <f t="shared" si="43"/>
        <v>7.8918860361824286E-2</v>
      </c>
      <c r="CO23" s="38">
        <f t="shared" si="44"/>
        <v>0.78659659768122225</v>
      </c>
      <c r="CP23" s="38">
        <f t="shared" si="45"/>
        <v>0.79314267143321415</v>
      </c>
      <c r="CQ23" s="38">
        <f t="shared" si="46"/>
        <v>3.3653846153846152E-2</v>
      </c>
      <c r="CR23" s="38">
        <f t="shared" si="47"/>
        <v>3.8674033149171269E-2</v>
      </c>
      <c r="CS23" s="38">
        <f t="shared" si="48"/>
        <v>0.11298076923076923</v>
      </c>
      <c r="CT23" s="38">
        <f t="shared" si="49"/>
        <v>9.5501183898973954E-2</v>
      </c>
      <c r="CU23" s="38">
        <f t="shared" si="50"/>
        <v>8.8942307692307696E-2</v>
      </c>
      <c r="CV23" s="38">
        <f t="shared" si="51"/>
        <v>7.261247040252565E-2</v>
      </c>
      <c r="CW23" s="38">
        <f t="shared" si="52"/>
        <v>0.76442307692307687</v>
      </c>
      <c r="CX23" s="38">
        <f t="shared" si="53"/>
        <v>0.79321231254932911</v>
      </c>
      <c r="CZ23" s="151" t="s">
        <v>26</v>
      </c>
      <c r="DA23" s="38">
        <f t="shared" si="54"/>
        <v>6.7165366862963552E-2</v>
      </c>
      <c r="DB23" s="38">
        <f t="shared" si="55"/>
        <v>7.2973120928450208E-2</v>
      </c>
      <c r="DC23" s="217">
        <f t="shared" si="56"/>
        <v>-0.5999999999999992</v>
      </c>
      <c r="DD23" s="38">
        <f t="shared" si="57"/>
        <v>0.1988964931826622</v>
      </c>
      <c r="DE23" s="38">
        <f t="shared" si="58"/>
        <v>0.20118246017408442</v>
      </c>
      <c r="DF23" s="217">
        <f t="shared" si="59"/>
        <v>-0.20000000000000018</v>
      </c>
      <c r="DG23" s="38">
        <f t="shared" si="60"/>
        <v>8.0428669955965829E-2</v>
      </c>
      <c r="DH23" s="38">
        <f t="shared" si="61"/>
        <v>8.227952044670718E-2</v>
      </c>
      <c r="DI23" s="217">
        <f t="shared" si="62"/>
        <v>-0.20000000000000018</v>
      </c>
      <c r="DJ23" s="38">
        <f t="shared" si="63"/>
        <v>0.65350946999840842</v>
      </c>
      <c r="DK23" s="38">
        <f t="shared" si="64"/>
        <v>0.64356489845075815</v>
      </c>
      <c r="DL23" s="217">
        <f t="shared" si="65"/>
        <v>1.0000000000000009</v>
      </c>
      <c r="DM23" s="38">
        <f t="shared" si="66"/>
        <v>6.6561569451742866E-2</v>
      </c>
      <c r="DN23" s="38">
        <f t="shared" si="67"/>
        <v>7.3198399904471911E-2</v>
      </c>
      <c r="DO23" s="217">
        <f t="shared" si="68"/>
        <v>-0.5999999999999992</v>
      </c>
      <c r="DP23" s="38">
        <f t="shared" si="69"/>
        <v>0.20044374379634494</v>
      </c>
      <c r="DQ23" s="38">
        <f t="shared" si="70"/>
        <v>0.20222102812108186</v>
      </c>
      <c r="DR23" s="217">
        <f t="shared" si="71"/>
        <v>-0.20000000000000018</v>
      </c>
      <c r="DS23" s="38">
        <f t="shared" si="72"/>
        <v>7.9873883342091431E-2</v>
      </c>
      <c r="DT23" s="38">
        <f t="shared" si="73"/>
        <v>8.0780942145799756E-2</v>
      </c>
      <c r="DU23" s="217">
        <f t="shared" si="74"/>
        <v>-0.10000000000000009</v>
      </c>
      <c r="DV23" s="38">
        <f t="shared" si="75"/>
        <v>0.6531208034098207</v>
      </c>
      <c r="DW23" s="38">
        <f t="shared" si="76"/>
        <v>0.64379962982864647</v>
      </c>
      <c r="DX23" s="217">
        <f t="shared" si="77"/>
        <v>0.9000000000000008</v>
      </c>
      <c r="DY23" s="38">
        <f t="shared" si="78"/>
        <v>8.6315789473684207E-2</v>
      </c>
      <c r="DZ23" s="38">
        <f t="shared" si="79"/>
        <v>7.7256317689530687E-2</v>
      </c>
      <c r="EA23" s="217">
        <f t="shared" si="80"/>
        <v>0.89999999999999947</v>
      </c>
      <c r="EB23" s="38">
        <f t="shared" si="81"/>
        <v>0.21614035087719299</v>
      </c>
      <c r="EC23" s="38">
        <f t="shared" si="82"/>
        <v>0.20794223826714803</v>
      </c>
      <c r="ED23" s="217">
        <f t="shared" si="83"/>
        <v>0.80000000000000071</v>
      </c>
      <c r="EE23" s="38">
        <f t="shared" si="84"/>
        <v>9.5438596491228073E-2</v>
      </c>
      <c r="EF23" s="38">
        <f t="shared" si="85"/>
        <v>0.10830324909747292</v>
      </c>
      <c r="EG23" s="217">
        <f t="shared" si="86"/>
        <v>-1.2999999999999998</v>
      </c>
      <c r="EH23" s="38">
        <f t="shared" si="87"/>
        <v>0.6021052631578947</v>
      </c>
      <c r="EI23" s="38">
        <f t="shared" si="88"/>
        <v>0.60649819494584833</v>
      </c>
      <c r="EJ23" s="217">
        <f t="shared" si="89"/>
        <v>-0.40000000000000036</v>
      </c>
      <c r="EL23" s="38">
        <f t="shared" si="90"/>
        <v>4.088478876192473E-2</v>
      </c>
      <c r="EM23" s="38">
        <f t="shared" si="91"/>
        <v>4.0772669794212929E-2</v>
      </c>
      <c r="EN23" s="217">
        <f t="shared" si="92"/>
        <v>0</v>
      </c>
      <c r="EO23" s="38">
        <f t="shared" si="93"/>
        <v>0.15268812910075097</v>
      </c>
      <c r="EP23" s="38">
        <f t="shared" si="94"/>
        <v>0.14766754986931507</v>
      </c>
      <c r="EQ23" s="217">
        <f t="shared" si="95"/>
        <v>0.50000000000000044</v>
      </c>
      <c r="ER23" s="38">
        <f t="shared" si="96"/>
        <v>6.9813647232663895E-2</v>
      </c>
      <c r="ES23" s="38">
        <f t="shared" si="97"/>
        <v>7.0222732935079898E-2</v>
      </c>
      <c r="ET23" s="217">
        <f t="shared" si="98"/>
        <v>0</v>
      </c>
      <c r="EU23" s="38">
        <f t="shared" si="99"/>
        <v>0.73661343490466036</v>
      </c>
      <c r="EV23" s="38">
        <f t="shared" si="100"/>
        <v>0.74133704740139206</v>
      </c>
      <c r="EW23" s="217">
        <f t="shared" si="101"/>
        <v>-0.40000000000000036</v>
      </c>
      <c r="EX23" s="38">
        <f t="shared" si="102"/>
        <v>4.1487641147810637E-2</v>
      </c>
      <c r="EY23" s="38">
        <f t="shared" si="103"/>
        <v>4.0940016986009874E-2</v>
      </c>
      <c r="EZ23" s="217">
        <f t="shared" si="104"/>
        <v>0</v>
      </c>
      <c r="FA23" s="38">
        <f t="shared" si="105"/>
        <v>0.15538878688048283</v>
      </c>
      <c r="FB23" s="38">
        <f t="shared" si="106"/>
        <v>0.14911850075130428</v>
      </c>
      <c r="FC23" s="217">
        <f t="shared" si="107"/>
        <v>0.60000000000000053</v>
      </c>
      <c r="FD23" s="38">
        <f t="shared" si="108"/>
        <v>7.0602178556290404E-2</v>
      </c>
      <c r="FE23" s="38">
        <f t="shared" si="109"/>
        <v>7.049754076175721E-2</v>
      </c>
      <c r="FF23" s="217">
        <f t="shared" si="110"/>
        <v>9.9999999999998701E-2</v>
      </c>
      <c r="FG23" s="38">
        <f t="shared" si="111"/>
        <v>0.73252139341541611</v>
      </c>
      <c r="FH23" s="38">
        <f t="shared" si="112"/>
        <v>0.73944394150092863</v>
      </c>
      <c r="FI23" s="217">
        <f t="shared" si="113"/>
        <v>-0.60000000000000053</v>
      </c>
      <c r="FJ23" s="38">
        <f t="shared" si="114"/>
        <v>4.6141494285444416E-2</v>
      </c>
      <c r="FK23" s="38">
        <f t="shared" si="115"/>
        <v>4.6009830851525227E-2</v>
      </c>
      <c r="FL23" s="217">
        <f t="shared" si="116"/>
        <v>0</v>
      </c>
      <c r="FM23" s="38">
        <f t="shared" si="117"/>
        <v>0.1634787947482762</v>
      </c>
      <c r="FN23" s="38">
        <f t="shared" si="118"/>
        <v>0.15543829213049973</v>
      </c>
      <c r="FO23" s="217">
        <f t="shared" si="119"/>
        <v>0.80000000000000071</v>
      </c>
      <c r="FP23" s="38">
        <f t="shared" si="120"/>
        <v>7.8279965996032874E-2</v>
      </c>
      <c r="FQ23" s="38">
        <f t="shared" si="121"/>
        <v>7.9104621464025832E-2</v>
      </c>
      <c r="FR23" s="217">
        <f t="shared" si="122"/>
        <v>-0.10000000000000009</v>
      </c>
      <c r="FS23" s="38">
        <f t="shared" si="123"/>
        <v>0.71209974497024653</v>
      </c>
      <c r="FT23" s="38">
        <f t="shared" si="124"/>
        <v>0.71944725555394917</v>
      </c>
      <c r="FU23" s="217">
        <f t="shared" si="125"/>
        <v>-0.70000000000000062</v>
      </c>
      <c r="FV23" s="218">
        <v>0</v>
      </c>
    </row>
    <row r="24" spans="2:178" s="12" customFormat="1" ht="14.25" customHeight="1">
      <c r="B24" s="263"/>
      <c r="C24" s="284"/>
      <c r="D24" s="181" t="s">
        <v>191</v>
      </c>
      <c r="E24" s="174">
        <v>2</v>
      </c>
      <c r="F24" s="175">
        <v>0</v>
      </c>
      <c r="G24" s="67">
        <f t="shared" si="0"/>
        <v>0</v>
      </c>
      <c r="H24" s="68">
        <v>0</v>
      </c>
      <c r="I24" s="67">
        <f t="shared" si="1"/>
        <v>0</v>
      </c>
      <c r="J24" s="68">
        <v>0</v>
      </c>
      <c r="K24" s="67">
        <f t="shared" si="2"/>
        <v>0</v>
      </c>
      <c r="L24" s="174">
        <v>2</v>
      </c>
      <c r="M24" s="175">
        <v>0</v>
      </c>
      <c r="N24" s="67">
        <f t="shared" si="3"/>
        <v>0</v>
      </c>
      <c r="O24" s="68">
        <v>0</v>
      </c>
      <c r="P24" s="67">
        <f t="shared" si="4"/>
        <v>0</v>
      </c>
      <c r="Q24" s="68">
        <v>0</v>
      </c>
      <c r="R24" s="67">
        <f t="shared" si="5"/>
        <v>0</v>
      </c>
      <c r="S24" s="174">
        <v>399</v>
      </c>
      <c r="T24" s="175">
        <v>13</v>
      </c>
      <c r="U24" s="67">
        <f t="shared" si="6"/>
        <v>3.2581453634085211E-2</v>
      </c>
      <c r="V24" s="68">
        <v>37</v>
      </c>
      <c r="W24" s="67">
        <f t="shared" si="7"/>
        <v>9.2731829573934832E-2</v>
      </c>
      <c r="X24" s="68">
        <v>25</v>
      </c>
      <c r="Y24" s="67">
        <f t="shared" si="8"/>
        <v>6.2656641604010022E-2</v>
      </c>
      <c r="Z24" s="174">
        <v>276</v>
      </c>
      <c r="AA24" s="175">
        <v>5</v>
      </c>
      <c r="AB24" s="67">
        <f t="shared" si="9"/>
        <v>1.8115942028985508E-2</v>
      </c>
      <c r="AC24" s="68">
        <v>19</v>
      </c>
      <c r="AD24" s="67">
        <f t="shared" si="10"/>
        <v>6.8840579710144928E-2</v>
      </c>
      <c r="AE24" s="68">
        <v>33</v>
      </c>
      <c r="AF24" s="67">
        <f t="shared" si="11"/>
        <v>0.11956521739130435</v>
      </c>
      <c r="AG24" s="174">
        <v>130</v>
      </c>
      <c r="AH24" s="175">
        <v>2</v>
      </c>
      <c r="AI24" s="67">
        <f t="shared" si="12"/>
        <v>1.5384615384615385E-2</v>
      </c>
      <c r="AJ24" s="68">
        <v>3</v>
      </c>
      <c r="AK24" s="67">
        <f t="shared" si="13"/>
        <v>2.3076923076923078E-2</v>
      </c>
      <c r="AL24" s="68">
        <v>11</v>
      </c>
      <c r="AM24" s="67">
        <f t="shared" si="14"/>
        <v>8.461538461538462E-2</v>
      </c>
      <c r="AN24" s="174">
        <v>54</v>
      </c>
      <c r="AO24" s="175">
        <v>1</v>
      </c>
      <c r="AP24" s="67">
        <f t="shared" si="15"/>
        <v>1.8518518518518517E-2</v>
      </c>
      <c r="AQ24" s="68">
        <v>2</v>
      </c>
      <c r="AR24" s="67">
        <f t="shared" si="16"/>
        <v>3.7037037037037035E-2</v>
      </c>
      <c r="AS24" s="68">
        <v>1</v>
      </c>
      <c r="AT24" s="67">
        <f t="shared" si="17"/>
        <v>1.8518518518518517E-2</v>
      </c>
      <c r="AU24" s="174">
        <v>20</v>
      </c>
      <c r="AV24" s="175">
        <v>0</v>
      </c>
      <c r="AW24" s="67">
        <f t="shared" si="18"/>
        <v>0</v>
      </c>
      <c r="AX24" s="68">
        <v>0</v>
      </c>
      <c r="AY24" s="67">
        <f t="shared" si="19"/>
        <v>0</v>
      </c>
      <c r="AZ24" s="68">
        <v>3</v>
      </c>
      <c r="BA24" s="67">
        <f t="shared" si="20"/>
        <v>0.15</v>
      </c>
      <c r="BB24" s="174">
        <f t="shared" si="21"/>
        <v>883</v>
      </c>
      <c r="BC24" s="69">
        <f t="shared" si="22"/>
        <v>21</v>
      </c>
      <c r="BD24" s="67">
        <f t="shared" si="23"/>
        <v>2.3782559456398639E-2</v>
      </c>
      <c r="BE24" s="69">
        <f t="shared" si="24"/>
        <v>61</v>
      </c>
      <c r="BF24" s="67">
        <f t="shared" si="25"/>
        <v>6.9082672706681766E-2</v>
      </c>
      <c r="BG24" s="69">
        <f t="shared" si="26"/>
        <v>73</v>
      </c>
      <c r="BH24" s="67">
        <f t="shared" si="27"/>
        <v>8.2672706681766711E-2</v>
      </c>
      <c r="BJ24" s="263"/>
      <c r="BK24" s="284"/>
      <c r="BL24" s="223" t="s">
        <v>191</v>
      </c>
      <c r="BM24" s="40">
        <v>918</v>
      </c>
      <c r="BN24" s="40">
        <v>14</v>
      </c>
      <c r="BO24" s="91">
        <v>1.5250544662309368E-2</v>
      </c>
      <c r="BP24" s="40">
        <v>63</v>
      </c>
      <c r="BQ24" s="91">
        <v>6.8627450980392163E-2</v>
      </c>
      <c r="BR24" s="40">
        <v>101</v>
      </c>
      <c r="BS24" s="91">
        <v>0.11002178649237472</v>
      </c>
      <c r="BU24" s="209"/>
      <c r="BV24" s="5" t="s">
        <v>191</v>
      </c>
      <c r="BW24" s="38">
        <f t="shared" si="28"/>
        <v>0.82446206115515286</v>
      </c>
      <c r="BX24" s="38">
        <f t="shared" si="29"/>
        <v>0.8061002178649237</v>
      </c>
      <c r="BY24" s="147">
        <v>18</v>
      </c>
      <c r="BZ24" s="151" t="s">
        <v>62</v>
      </c>
      <c r="CA24" s="38">
        <f t="shared" si="30"/>
        <v>2.8969149736644093E-2</v>
      </c>
      <c r="CB24" s="38">
        <f t="shared" si="31"/>
        <v>2.558809148693432E-2</v>
      </c>
      <c r="CC24" s="38">
        <f t="shared" si="32"/>
        <v>9.9322799097065456E-2</v>
      </c>
      <c r="CD24" s="38">
        <f t="shared" si="33"/>
        <v>8.6488835769000919E-2</v>
      </c>
      <c r="CE24" s="38">
        <f t="shared" si="34"/>
        <v>8.7982371278082339E-2</v>
      </c>
      <c r="CF24" s="38">
        <f t="shared" si="35"/>
        <v>9.1867224425490307E-2</v>
      </c>
      <c r="CG24" s="38">
        <f t="shared" si="36"/>
        <v>0.78372567988820807</v>
      </c>
      <c r="CH24" s="38">
        <f t="shared" si="37"/>
        <v>0.79605584831857445</v>
      </c>
      <c r="CI24" s="38">
        <f t="shared" si="38"/>
        <v>2.940119760479042E-2</v>
      </c>
      <c r="CJ24" s="38">
        <f t="shared" si="39"/>
        <v>2.5630352045670789E-2</v>
      </c>
      <c r="CK24" s="38">
        <f t="shared" si="40"/>
        <v>0.10197604790419161</v>
      </c>
      <c r="CL24" s="38">
        <f t="shared" si="41"/>
        <v>8.7714081826831589E-2</v>
      </c>
      <c r="CM24" s="38">
        <f t="shared" si="42"/>
        <v>8.9580838323353298E-2</v>
      </c>
      <c r="CN24" s="38">
        <f t="shared" si="43"/>
        <v>9.3601332064700282E-2</v>
      </c>
      <c r="CO24" s="38">
        <f t="shared" si="44"/>
        <v>0.77904191616766472</v>
      </c>
      <c r="CP24" s="38">
        <f t="shared" si="45"/>
        <v>0.79305423406279729</v>
      </c>
      <c r="CQ24" s="38">
        <f t="shared" si="46"/>
        <v>3.542673107890499E-2</v>
      </c>
      <c r="CR24" s="38">
        <f t="shared" si="47"/>
        <v>3.2445923460898501E-2</v>
      </c>
      <c r="CS24" s="38">
        <f t="shared" si="48"/>
        <v>0.11272141706924316</v>
      </c>
      <c r="CT24" s="38">
        <f t="shared" si="49"/>
        <v>9.7337770382695504E-2</v>
      </c>
      <c r="CU24" s="38">
        <f t="shared" si="50"/>
        <v>0.10466988727858294</v>
      </c>
      <c r="CV24" s="38">
        <f t="shared" si="51"/>
        <v>9.7337770382695504E-2</v>
      </c>
      <c r="CW24" s="38">
        <f t="shared" si="52"/>
        <v>0.74718196457326891</v>
      </c>
      <c r="CX24" s="38">
        <f t="shared" si="53"/>
        <v>0.77287853577371046</v>
      </c>
      <c r="CZ24" s="151" t="s">
        <v>27</v>
      </c>
      <c r="DA24" s="38">
        <f t="shared" si="54"/>
        <v>2.8090770923955767E-2</v>
      </c>
      <c r="DB24" s="38">
        <f t="shared" si="55"/>
        <v>2.6676706287312429E-2</v>
      </c>
      <c r="DC24" s="217">
        <f t="shared" si="56"/>
        <v>0.10000000000000009</v>
      </c>
      <c r="DD24" s="38">
        <f t="shared" si="57"/>
        <v>0.12577957130129447</v>
      </c>
      <c r="DE24" s="38">
        <f t="shared" si="58"/>
        <v>0.11488194481794224</v>
      </c>
      <c r="DF24" s="217">
        <f t="shared" si="59"/>
        <v>1.0999999999999996</v>
      </c>
      <c r="DG24" s="38">
        <f t="shared" si="60"/>
        <v>5.3037052565379175E-2</v>
      </c>
      <c r="DH24" s="38">
        <f t="shared" si="61"/>
        <v>5.3891249394933574E-2</v>
      </c>
      <c r="DI24" s="217">
        <f t="shared" si="62"/>
        <v>-0.10000000000000009</v>
      </c>
      <c r="DJ24" s="38">
        <f t="shared" si="63"/>
        <v>0.79309260520937053</v>
      </c>
      <c r="DK24" s="38">
        <f t="shared" si="64"/>
        <v>0.80455009949981171</v>
      </c>
      <c r="DL24" s="217">
        <f t="shared" si="65"/>
        <v>-1.2000000000000011</v>
      </c>
      <c r="DM24" s="38">
        <f t="shared" si="66"/>
        <v>2.8489702517162471E-2</v>
      </c>
      <c r="DN24" s="38">
        <f t="shared" si="67"/>
        <v>2.6160435235559672E-2</v>
      </c>
      <c r="DO24" s="217">
        <f t="shared" si="68"/>
        <v>0.20000000000000018</v>
      </c>
      <c r="DP24" s="38">
        <f t="shared" si="69"/>
        <v>0.1267162471395881</v>
      </c>
      <c r="DQ24" s="38">
        <f t="shared" si="70"/>
        <v>0.11448084269012618</v>
      </c>
      <c r="DR24" s="217">
        <f t="shared" si="71"/>
        <v>1.2999999999999998</v>
      </c>
      <c r="DS24" s="38">
        <f t="shared" si="72"/>
        <v>5.3604118993135011E-2</v>
      </c>
      <c r="DT24" s="38">
        <f t="shared" si="73"/>
        <v>5.4115059613381179E-2</v>
      </c>
      <c r="DU24" s="217">
        <f t="shared" si="74"/>
        <v>0</v>
      </c>
      <c r="DV24" s="38">
        <f t="shared" si="75"/>
        <v>0.79118993135011439</v>
      </c>
      <c r="DW24" s="38">
        <f t="shared" si="76"/>
        <v>0.80524366246093293</v>
      </c>
      <c r="DX24" s="217">
        <f t="shared" si="77"/>
        <v>-1.4000000000000012</v>
      </c>
      <c r="DY24" s="38">
        <f t="shared" si="78"/>
        <v>3.1118587047939444E-2</v>
      </c>
      <c r="DZ24" s="38">
        <f t="shared" si="79"/>
        <v>3.8972542072630643E-2</v>
      </c>
      <c r="EA24" s="217">
        <f t="shared" si="80"/>
        <v>-0.8</v>
      </c>
      <c r="EB24" s="38">
        <f t="shared" si="81"/>
        <v>0.14886459209419681</v>
      </c>
      <c r="EC24" s="38">
        <f t="shared" si="82"/>
        <v>0.13994685562444642</v>
      </c>
      <c r="ED24" s="217">
        <f t="shared" si="83"/>
        <v>0.89999999999999802</v>
      </c>
      <c r="EE24" s="38">
        <f t="shared" si="84"/>
        <v>6.0555088309503784E-2</v>
      </c>
      <c r="EF24" s="38">
        <f t="shared" si="85"/>
        <v>5.9344552701505758E-2</v>
      </c>
      <c r="EG24" s="217">
        <f t="shared" si="86"/>
        <v>0.20000000000000018</v>
      </c>
      <c r="EH24" s="38">
        <f t="shared" si="87"/>
        <v>0.75946173254835991</v>
      </c>
      <c r="EI24" s="38">
        <f t="shared" si="88"/>
        <v>0.76173604960141716</v>
      </c>
      <c r="EJ24" s="217">
        <f t="shared" si="89"/>
        <v>-0.30000000000000027</v>
      </c>
      <c r="EL24" s="38">
        <f t="shared" si="90"/>
        <v>4.088478876192473E-2</v>
      </c>
      <c r="EM24" s="38">
        <f t="shared" si="91"/>
        <v>4.0772669794212929E-2</v>
      </c>
      <c r="EN24" s="217">
        <f t="shared" si="92"/>
        <v>0</v>
      </c>
      <c r="EO24" s="38">
        <f t="shared" si="93"/>
        <v>0.15268812910075097</v>
      </c>
      <c r="EP24" s="38">
        <f t="shared" si="94"/>
        <v>0.14766754986931507</v>
      </c>
      <c r="EQ24" s="217">
        <f t="shared" si="95"/>
        <v>0.50000000000000044</v>
      </c>
      <c r="ER24" s="38">
        <f t="shared" si="96"/>
        <v>6.9813647232663895E-2</v>
      </c>
      <c r="ES24" s="38">
        <f t="shared" si="97"/>
        <v>7.0222732935079898E-2</v>
      </c>
      <c r="ET24" s="217">
        <f t="shared" si="98"/>
        <v>0</v>
      </c>
      <c r="EU24" s="38">
        <f t="shared" si="99"/>
        <v>0.73661343490466036</v>
      </c>
      <c r="EV24" s="38">
        <f t="shared" si="100"/>
        <v>0.74133704740139206</v>
      </c>
      <c r="EW24" s="217">
        <f t="shared" si="101"/>
        <v>-0.40000000000000036</v>
      </c>
      <c r="EX24" s="38">
        <f t="shared" si="102"/>
        <v>4.1487641147810637E-2</v>
      </c>
      <c r="EY24" s="38">
        <f t="shared" si="103"/>
        <v>4.0940016986009874E-2</v>
      </c>
      <c r="EZ24" s="217">
        <f t="shared" si="104"/>
        <v>0</v>
      </c>
      <c r="FA24" s="38">
        <f t="shared" si="105"/>
        <v>0.15538878688048283</v>
      </c>
      <c r="FB24" s="38">
        <f t="shared" si="106"/>
        <v>0.14911850075130428</v>
      </c>
      <c r="FC24" s="217">
        <f t="shared" si="107"/>
        <v>0.60000000000000053</v>
      </c>
      <c r="FD24" s="38">
        <f t="shared" si="108"/>
        <v>7.0602178556290404E-2</v>
      </c>
      <c r="FE24" s="38">
        <f t="shared" si="109"/>
        <v>7.049754076175721E-2</v>
      </c>
      <c r="FF24" s="217">
        <f t="shared" si="110"/>
        <v>9.9999999999998701E-2</v>
      </c>
      <c r="FG24" s="38">
        <f t="shared" si="111"/>
        <v>0.73252139341541611</v>
      </c>
      <c r="FH24" s="38">
        <f t="shared" si="112"/>
        <v>0.73944394150092863</v>
      </c>
      <c r="FI24" s="217">
        <f t="shared" si="113"/>
        <v>-0.60000000000000053</v>
      </c>
      <c r="FJ24" s="38">
        <f t="shared" si="114"/>
        <v>4.6141494285444416E-2</v>
      </c>
      <c r="FK24" s="38">
        <f t="shared" si="115"/>
        <v>4.6009830851525227E-2</v>
      </c>
      <c r="FL24" s="217">
        <f t="shared" si="116"/>
        <v>0</v>
      </c>
      <c r="FM24" s="38">
        <f t="shared" si="117"/>
        <v>0.1634787947482762</v>
      </c>
      <c r="FN24" s="38">
        <f t="shared" si="118"/>
        <v>0.15543829213049973</v>
      </c>
      <c r="FO24" s="217">
        <f t="shared" si="119"/>
        <v>0.80000000000000071</v>
      </c>
      <c r="FP24" s="38">
        <f t="shared" si="120"/>
        <v>7.8279965996032874E-2</v>
      </c>
      <c r="FQ24" s="38">
        <f t="shared" si="121"/>
        <v>7.9104621464025832E-2</v>
      </c>
      <c r="FR24" s="217">
        <f t="shared" si="122"/>
        <v>-0.10000000000000009</v>
      </c>
      <c r="FS24" s="38">
        <f t="shared" si="123"/>
        <v>0.71209974497024653</v>
      </c>
      <c r="FT24" s="38">
        <f t="shared" si="124"/>
        <v>0.71944725555394917</v>
      </c>
      <c r="FU24" s="217">
        <f t="shared" si="125"/>
        <v>-0.70000000000000062</v>
      </c>
      <c r="FV24" s="218">
        <v>0</v>
      </c>
    </row>
    <row r="25" spans="2:178" s="12" customFormat="1" ht="14.25" customHeight="1">
      <c r="B25" s="263"/>
      <c r="C25" s="284"/>
      <c r="D25" s="144" t="s">
        <v>246</v>
      </c>
      <c r="E25" s="174">
        <v>0</v>
      </c>
      <c r="F25" s="175">
        <v>0</v>
      </c>
      <c r="G25" s="67" t="str">
        <f t="shared" ref="G25" si="238">IFERROR(F25/E25,"-")</f>
        <v>-</v>
      </c>
      <c r="H25" s="68">
        <v>0</v>
      </c>
      <c r="I25" s="67" t="str">
        <f t="shared" ref="I25" si="239">IFERROR(H25/E25,"-")</f>
        <v>-</v>
      </c>
      <c r="J25" s="68">
        <v>0</v>
      </c>
      <c r="K25" s="67" t="str">
        <f t="shared" ref="K25" si="240">IFERROR(J25/E25,"-")</f>
        <v>-</v>
      </c>
      <c r="L25" s="174">
        <v>2</v>
      </c>
      <c r="M25" s="175">
        <v>0</v>
      </c>
      <c r="N25" s="67">
        <f t="shared" ref="N25" si="241">IFERROR(M25/L25,"-")</f>
        <v>0</v>
      </c>
      <c r="O25" s="68">
        <v>0</v>
      </c>
      <c r="P25" s="67">
        <f t="shared" ref="P25" si="242">IFERROR(O25/L25,"-")</f>
        <v>0</v>
      </c>
      <c r="Q25" s="68">
        <v>0</v>
      </c>
      <c r="R25" s="67">
        <f t="shared" ref="R25" si="243">IFERROR(Q25/L25,"-")</f>
        <v>0</v>
      </c>
      <c r="S25" s="174">
        <v>31</v>
      </c>
      <c r="T25" s="175">
        <v>0</v>
      </c>
      <c r="U25" s="67">
        <f t="shared" ref="U25" si="244">IFERROR(T25/S25,"-")</f>
        <v>0</v>
      </c>
      <c r="V25" s="68">
        <v>0</v>
      </c>
      <c r="W25" s="67">
        <f t="shared" ref="W25" si="245">IFERROR(V25/S25,"-")</f>
        <v>0</v>
      </c>
      <c r="X25" s="68">
        <v>2</v>
      </c>
      <c r="Y25" s="67">
        <f t="shared" ref="Y25" si="246">IFERROR(X25/S25,"-")</f>
        <v>6.4516129032258063E-2</v>
      </c>
      <c r="Z25" s="174">
        <v>58</v>
      </c>
      <c r="AA25" s="175">
        <v>0</v>
      </c>
      <c r="AB25" s="67">
        <f t="shared" ref="AB25" si="247">IFERROR(AA25/Z25,"-")</f>
        <v>0</v>
      </c>
      <c r="AC25" s="68">
        <v>0</v>
      </c>
      <c r="AD25" s="67">
        <f t="shared" ref="AD25" si="248">IFERROR(AC25/Z25,"-")</f>
        <v>0</v>
      </c>
      <c r="AE25" s="68">
        <v>3</v>
      </c>
      <c r="AF25" s="67">
        <f t="shared" ref="AF25" si="249">IFERROR(AE25/Z25,"-")</f>
        <v>5.1724137931034482E-2</v>
      </c>
      <c r="AG25" s="174">
        <v>52</v>
      </c>
      <c r="AH25" s="175">
        <v>0</v>
      </c>
      <c r="AI25" s="67">
        <f t="shared" ref="AI25" si="250">IFERROR(AH25/AG25,"-")</f>
        <v>0</v>
      </c>
      <c r="AJ25" s="68">
        <v>0</v>
      </c>
      <c r="AK25" s="67">
        <f t="shared" ref="AK25" si="251">IFERROR(AJ25/AG25,"-")</f>
        <v>0</v>
      </c>
      <c r="AL25" s="68">
        <v>3</v>
      </c>
      <c r="AM25" s="67">
        <f t="shared" ref="AM25" si="252">IFERROR(AL25/AG25,"-")</f>
        <v>5.7692307692307696E-2</v>
      </c>
      <c r="AN25" s="174">
        <v>59</v>
      </c>
      <c r="AO25" s="175">
        <v>0</v>
      </c>
      <c r="AP25" s="67">
        <f t="shared" ref="AP25" si="253">IFERROR(AO25/AN25,"-")</f>
        <v>0</v>
      </c>
      <c r="AQ25" s="68">
        <v>1</v>
      </c>
      <c r="AR25" s="67">
        <f t="shared" ref="AR25" si="254">IFERROR(AQ25/AN25,"-")</f>
        <v>1.6949152542372881E-2</v>
      </c>
      <c r="AS25" s="68">
        <v>1</v>
      </c>
      <c r="AT25" s="67">
        <f t="shared" ref="AT25" si="255">IFERROR(AS25/AN25,"-")</f>
        <v>1.6949152542372881E-2</v>
      </c>
      <c r="AU25" s="174">
        <v>52</v>
      </c>
      <c r="AV25" s="175">
        <v>0</v>
      </c>
      <c r="AW25" s="67">
        <f t="shared" ref="AW25" si="256">IFERROR(AV25/AU25,"-")</f>
        <v>0</v>
      </c>
      <c r="AX25" s="68">
        <v>1</v>
      </c>
      <c r="AY25" s="67">
        <f t="shared" ref="AY25" si="257">IFERROR(AX25/AU25,"-")</f>
        <v>1.9230769230769232E-2</v>
      </c>
      <c r="AZ25" s="68">
        <v>0</v>
      </c>
      <c r="BA25" s="67">
        <f t="shared" ref="BA25" si="258">IFERROR(AZ25/AU25,"-")</f>
        <v>0</v>
      </c>
      <c r="BB25" s="174">
        <f t="shared" ref="BB25" si="259">SUM(E25,L25,S25,Z25,AG25,AN25,AU25,)</f>
        <v>254</v>
      </c>
      <c r="BC25" s="69">
        <f t="shared" ref="BC25" si="260">SUM(F25,M25,T25,AA25,AH25,AO25,AV25,)</f>
        <v>0</v>
      </c>
      <c r="BD25" s="67">
        <f t="shared" ref="BD25" si="261">IFERROR(BC25/BB25,"-")</f>
        <v>0</v>
      </c>
      <c r="BE25" s="69">
        <f t="shared" ref="BE25" si="262">SUM(H25,O25,V25,AC25,AJ25,AQ25,AX25,)</f>
        <v>2</v>
      </c>
      <c r="BF25" s="67">
        <f t="shared" ref="BF25" si="263">IFERROR(BE25/BB25,"-")</f>
        <v>7.874015748031496E-3</v>
      </c>
      <c r="BG25" s="69">
        <f t="shared" ref="BG25" si="264">SUM(J25,Q25,X25,AE25,AL25,AS25,AZ25,)</f>
        <v>9</v>
      </c>
      <c r="BH25" s="67">
        <f t="shared" ref="BH25" si="265">IFERROR(BG25/BB25,"-")</f>
        <v>3.5433070866141732E-2</v>
      </c>
      <c r="BJ25" s="263"/>
      <c r="BK25" s="284"/>
      <c r="BL25" s="223" t="s">
        <v>245</v>
      </c>
      <c r="BM25" s="40">
        <v>133</v>
      </c>
      <c r="BN25" s="40">
        <v>0</v>
      </c>
      <c r="BO25" s="91">
        <v>0</v>
      </c>
      <c r="BP25" s="40">
        <v>0</v>
      </c>
      <c r="BQ25" s="91">
        <v>0</v>
      </c>
      <c r="BR25" s="40">
        <v>0</v>
      </c>
      <c r="BS25" s="91">
        <v>0</v>
      </c>
      <c r="BU25" s="209"/>
      <c r="BV25" s="213" t="s">
        <v>245</v>
      </c>
      <c r="BW25" s="38">
        <f t="shared" si="28"/>
        <v>0.95669291338582674</v>
      </c>
      <c r="BX25" s="38">
        <f t="shared" si="29"/>
        <v>1</v>
      </c>
      <c r="BY25" s="147">
        <v>19</v>
      </c>
      <c r="BZ25" s="151" t="s">
        <v>118</v>
      </c>
      <c r="CA25" s="38">
        <f t="shared" si="30"/>
        <v>1.4001770338778466E-2</v>
      </c>
      <c r="CB25" s="38">
        <f t="shared" si="31"/>
        <v>1.3474261739551395E-2</v>
      </c>
      <c r="CC25" s="38">
        <f t="shared" si="32"/>
        <v>0.1077492556530136</v>
      </c>
      <c r="CD25" s="38">
        <f t="shared" si="33"/>
        <v>9.8596094884621593E-2</v>
      </c>
      <c r="CE25" s="38">
        <f t="shared" si="34"/>
        <v>4.4821759072986238E-2</v>
      </c>
      <c r="CF25" s="38">
        <f t="shared" si="35"/>
        <v>4.3972890108116829E-2</v>
      </c>
      <c r="CG25" s="38">
        <f t="shared" si="36"/>
        <v>0.83342721493522165</v>
      </c>
      <c r="CH25" s="38">
        <f t="shared" si="37"/>
        <v>0.84395675326771014</v>
      </c>
      <c r="CI25" s="38">
        <f t="shared" si="38"/>
        <v>1.4539007092198582E-2</v>
      </c>
      <c r="CJ25" s="38">
        <f t="shared" si="39"/>
        <v>1.4078349073102483E-2</v>
      </c>
      <c r="CK25" s="38">
        <f t="shared" si="40"/>
        <v>0.11267730496453901</v>
      </c>
      <c r="CL25" s="38">
        <f t="shared" si="41"/>
        <v>0.10222105631339629</v>
      </c>
      <c r="CM25" s="38">
        <f t="shared" si="42"/>
        <v>4.75177304964539E-2</v>
      </c>
      <c r="CN25" s="38">
        <f t="shared" si="43"/>
        <v>4.4858342077649528E-2</v>
      </c>
      <c r="CO25" s="38">
        <f t="shared" si="44"/>
        <v>0.82526595744680853</v>
      </c>
      <c r="CP25" s="38">
        <f t="shared" si="45"/>
        <v>0.83884225253585165</v>
      </c>
      <c r="CQ25" s="38">
        <f t="shared" si="46"/>
        <v>1.9438444924406047E-2</v>
      </c>
      <c r="CR25" s="38">
        <f t="shared" si="47"/>
        <v>1.1741682974559686E-2</v>
      </c>
      <c r="CS25" s="38">
        <f t="shared" si="48"/>
        <v>0.12311015118790497</v>
      </c>
      <c r="CT25" s="38">
        <f t="shared" si="49"/>
        <v>0.10371819960861056</v>
      </c>
      <c r="CU25" s="38">
        <f t="shared" si="50"/>
        <v>4.3196544276457881E-2</v>
      </c>
      <c r="CV25" s="38">
        <f t="shared" si="51"/>
        <v>6.0665362035225046E-2</v>
      </c>
      <c r="CW25" s="38">
        <f t="shared" si="52"/>
        <v>0.81425485961123112</v>
      </c>
      <c r="CX25" s="38">
        <f t="shared" si="53"/>
        <v>0.82387475538160471</v>
      </c>
      <c r="CZ25" s="151" t="s">
        <v>16</v>
      </c>
      <c r="DA25" s="38">
        <f t="shared" si="54"/>
        <v>4.444574917801785E-2</v>
      </c>
      <c r="DB25" s="38">
        <f t="shared" si="55"/>
        <v>4.5241143832693127E-2</v>
      </c>
      <c r="DC25" s="217">
        <f t="shared" si="56"/>
        <v>-0.10000000000000009</v>
      </c>
      <c r="DD25" s="38">
        <f t="shared" si="57"/>
        <v>0.16416157820573038</v>
      </c>
      <c r="DE25" s="38">
        <f t="shared" si="58"/>
        <v>0.16005121638924455</v>
      </c>
      <c r="DF25" s="217">
        <f t="shared" si="59"/>
        <v>0.40000000000000036</v>
      </c>
      <c r="DG25" s="38">
        <f t="shared" si="60"/>
        <v>6.7989666510098634E-2</v>
      </c>
      <c r="DH25" s="38">
        <f t="shared" si="61"/>
        <v>7.4568623864398512E-2</v>
      </c>
      <c r="DI25" s="217">
        <f t="shared" si="62"/>
        <v>-0.69999999999999929</v>
      </c>
      <c r="DJ25" s="38">
        <f t="shared" si="63"/>
        <v>0.72340300610615316</v>
      </c>
      <c r="DK25" s="38">
        <f t="shared" si="64"/>
        <v>0.7201390159136638</v>
      </c>
      <c r="DL25" s="217">
        <f t="shared" si="65"/>
        <v>0.30000000000000027</v>
      </c>
      <c r="DM25" s="38">
        <f t="shared" si="66"/>
        <v>4.549805372981941E-2</v>
      </c>
      <c r="DN25" s="38">
        <f t="shared" si="67"/>
        <v>4.5953719440449729E-2</v>
      </c>
      <c r="DO25" s="217">
        <f t="shared" si="68"/>
        <v>-0.10000000000000009</v>
      </c>
      <c r="DP25" s="38">
        <f t="shared" si="69"/>
        <v>0.16776210835300875</v>
      </c>
      <c r="DQ25" s="38">
        <f t="shared" si="70"/>
        <v>0.16217806249182901</v>
      </c>
      <c r="DR25" s="217">
        <f t="shared" si="71"/>
        <v>0.60000000000000053</v>
      </c>
      <c r="DS25" s="38">
        <f t="shared" si="72"/>
        <v>6.8980920171016522E-2</v>
      </c>
      <c r="DT25" s="38">
        <f t="shared" si="73"/>
        <v>7.4650281082494441E-2</v>
      </c>
      <c r="DU25" s="217">
        <f t="shared" si="74"/>
        <v>-0.5999999999999992</v>
      </c>
      <c r="DV25" s="38">
        <f t="shared" si="75"/>
        <v>0.7177589177461553</v>
      </c>
      <c r="DW25" s="38">
        <f t="shared" si="76"/>
        <v>0.71721793698522684</v>
      </c>
      <c r="DX25" s="217">
        <f t="shared" si="77"/>
        <v>0.10000000000000009</v>
      </c>
      <c r="DY25" s="38">
        <f t="shared" si="78"/>
        <v>4.536082474226804E-2</v>
      </c>
      <c r="DZ25" s="38">
        <f t="shared" si="79"/>
        <v>4.3093922651933701E-2</v>
      </c>
      <c r="EA25" s="217">
        <f t="shared" si="80"/>
        <v>0.20000000000000018</v>
      </c>
      <c r="EB25" s="38">
        <f t="shared" si="81"/>
        <v>0.16082474226804125</v>
      </c>
      <c r="EC25" s="38">
        <f t="shared" si="82"/>
        <v>0.1580110497237569</v>
      </c>
      <c r="ED25" s="217">
        <f t="shared" si="83"/>
        <v>0.30000000000000027</v>
      </c>
      <c r="EE25" s="38">
        <f t="shared" si="84"/>
        <v>7.422680412371134E-2</v>
      </c>
      <c r="EF25" s="38">
        <f t="shared" si="85"/>
        <v>8.8397790055248615E-2</v>
      </c>
      <c r="EG25" s="217">
        <f t="shared" si="86"/>
        <v>-1.4</v>
      </c>
      <c r="EH25" s="38">
        <f t="shared" si="87"/>
        <v>0.71958762886597938</v>
      </c>
      <c r="EI25" s="38">
        <f t="shared" si="88"/>
        <v>0.7104972375690608</v>
      </c>
      <c r="EJ25" s="217">
        <f t="shared" si="89"/>
        <v>1.0000000000000009</v>
      </c>
      <c r="EL25" s="38">
        <f t="shared" si="90"/>
        <v>4.088478876192473E-2</v>
      </c>
      <c r="EM25" s="38">
        <f t="shared" si="91"/>
        <v>4.0772669794212929E-2</v>
      </c>
      <c r="EN25" s="217">
        <f t="shared" si="92"/>
        <v>0</v>
      </c>
      <c r="EO25" s="38">
        <f t="shared" si="93"/>
        <v>0.15268812910075097</v>
      </c>
      <c r="EP25" s="38">
        <f t="shared" si="94"/>
        <v>0.14766754986931507</v>
      </c>
      <c r="EQ25" s="217">
        <f t="shared" si="95"/>
        <v>0.50000000000000044</v>
      </c>
      <c r="ER25" s="38">
        <f t="shared" si="96"/>
        <v>6.9813647232663895E-2</v>
      </c>
      <c r="ES25" s="38">
        <f t="shared" si="97"/>
        <v>7.0222732935079898E-2</v>
      </c>
      <c r="ET25" s="217">
        <f t="shared" si="98"/>
        <v>0</v>
      </c>
      <c r="EU25" s="38">
        <f t="shared" si="99"/>
        <v>0.73661343490466036</v>
      </c>
      <c r="EV25" s="38">
        <f t="shared" si="100"/>
        <v>0.74133704740139206</v>
      </c>
      <c r="EW25" s="217">
        <f t="shared" si="101"/>
        <v>-0.40000000000000036</v>
      </c>
      <c r="EX25" s="38">
        <f t="shared" si="102"/>
        <v>4.1487641147810637E-2</v>
      </c>
      <c r="EY25" s="38">
        <f t="shared" si="103"/>
        <v>4.0940016986009874E-2</v>
      </c>
      <c r="EZ25" s="217">
        <f t="shared" si="104"/>
        <v>0</v>
      </c>
      <c r="FA25" s="38">
        <f t="shared" si="105"/>
        <v>0.15538878688048283</v>
      </c>
      <c r="FB25" s="38">
        <f t="shared" si="106"/>
        <v>0.14911850075130428</v>
      </c>
      <c r="FC25" s="217">
        <f t="shared" si="107"/>
        <v>0.60000000000000053</v>
      </c>
      <c r="FD25" s="38">
        <f t="shared" si="108"/>
        <v>7.0602178556290404E-2</v>
      </c>
      <c r="FE25" s="38">
        <f t="shared" si="109"/>
        <v>7.049754076175721E-2</v>
      </c>
      <c r="FF25" s="217">
        <f t="shared" si="110"/>
        <v>9.9999999999998701E-2</v>
      </c>
      <c r="FG25" s="38">
        <f t="shared" si="111"/>
        <v>0.73252139341541611</v>
      </c>
      <c r="FH25" s="38">
        <f t="shared" si="112"/>
        <v>0.73944394150092863</v>
      </c>
      <c r="FI25" s="217">
        <f t="shared" si="113"/>
        <v>-0.60000000000000053</v>
      </c>
      <c r="FJ25" s="38">
        <f t="shared" si="114"/>
        <v>4.6141494285444416E-2</v>
      </c>
      <c r="FK25" s="38">
        <f t="shared" si="115"/>
        <v>4.6009830851525227E-2</v>
      </c>
      <c r="FL25" s="217">
        <f t="shared" si="116"/>
        <v>0</v>
      </c>
      <c r="FM25" s="38">
        <f t="shared" si="117"/>
        <v>0.1634787947482762</v>
      </c>
      <c r="FN25" s="38">
        <f t="shared" si="118"/>
        <v>0.15543829213049973</v>
      </c>
      <c r="FO25" s="217">
        <f t="shared" si="119"/>
        <v>0.80000000000000071</v>
      </c>
      <c r="FP25" s="38">
        <f t="shared" si="120"/>
        <v>7.8279965996032874E-2</v>
      </c>
      <c r="FQ25" s="38">
        <f t="shared" si="121"/>
        <v>7.9104621464025832E-2</v>
      </c>
      <c r="FR25" s="217">
        <f t="shared" si="122"/>
        <v>-0.10000000000000009</v>
      </c>
      <c r="FS25" s="38">
        <f t="shared" si="123"/>
        <v>0.71209974497024653</v>
      </c>
      <c r="FT25" s="38">
        <f t="shared" si="124"/>
        <v>0.71944725555394917</v>
      </c>
      <c r="FU25" s="217">
        <f t="shared" si="125"/>
        <v>-0.70000000000000062</v>
      </c>
      <c r="FV25" s="218">
        <v>0</v>
      </c>
    </row>
    <row r="26" spans="2:178" s="12" customFormat="1" ht="14.25" customHeight="1">
      <c r="B26" s="264"/>
      <c r="C26" s="285"/>
      <c r="D26" s="164" t="s">
        <v>74</v>
      </c>
      <c r="E26" s="39">
        <v>19</v>
      </c>
      <c r="F26" s="237">
        <v>1</v>
      </c>
      <c r="G26" s="13">
        <f t="shared" si="0"/>
        <v>5.2631578947368418E-2</v>
      </c>
      <c r="H26" s="34">
        <v>1</v>
      </c>
      <c r="I26" s="13">
        <f t="shared" si="1"/>
        <v>5.2631578947368418E-2</v>
      </c>
      <c r="J26" s="34">
        <v>1</v>
      </c>
      <c r="K26" s="13">
        <f t="shared" si="2"/>
        <v>5.2631578947368418E-2</v>
      </c>
      <c r="L26" s="39">
        <v>55</v>
      </c>
      <c r="M26" s="237">
        <v>4</v>
      </c>
      <c r="N26" s="13">
        <f t="shared" si="3"/>
        <v>7.2727272727272724E-2</v>
      </c>
      <c r="O26" s="34">
        <v>3</v>
      </c>
      <c r="P26" s="13">
        <f t="shared" si="4"/>
        <v>5.4545454545454543E-2</v>
      </c>
      <c r="Q26" s="34">
        <v>5</v>
      </c>
      <c r="R26" s="13">
        <f t="shared" si="5"/>
        <v>9.0909090909090912E-2</v>
      </c>
      <c r="S26" s="39">
        <v>2728</v>
      </c>
      <c r="T26" s="237">
        <v>96</v>
      </c>
      <c r="U26" s="13">
        <f t="shared" si="6"/>
        <v>3.519061583577713E-2</v>
      </c>
      <c r="V26" s="34">
        <v>220</v>
      </c>
      <c r="W26" s="13">
        <f t="shared" si="7"/>
        <v>8.0645161290322578E-2</v>
      </c>
      <c r="X26" s="34">
        <v>267</v>
      </c>
      <c r="Y26" s="13">
        <f t="shared" si="8"/>
        <v>9.7873900293255128E-2</v>
      </c>
      <c r="Z26" s="39">
        <v>2218</v>
      </c>
      <c r="AA26" s="237">
        <v>48</v>
      </c>
      <c r="AB26" s="13">
        <f t="shared" si="9"/>
        <v>2.1641118124436431E-2</v>
      </c>
      <c r="AC26" s="34">
        <v>159</v>
      </c>
      <c r="AD26" s="13">
        <f t="shared" si="10"/>
        <v>7.1686203787195674E-2</v>
      </c>
      <c r="AE26" s="34">
        <v>264</v>
      </c>
      <c r="AF26" s="13">
        <f t="shared" si="11"/>
        <v>0.11902614968440037</v>
      </c>
      <c r="AG26" s="39">
        <v>1484</v>
      </c>
      <c r="AH26" s="237">
        <v>23</v>
      </c>
      <c r="AI26" s="13">
        <f t="shared" si="12"/>
        <v>1.5498652291105121E-2</v>
      </c>
      <c r="AJ26" s="34">
        <v>75</v>
      </c>
      <c r="AK26" s="13">
        <f t="shared" si="13"/>
        <v>5.0539083557951482E-2</v>
      </c>
      <c r="AL26" s="34">
        <v>145</v>
      </c>
      <c r="AM26" s="13">
        <f t="shared" si="14"/>
        <v>9.7708894878706196E-2</v>
      </c>
      <c r="AN26" s="39">
        <v>664</v>
      </c>
      <c r="AO26" s="237">
        <v>7</v>
      </c>
      <c r="AP26" s="13">
        <f t="shared" si="15"/>
        <v>1.0542168674698794E-2</v>
      </c>
      <c r="AQ26" s="34">
        <v>24</v>
      </c>
      <c r="AR26" s="13">
        <f t="shared" si="16"/>
        <v>3.614457831325301E-2</v>
      </c>
      <c r="AS26" s="34">
        <v>39</v>
      </c>
      <c r="AT26" s="13">
        <f t="shared" si="17"/>
        <v>5.8734939759036146E-2</v>
      </c>
      <c r="AU26" s="39">
        <v>265</v>
      </c>
      <c r="AV26" s="237">
        <v>3</v>
      </c>
      <c r="AW26" s="13">
        <f t="shared" si="18"/>
        <v>1.1320754716981131E-2</v>
      </c>
      <c r="AX26" s="34">
        <v>7</v>
      </c>
      <c r="AY26" s="13">
        <f t="shared" si="19"/>
        <v>2.6415094339622643E-2</v>
      </c>
      <c r="AZ26" s="34">
        <v>8</v>
      </c>
      <c r="BA26" s="13">
        <f t="shared" si="20"/>
        <v>3.0188679245283019E-2</v>
      </c>
      <c r="BB26" s="39">
        <f t="shared" si="21"/>
        <v>7433</v>
      </c>
      <c r="BC26" s="75">
        <f t="shared" si="22"/>
        <v>182</v>
      </c>
      <c r="BD26" s="13">
        <f t="shared" si="23"/>
        <v>2.4485402932866943E-2</v>
      </c>
      <c r="BE26" s="75">
        <f t="shared" si="24"/>
        <v>489</v>
      </c>
      <c r="BF26" s="13">
        <f t="shared" si="25"/>
        <v>6.5787703484461182E-2</v>
      </c>
      <c r="BG26" s="75">
        <f t="shared" si="26"/>
        <v>729</v>
      </c>
      <c r="BH26" s="13">
        <f t="shared" si="27"/>
        <v>9.8076146912417603E-2</v>
      </c>
      <c r="BJ26" s="264"/>
      <c r="BK26" s="285"/>
      <c r="BL26" s="222" t="s">
        <v>74</v>
      </c>
      <c r="BM26" s="40">
        <v>7223</v>
      </c>
      <c r="BN26" s="40">
        <v>145</v>
      </c>
      <c r="BO26" s="91">
        <v>2.0074761179565279E-2</v>
      </c>
      <c r="BP26" s="40">
        <v>453</v>
      </c>
      <c r="BQ26" s="91">
        <v>6.271632285753842E-2</v>
      </c>
      <c r="BR26" s="40">
        <v>716</v>
      </c>
      <c r="BS26" s="91">
        <v>9.9127786238405097E-2</v>
      </c>
      <c r="BU26" s="210"/>
      <c r="BV26" s="125" t="s">
        <v>74</v>
      </c>
      <c r="BW26" s="38">
        <f t="shared" si="28"/>
        <v>0.81165074667025428</v>
      </c>
      <c r="BX26" s="38">
        <f t="shared" si="29"/>
        <v>0.81808112972449121</v>
      </c>
      <c r="BY26" s="147">
        <v>20</v>
      </c>
      <c r="BZ26" s="151" t="s">
        <v>119</v>
      </c>
      <c r="CA26" s="38">
        <f t="shared" si="30"/>
        <v>2.3197429202651134E-2</v>
      </c>
      <c r="CB26" s="38">
        <f t="shared" si="31"/>
        <v>2.1779330182864189E-2</v>
      </c>
      <c r="CC26" s="38">
        <f t="shared" si="32"/>
        <v>9.5350471982325768E-2</v>
      </c>
      <c r="CD26" s="38">
        <f t="shared" si="33"/>
        <v>8.413807273474419E-2</v>
      </c>
      <c r="CE26" s="38">
        <f t="shared" si="34"/>
        <v>7.129945772243422E-2</v>
      </c>
      <c r="CF26" s="38">
        <f t="shared" si="35"/>
        <v>7.3864803780562982E-2</v>
      </c>
      <c r="CG26" s="38">
        <f t="shared" si="36"/>
        <v>0.81015264109258889</v>
      </c>
      <c r="CH26" s="38">
        <f t="shared" si="37"/>
        <v>0.82021779330182865</v>
      </c>
      <c r="CI26" s="38">
        <f t="shared" si="38"/>
        <v>2.3527467078075927E-2</v>
      </c>
      <c r="CJ26" s="38">
        <f t="shared" si="39"/>
        <v>2.1797153024911031E-2</v>
      </c>
      <c r="CK26" s="38">
        <f t="shared" si="40"/>
        <v>9.7801531764835525E-2</v>
      </c>
      <c r="CL26" s="38">
        <f t="shared" si="41"/>
        <v>8.4964412811387904E-2</v>
      </c>
      <c r="CM26" s="38">
        <f t="shared" si="42"/>
        <v>7.1684390324535788E-2</v>
      </c>
      <c r="CN26" s="38">
        <f t="shared" si="43"/>
        <v>7.4232651245551604E-2</v>
      </c>
      <c r="CO26" s="38">
        <f t="shared" si="44"/>
        <v>0.80698661083255274</v>
      </c>
      <c r="CP26" s="38">
        <f t="shared" si="45"/>
        <v>0.81900578291814952</v>
      </c>
      <c r="CQ26" s="38">
        <f t="shared" si="46"/>
        <v>3.0042918454935622E-2</v>
      </c>
      <c r="CR26" s="38">
        <f t="shared" si="47"/>
        <v>2.8393966282165041E-2</v>
      </c>
      <c r="CS26" s="38">
        <f t="shared" si="48"/>
        <v>9.8712446351931327E-2</v>
      </c>
      <c r="CT26" s="38">
        <f t="shared" si="49"/>
        <v>9.7604259094942331E-2</v>
      </c>
      <c r="CU26" s="38">
        <f t="shared" si="50"/>
        <v>9.3562231759656653E-2</v>
      </c>
      <c r="CV26" s="38">
        <f t="shared" si="51"/>
        <v>9.0505767524401065E-2</v>
      </c>
      <c r="CW26" s="38">
        <f t="shared" si="52"/>
        <v>0.77768240343347639</v>
      </c>
      <c r="CX26" s="38">
        <f t="shared" si="53"/>
        <v>0.78349600709849154</v>
      </c>
      <c r="CZ26" s="151" t="s">
        <v>48</v>
      </c>
      <c r="DA26" s="38">
        <f t="shared" si="54"/>
        <v>8.5361006844778098E-2</v>
      </c>
      <c r="DB26" s="38">
        <f t="shared" si="55"/>
        <v>8.755760368663594E-2</v>
      </c>
      <c r="DC26" s="217">
        <f t="shared" si="56"/>
        <v>-0.29999999999999888</v>
      </c>
      <c r="DD26" s="38">
        <f t="shared" si="57"/>
        <v>0.20675645837933318</v>
      </c>
      <c r="DE26" s="38">
        <f t="shared" si="58"/>
        <v>0.20364055299539172</v>
      </c>
      <c r="DF26" s="217">
        <f t="shared" si="59"/>
        <v>0.30000000000000027</v>
      </c>
      <c r="DG26" s="38">
        <f t="shared" si="60"/>
        <v>9.9757120777213507E-2</v>
      </c>
      <c r="DH26" s="38">
        <f t="shared" si="61"/>
        <v>9.5483870967741941E-2</v>
      </c>
      <c r="DI26" s="217">
        <f t="shared" si="62"/>
        <v>0.50000000000000044</v>
      </c>
      <c r="DJ26" s="38">
        <f t="shared" si="63"/>
        <v>0.60812541399867526</v>
      </c>
      <c r="DK26" s="38">
        <f t="shared" si="64"/>
        <v>0.61331797235023044</v>
      </c>
      <c r="DL26" s="217">
        <f t="shared" si="65"/>
        <v>-0.50000000000000044</v>
      </c>
      <c r="DM26" s="38">
        <f t="shared" si="66"/>
        <v>8.6983639591229664E-2</v>
      </c>
      <c r="DN26" s="38">
        <f t="shared" si="67"/>
        <v>8.8855869242199112E-2</v>
      </c>
      <c r="DO26" s="217">
        <f t="shared" si="68"/>
        <v>-0.20000000000000018</v>
      </c>
      <c r="DP26" s="38">
        <f t="shared" si="69"/>
        <v>0.20942282780789714</v>
      </c>
      <c r="DQ26" s="38">
        <f t="shared" si="70"/>
        <v>0.20435859336305101</v>
      </c>
      <c r="DR26" s="217">
        <f t="shared" si="71"/>
        <v>0.50000000000000044</v>
      </c>
      <c r="DS26" s="38">
        <f t="shared" si="72"/>
        <v>0.10171280525836011</v>
      </c>
      <c r="DT26" s="38">
        <f t="shared" si="73"/>
        <v>9.6087171867261026E-2</v>
      </c>
      <c r="DU26" s="217">
        <f t="shared" si="74"/>
        <v>0.5999999999999992</v>
      </c>
      <c r="DV26" s="38">
        <f t="shared" si="75"/>
        <v>0.60188072734251308</v>
      </c>
      <c r="DW26" s="38">
        <f t="shared" si="76"/>
        <v>0.61069836552748891</v>
      </c>
      <c r="DX26" s="217">
        <f t="shared" si="77"/>
        <v>-0.9000000000000008</v>
      </c>
      <c r="DY26" s="38">
        <f t="shared" si="78"/>
        <v>8.6419753086419748E-2</v>
      </c>
      <c r="DZ26" s="38">
        <f t="shared" si="79"/>
        <v>8.1475787855495779E-2</v>
      </c>
      <c r="EA26" s="217">
        <f t="shared" si="80"/>
        <v>0.49999999999999906</v>
      </c>
      <c r="EB26" s="38">
        <f t="shared" si="81"/>
        <v>0.21713870733478577</v>
      </c>
      <c r="EC26" s="38">
        <f t="shared" si="82"/>
        <v>0.22521137586471945</v>
      </c>
      <c r="ED26" s="217">
        <f t="shared" si="83"/>
        <v>-0.80000000000000071</v>
      </c>
      <c r="EE26" s="38">
        <f t="shared" si="84"/>
        <v>8.8598402323892517E-2</v>
      </c>
      <c r="EF26" s="38">
        <f t="shared" si="85"/>
        <v>0.10146041506533436</v>
      </c>
      <c r="EG26" s="217">
        <f t="shared" si="86"/>
        <v>-1.2000000000000011</v>
      </c>
      <c r="EH26" s="38">
        <f t="shared" si="87"/>
        <v>0.60784313725490191</v>
      </c>
      <c r="EI26" s="38">
        <f t="shared" si="88"/>
        <v>0.59185242121445047</v>
      </c>
      <c r="EJ26" s="217">
        <f t="shared" si="89"/>
        <v>1.6000000000000014</v>
      </c>
      <c r="EL26" s="38">
        <f t="shared" si="90"/>
        <v>4.088478876192473E-2</v>
      </c>
      <c r="EM26" s="38">
        <f t="shared" si="91"/>
        <v>4.0772669794212929E-2</v>
      </c>
      <c r="EN26" s="217">
        <f t="shared" si="92"/>
        <v>0</v>
      </c>
      <c r="EO26" s="38">
        <f t="shared" si="93"/>
        <v>0.15268812910075097</v>
      </c>
      <c r="EP26" s="38">
        <f t="shared" si="94"/>
        <v>0.14766754986931507</v>
      </c>
      <c r="EQ26" s="217">
        <f t="shared" si="95"/>
        <v>0.50000000000000044</v>
      </c>
      <c r="ER26" s="38">
        <f t="shared" si="96"/>
        <v>6.9813647232663895E-2</v>
      </c>
      <c r="ES26" s="38">
        <f t="shared" si="97"/>
        <v>7.0222732935079898E-2</v>
      </c>
      <c r="ET26" s="217">
        <f t="shared" si="98"/>
        <v>0</v>
      </c>
      <c r="EU26" s="38">
        <f t="shared" si="99"/>
        <v>0.73661343490466036</v>
      </c>
      <c r="EV26" s="38">
        <f t="shared" si="100"/>
        <v>0.74133704740139206</v>
      </c>
      <c r="EW26" s="217">
        <f t="shared" si="101"/>
        <v>-0.40000000000000036</v>
      </c>
      <c r="EX26" s="38">
        <f t="shared" si="102"/>
        <v>4.1487641147810637E-2</v>
      </c>
      <c r="EY26" s="38">
        <f t="shared" si="103"/>
        <v>4.0940016986009874E-2</v>
      </c>
      <c r="EZ26" s="217">
        <f t="shared" si="104"/>
        <v>0</v>
      </c>
      <c r="FA26" s="38">
        <f t="shared" si="105"/>
        <v>0.15538878688048283</v>
      </c>
      <c r="FB26" s="38">
        <f t="shared" si="106"/>
        <v>0.14911850075130428</v>
      </c>
      <c r="FC26" s="217">
        <f t="shared" si="107"/>
        <v>0.60000000000000053</v>
      </c>
      <c r="FD26" s="38">
        <f t="shared" si="108"/>
        <v>7.0602178556290404E-2</v>
      </c>
      <c r="FE26" s="38">
        <f t="shared" si="109"/>
        <v>7.049754076175721E-2</v>
      </c>
      <c r="FF26" s="217">
        <f t="shared" si="110"/>
        <v>9.9999999999998701E-2</v>
      </c>
      <c r="FG26" s="38">
        <f t="shared" si="111"/>
        <v>0.73252139341541611</v>
      </c>
      <c r="FH26" s="38">
        <f t="shared" si="112"/>
        <v>0.73944394150092863</v>
      </c>
      <c r="FI26" s="217">
        <f t="shared" si="113"/>
        <v>-0.60000000000000053</v>
      </c>
      <c r="FJ26" s="38">
        <f t="shared" si="114"/>
        <v>4.6141494285444416E-2</v>
      </c>
      <c r="FK26" s="38">
        <f t="shared" si="115"/>
        <v>4.6009830851525227E-2</v>
      </c>
      <c r="FL26" s="217">
        <f t="shared" si="116"/>
        <v>0</v>
      </c>
      <c r="FM26" s="38">
        <f t="shared" si="117"/>
        <v>0.1634787947482762</v>
      </c>
      <c r="FN26" s="38">
        <f t="shared" si="118"/>
        <v>0.15543829213049973</v>
      </c>
      <c r="FO26" s="217">
        <f t="shared" si="119"/>
        <v>0.80000000000000071</v>
      </c>
      <c r="FP26" s="38">
        <f t="shared" si="120"/>
        <v>7.8279965996032874E-2</v>
      </c>
      <c r="FQ26" s="38">
        <f t="shared" si="121"/>
        <v>7.9104621464025832E-2</v>
      </c>
      <c r="FR26" s="217">
        <f t="shared" si="122"/>
        <v>-0.10000000000000009</v>
      </c>
      <c r="FS26" s="38">
        <f t="shared" si="123"/>
        <v>0.71209974497024653</v>
      </c>
      <c r="FT26" s="38">
        <f t="shared" si="124"/>
        <v>0.71944725555394917</v>
      </c>
      <c r="FU26" s="217">
        <f t="shared" si="125"/>
        <v>-0.70000000000000062</v>
      </c>
      <c r="FV26" s="218">
        <v>0</v>
      </c>
    </row>
    <row r="27" spans="2:178" s="12" customFormat="1" ht="14.25" customHeight="1">
      <c r="B27" s="262">
        <v>6</v>
      </c>
      <c r="C27" s="283" t="s">
        <v>110</v>
      </c>
      <c r="D27" s="143" t="s">
        <v>163</v>
      </c>
      <c r="E27" s="128">
        <v>24</v>
      </c>
      <c r="F27" s="89">
        <v>1</v>
      </c>
      <c r="G27" s="77">
        <f t="shared" si="0"/>
        <v>4.1666666666666664E-2</v>
      </c>
      <c r="H27" s="78">
        <v>2</v>
      </c>
      <c r="I27" s="77">
        <f t="shared" si="1"/>
        <v>8.3333333333333329E-2</v>
      </c>
      <c r="J27" s="78">
        <v>2</v>
      </c>
      <c r="K27" s="77">
        <f t="shared" si="2"/>
        <v>8.3333333333333329E-2</v>
      </c>
      <c r="L27" s="128">
        <v>98</v>
      </c>
      <c r="M27" s="89">
        <v>2</v>
      </c>
      <c r="N27" s="77">
        <f t="shared" si="3"/>
        <v>2.0408163265306121E-2</v>
      </c>
      <c r="O27" s="78">
        <v>3</v>
      </c>
      <c r="P27" s="77">
        <f t="shared" si="4"/>
        <v>3.0612244897959183E-2</v>
      </c>
      <c r="Q27" s="78">
        <v>7</v>
      </c>
      <c r="R27" s="77">
        <f t="shared" si="5"/>
        <v>7.1428571428571425E-2</v>
      </c>
      <c r="S27" s="128">
        <v>3429</v>
      </c>
      <c r="T27" s="89">
        <v>142</v>
      </c>
      <c r="U27" s="77">
        <f t="shared" si="6"/>
        <v>4.1411490230387871E-2</v>
      </c>
      <c r="V27" s="78">
        <v>318</v>
      </c>
      <c r="W27" s="77">
        <f t="shared" si="7"/>
        <v>9.2738407699037614E-2</v>
      </c>
      <c r="X27" s="78">
        <v>482</v>
      </c>
      <c r="Y27" s="77">
        <f t="shared" si="8"/>
        <v>0.14056576261300671</v>
      </c>
      <c r="Z27" s="128">
        <v>3144</v>
      </c>
      <c r="AA27" s="89">
        <v>106</v>
      </c>
      <c r="AB27" s="77">
        <f t="shared" si="9"/>
        <v>3.3715012722646313E-2</v>
      </c>
      <c r="AC27" s="78">
        <v>237</v>
      </c>
      <c r="AD27" s="77">
        <f t="shared" si="10"/>
        <v>7.5381679389312978E-2</v>
      </c>
      <c r="AE27" s="78">
        <v>493</v>
      </c>
      <c r="AF27" s="77">
        <f t="shared" si="11"/>
        <v>0.15680661577608143</v>
      </c>
      <c r="AG27" s="128">
        <v>2042</v>
      </c>
      <c r="AH27" s="89">
        <v>44</v>
      </c>
      <c r="AI27" s="77">
        <f t="shared" si="12"/>
        <v>2.1547502448579822E-2</v>
      </c>
      <c r="AJ27" s="78">
        <v>132</v>
      </c>
      <c r="AK27" s="77">
        <f t="shared" si="13"/>
        <v>6.4642507345739467E-2</v>
      </c>
      <c r="AL27" s="78">
        <v>264</v>
      </c>
      <c r="AM27" s="77">
        <f t="shared" si="14"/>
        <v>0.12928501469147893</v>
      </c>
      <c r="AN27" s="128">
        <v>834</v>
      </c>
      <c r="AO27" s="89">
        <v>10</v>
      </c>
      <c r="AP27" s="77">
        <f t="shared" si="15"/>
        <v>1.1990407673860911E-2</v>
      </c>
      <c r="AQ27" s="78">
        <v>41</v>
      </c>
      <c r="AR27" s="77">
        <f t="shared" si="16"/>
        <v>4.9160671462829736E-2</v>
      </c>
      <c r="AS27" s="78">
        <v>75</v>
      </c>
      <c r="AT27" s="77">
        <f t="shared" si="17"/>
        <v>8.9928057553956831E-2</v>
      </c>
      <c r="AU27" s="128">
        <v>236</v>
      </c>
      <c r="AV27" s="89">
        <v>0</v>
      </c>
      <c r="AW27" s="77">
        <f t="shared" si="18"/>
        <v>0</v>
      </c>
      <c r="AX27" s="78">
        <v>13</v>
      </c>
      <c r="AY27" s="77">
        <f t="shared" si="19"/>
        <v>5.5084745762711863E-2</v>
      </c>
      <c r="AZ27" s="78">
        <v>15</v>
      </c>
      <c r="BA27" s="77">
        <f t="shared" si="20"/>
        <v>6.3559322033898302E-2</v>
      </c>
      <c r="BB27" s="128">
        <f t="shared" si="21"/>
        <v>9807</v>
      </c>
      <c r="BC27" s="79">
        <f t="shared" si="22"/>
        <v>305</v>
      </c>
      <c r="BD27" s="77">
        <f t="shared" si="23"/>
        <v>3.1100234526358725E-2</v>
      </c>
      <c r="BE27" s="79">
        <f t="shared" si="24"/>
        <v>746</v>
      </c>
      <c r="BF27" s="77">
        <f t="shared" si="25"/>
        <v>7.6068114612011822E-2</v>
      </c>
      <c r="BG27" s="79">
        <f t="shared" si="26"/>
        <v>1338</v>
      </c>
      <c r="BH27" s="77">
        <f t="shared" si="27"/>
        <v>0.13643315998776384</v>
      </c>
      <c r="BJ27" s="262">
        <v>6</v>
      </c>
      <c r="BK27" s="283" t="s">
        <v>110</v>
      </c>
      <c r="BL27" s="223" t="s">
        <v>163</v>
      </c>
      <c r="BM27" s="40">
        <v>9822</v>
      </c>
      <c r="BN27" s="40">
        <v>239</v>
      </c>
      <c r="BO27" s="91">
        <v>2.4333129708816941E-2</v>
      </c>
      <c r="BP27" s="40">
        <v>674</v>
      </c>
      <c r="BQ27" s="91">
        <v>6.8621462024027691E-2</v>
      </c>
      <c r="BR27" s="40">
        <v>1252</v>
      </c>
      <c r="BS27" s="91">
        <v>0.12746894726125024</v>
      </c>
      <c r="BU27" s="208" t="s">
        <v>110</v>
      </c>
      <c r="BV27" s="5" t="s">
        <v>163</v>
      </c>
      <c r="BW27" s="38">
        <f t="shared" si="28"/>
        <v>0.75639849087386557</v>
      </c>
      <c r="BX27" s="38">
        <f t="shared" si="29"/>
        <v>0.77957646100590516</v>
      </c>
      <c r="BY27" s="147">
        <v>21</v>
      </c>
      <c r="BZ27" s="151" t="s">
        <v>120</v>
      </c>
      <c r="CA27" s="38">
        <f t="shared" si="30"/>
        <v>2.149226430912278E-2</v>
      </c>
      <c r="CB27" s="38">
        <f t="shared" si="31"/>
        <v>2.0295917576884346E-2</v>
      </c>
      <c r="CC27" s="38">
        <f t="shared" si="32"/>
        <v>0.11660696593247466</v>
      </c>
      <c r="CD27" s="38">
        <f t="shared" si="33"/>
        <v>0.1085289333023472</v>
      </c>
      <c r="CE27" s="38">
        <f t="shared" si="34"/>
        <v>7.2936513985214543E-2</v>
      </c>
      <c r="CF27" s="38">
        <f t="shared" si="35"/>
        <v>6.8866682159733517E-2</v>
      </c>
      <c r="CG27" s="38">
        <f t="shared" si="36"/>
        <v>0.78896425577318807</v>
      </c>
      <c r="CH27" s="38">
        <f t="shared" si="37"/>
        <v>0.80230846696103497</v>
      </c>
      <c r="CI27" s="38">
        <f t="shared" si="38"/>
        <v>2.2757475083056478E-2</v>
      </c>
      <c r="CJ27" s="38">
        <f t="shared" si="39"/>
        <v>2.1324448146605581E-2</v>
      </c>
      <c r="CK27" s="38">
        <f t="shared" si="40"/>
        <v>0.1191029900332226</v>
      </c>
      <c r="CL27" s="38">
        <f t="shared" si="41"/>
        <v>0.11062057476051645</v>
      </c>
      <c r="CM27" s="38">
        <f t="shared" si="42"/>
        <v>7.441860465116279E-2</v>
      </c>
      <c r="CN27" s="38">
        <f t="shared" si="43"/>
        <v>7.0054144106622238E-2</v>
      </c>
      <c r="CO27" s="38">
        <f t="shared" si="44"/>
        <v>0.78372093023255818</v>
      </c>
      <c r="CP27" s="38">
        <f t="shared" si="45"/>
        <v>0.79800083298625568</v>
      </c>
      <c r="CQ27" s="38">
        <f t="shared" si="46"/>
        <v>1.1299435028248588E-2</v>
      </c>
      <c r="CR27" s="38">
        <f t="shared" si="47"/>
        <v>8.5227272727272721E-3</v>
      </c>
      <c r="CS27" s="38">
        <f t="shared" si="48"/>
        <v>0.12853107344632769</v>
      </c>
      <c r="CT27" s="38">
        <f t="shared" si="49"/>
        <v>0.10369318181818182</v>
      </c>
      <c r="CU27" s="38">
        <f t="shared" si="50"/>
        <v>7.7683615819209045E-2</v>
      </c>
      <c r="CV27" s="38">
        <f t="shared" si="51"/>
        <v>6.8181818181818177E-2</v>
      </c>
      <c r="CW27" s="38">
        <f t="shared" si="52"/>
        <v>0.78248587570621464</v>
      </c>
      <c r="CX27" s="38">
        <f t="shared" si="53"/>
        <v>0.81960227272727271</v>
      </c>
      <c r="CZ27" s="151" t="s">
        <v>4</v>
      </c>
      <c r="DA27" s="38">
        <f t="shared" si="54"/>
        <v>7.6451283154893204E-2</v>
      </c>
      <c r="DB27" s="38">
        <f t="shared" si="55"/>
        <v>7.7647714604236348E-2</v>
      </c>
      <c r="DC27" s="217">
        <f t="shared" si="56"/>
        <v>-0.20000000000000018</v>
      </c>
      <c r="DD27" s="38">
        <f t="shared" si="57"/>
        <v>0.18286974767310485</v>
      </c>
      <c r="DE27" s="38">
        <f t="shared" si="58"/>
        <v>0.17263099219620959</v>
      </c>
      <c r="DF27" s="217">
        <f t="shared" si="59"/>
        <v>1.0000000000000009</v>
      </c>
      <c r="DG27" s="38">
        <f t="shared" si="60"/>
        <v>0.10340560606875773</v>
      </c>
      <c r="DH27" s="38">
        <f t="shared" si="61"/>
        <v>0.10869565217391304</v>
      </c>
      <c r="DI27" s="217">
        <f t="shared" si="62"/>
        <v>-0.60000000000000053</v>
      </c>
      <c r="DJ27" s="38">
        <f t="shared" si="63"/>
        <v>0.63727336310324423</v>
      </c>
      <c r="DK27" s="38">
        <f t="shared" si="64"/>
        <v>0.64102564102564108</v>
      </c>
      <c r="DL27" s="217">
        <f t="shared" si="65"/>
        <v>-0.40000000000000036</v>
      </c>
      <c r="DM27" s="38">
        <f t="shared" si="66"/>
        <v>7.6638444653496396E-2</v>
      </c>
      <c r="DN27" s="38">
        <f t="shared" si="67"/>
        <v>7.9088040188059511E-2</v>
      </c>
      <c r="DO27" s="217">
        <f t="shared" si="68"/>
        <v>-0.20000000000000018</v>
      </c>
      <c r="DP27" s="38">
        <f t="shared" si="69"/>
        <v>0.18595170899968641</v>
      </c>
      <c r="DQ27" s="38">
        <f t="shared" si="70"/>
        <v>0.17350421845816963</v>
      </c>
      <c r="DR27" s="217">
        <f t="shared" si="71"/>
        <v>1.2000000000000011</v>
      </c>
      <c r="DS27" s="38">
        <f t="shared" si="72"/>
        <v>0.10460959548447789</v>
      </c>
      <c r="DT27" s="38">
        <f t="shared" si="73"/>
        <v>0.10787660204804533</v>
      </c>
      <c r="DU27" s="217">
        <f t="shared" si="74"/>
        <v>-0.30000000000000027</v>
      </c>
      <c r="DV27" s="38">
        <f t="shared" si="75"/>
        <v>0.63280025086233926</v>
      </c>
      <c r="DW27" s="38">
        <f t="shared" si="76"/>
        <v>0.63953113930572547</v>
      </c>
      <c r="DX27" s="217">
        <f t="shared" si="77"/>
        <v>-0.70000000000000062</v>
      </c>
      <c r="DY27" s="38">
        <f t="shared" si="78"/>
        <v>8.632138114209828E-2</v>
      </c>
      <c r="DZ27" s="38">
        <f t="shared" si="79"/>
        <v>7.4324324324324328E-2</v>
      </c>
      <c r="EA27" s="217">
        <f t="shared" si="80"/>
        <v>1.1999999999999997</v>
      </c>
      <c r="EB27" s="38">
        <f t="shared" si="81"/>
        <v>0.18813634351482958</v>
      </c>
      <c r="EC27" s="38">
        <f t="shared" si="82"/>
        <v>0.18153153153153154</v>
      </c>
      <c r="ED27" s="217">
        <f t="shared" si="83"/>
        <v>0.60000000000000053</v>
      </c>
      <c r="EE27" s="38">
        <f t="shared" si="84"/>
        <v>0.10756972111553785</v>
      </c>
      <c r="EF27" s="38">
        <f t="shared" si="85"/>
        <v>0.12387387387387387</v>
      </c>
      <c r="EG27" s="217">
        <f t="shared" si="86"/>
        <v>-1.6</v>
      </c>
      <c r="EH27" s="38">
        <f t="shared" si="87"/>
        <v>0.61797255422753428</v>
      </c>
      <c r="EI27" s="38">
        <f t="shared" si="88"/>
        <v>0.62027027027027026</v>
      </c>
      <c r="EJ27" s="217">
        <f t="shared" si="89"/>
        <v>-0.20000000000000018</v>
      </c>
      <c r="EL27" s="38">
        <f t="shared" si="90"/>
        <v>4.088478876192473E-2</v>
      </c>
      <c r="EM27" s="38">
        <f t="shared" si="91"/>
        <v>4.0772669794212929E-2</v>
      </c>
      <c r="EN27" s="217">
        <f t="shared" si="92"/>
        <v>0</v>
      </c>
      <c r="EO27" s="38">
        <f t="shared" si="93"/>
        <v>0.15268812910075097</v>
      </c>
      <c r="EP27" s="38">
        <f t="shared" si="94"/>
        <v>0.14766754986931507</v>
      </c>
      <c r="EQ27" s="217">
        <f t="shared" si="95"/>
        <v>0.50000000000000044</v>
      </c>
      <c r="ER27" s="38">
        <f t="shared" si="96"/>
        <v>6.9813647232663895E-2</v>
      </c>
      <c r="ES27" s="38">
        <f t="shared" si="97"/>
        <v>7.0222732935079898E-2</v>
      </c>
      <c r="ET27" s="217">
        <f t="shared" si="98"/>
        <v>0</v>
      </c>
      <c r="EU27" s="38">
        <f t="shared" si="99"/>
        <v>0.73661343490466036</v>
      </c>
      <c r="EV27" s="38">
        <f t="shared" si="100"/>
        <v>0.74133704740139206</v>
      </c>
      <c r="EW27" s="217">
        <f t="shared" si="101"/>
        <v>-0.40000000000000036</v>
      </c>
      <c r="EX27" s="38">
        <f t="shared" si="102"/>
        <v>4.1487641147810637E-2</v>
      </c>
      <c r="EY27" s="38">
        <f t="shared" si="103"/>
        <v>4.0940016986009874E-2</v>
      </c>
      <c r="EZ27" s="217">
        <f t="shared" si="104"/>
        <v>0</v>
      </c>
      <c r="FA27" s="38">
        <f t="shared" si="105"/>
        <v>0.15538878688048283</v>
      </c>
      <c r="FB27" s="38">
        <f t="shared" si="106"/>
        <v>0.14911850075130428</v>
      </c>
      <c r="FC27" s="217">
        <f t="shared" si="107"/>
        <v>0.60000000000000053</v>
      </c>
      <c r="FD27" s="38">
        <f t="shared" si="108"/>
        <v>7.0602178556290404E-2</v>
      </c>
      <c r="FE27" s="38">
        <f t="shared" si="109"/>
        <v>7.049754076175721E-2</v>
      </c>
      <c r="FF27" s="217">
        <f t="shared" si="110"/>
        <v>9.9999999999998701E-2</v>
      </c>
      <c r="FG27" s="38">
        <f t="shared" si="111"/>
        <v>0.73252139341541611</v>
      </c>
      <c r="FH27" s="38">
        <f t="shared" si="112"/>
        <v>0.73944394150092863</v>
      </c>
      <c r="FI27" s="217">
        <f t="shared" si="113"/>
        <v>-0.60000000000000053</v>
      </c>
      <c r="FJ27" s="38">
        <f t="shared" si="114"/>
        <v>4.6141494285444416E-2</v>
      </c>
      <c r="FK27" s="38">
        <f t="shared" si="115"/>
        <v>4.6009830851525227E-2</v>
      </c>
      <c r="FL27" s="217">
        <f t="shared" si="116"/>
        <v>0</v>
      </c>
      <c r="FM27" s="38">
        <f t="shared" si="117"/>
        <v>0.1634787947482762</v>
      </c>
      <c r="FN27" s="38">
        <f t="shared" si="118"/>
        <v>0.15543829213049973</v>
      </c>
      <c r="FO27" s="217">
        <f t="shared" si="119"/>
        <v>0.80000000000000071</v>
      </c>
      <c r="FP27" s="38">
        <f t="shared" si="120"/>
        <v>7.8279965996032874E-2</v>
      </c>
      <c r="FQ27" s="38">
        <f t="shared" si="121"/>
        <v>7.9104621464025832E-2</v>
      </c>
      <c r="FR27" s="217">
        <f t="shared" si="122"/>
        <v>-0.10000000000000009</v>
      </c>
      <c r="FS27" s="38">
        <f t="shared" si="123"/>
        <v>0.71209974497024653</v>
      </c>
      <c r="FT27" s="38">
        <f t="shared" si="124"/>
        <v>0.71944725555394917</v>
      </c>
      <c r="FU27" s="217">
        <f t="shared" si="125"/>
        <v>-0.70000000000000062</v>
      </c>
      <c r="FV27" s="218">
        <v>0</v>
      </c>
    </row>
    <row r="28" spans="2:178" s="12" customFormat="1" ht="14.25" customHeight="1">
      <c r="B28" s="263"/>
      <c r="C28" s="284"/>
      <c r="D28" s="181" t="s">
        <v>191</v>
      </c>
      <c r="E28" s="174">
        <v>0</v>
      </c>
      <c r="F28" s="175">
        <v>0</v>
      </c>
      <c r="G28" s="67" t="str">
        <f t="shared" si="0"/>
        <v>-</v>
      </c>
      <c r="H28" s="68">
        <v>0</v>
      </c>
      <c r="I28" s="67" t="str">
        <f t="shared" si="1"/>
        <v>-</v>
      </c>
      <c r="J28" s="68">
        <v>0</v>
      </c>
      <c r="K28" s="67" t="str">
        <f t="shared" si="2"/>
        <v>-</v>
      </c>
      <c r="L28" s="174">
        <v>2</v>
      </c>
      <c r="M28" s="175">
        <v>0</v>
      </c>
      <c r="N28" s="67">
        <f t="shared" si="3"/>
        <v>0</v>
      </c>
      <c r="O28" s="68">
        <v>0</v>
      </c>
      <c r="P28" s="67">
        <f t="shared" si="4"/>
        <v>0</v>
      </c>
      <c r="Q28" s="68">
        <v>0</v>
      </c>
      <c r="R28" s="67">
        <f t="shared" si="5"/>
        <v>0</v>
      </c>
      <c r="S28" s="174">
        <v>288</v>
      </c>
      <c r="T28" s="175">
        <v>9</v>
      </c>
      <c r="U28" s="67">
        <f t="shared" si="6"/>
        <v>3.125E-2</v>
      </c>
      <c r="V28" s="68">
        <v>26</v>
      </c>
      <c r="W28" s="67">
        <f t="shared" si="7"/>
        <v>9.0277777777777776E-2</v>
      </c>
      <c r="X28" s="68">
        <v>42</v>
      </c>
      <c r="Y28" s="67">
        <f t="shared" si="8"/>
        <v>0.14583333333333334</v>
      </c>
      <c r="Z28" s="174">
        <v>171</v>
      </c>
      <c r="AA28" s="175">
        <v>5</v>
      </c>
      <c r="AB28" s="67">
        <f t="shared" si="9"/>
        <v>2.9239766081871343E-2</v>
      </c>
      <c r="AC28" s="68">
        <v>11</v>
      </c>
      <c r="AD28" s="67">
        <f t="shared" si="10"/>
        <v>6.4327485380116955E-2</v>
      </c>
      <c r="AE28" s="68">
        <v>28</v>
      </c>
      <c r="AF28" s="67">
        <f t="shared" si="11"/>
        <v>0.16374269005847952</v>
      </c>
      <c r="AG28" s="174">
        <v>71</v>
      </c>
      <c r="AH28" s="175">
        <v>1</v>
      </c>
      <c r="AI28" s="67">
        <f t="shared" si="12"/>
        <v>1.4084507042253521E-2</v>
      </c>
      <c r="AJ28" s="68">
        <v>8</v>
      </c>
      <c r="AK28" s="67">
        <f t="shared" si="13"/>
        <v>0.11267605633802817</v>
      </c>
      <c r="AL28" s="68">
        <v>9</v>
      </c>
      <c r="AM28" s="67">
        <f t="shared" si="14"/>
        <v>0.12676056338028169</v>
      </c>
      <c r="AN28" s="174">
        <v>26</v>
      </c>
      <c r="AO28" s="175">
        <v>0</v>
      </c>
      <c r="AP28" s="67">
        <f t="shared" si="15"/>
        <v>0</v>
      </c>
      <c r="AQ28" s="68">
        <v>2</v>
      </c>
      <c r="AR28" s="67">
        <f t="shared" si="16"/>
        <v>7.6923076923076927E-2</v>
      </c>
      <c r="AS28" s="68">
        <v>2</v>
      </c>
      <c r="AT28" s="67">
        <f t="shared" si="17"/>
        <v>7.6923076923076927E-2</v>
      </c>
      <c r="AU28" s="174">
        <v>13</v>
      </c>
      <c r="AV28" s="175">
        <v>1</v>
      </c>
      <c r="AW28" s="67">
        <f t="shared" si="18"/>
        <v>7.6923076923076927E-2</v>
      </c>
      <c r="AX28" s="68">
        <v>1</v>
      </c>
      <c r="AY28" s="67">
        <f t="shared" si="19"/>
        <v>7.6923076923076927E-2</v>
      </c>
      <c r="AZ28" s="68">
        <v>1</v>
      </c>
      <c r="BA28" s="67">
        <f t="shared" si="20"/>
        <v>7.6923076923076927E-2</v>
      </c>
      <c r="BB28" s="174">
        <f t="shared" si="21"/>
        <v>571</v>
      </c>
      <c r="BC28" s="69">
        <f t="shared" si="22"/>
        <v>16</v>
      </c>
      <c r="BD28" s="67">
        <f t="shared" si="23"/>
        <v>2.8021015761821366E-2</v>
      </c>
      <c r="BE28" s="69">
        <f t="shared" si="24"/>
        <v>48</v>
      </c>
      <c r="BF28" s="67">
        <f t="shared" si="25"/>
        <v>8.4063047285464099E-2</v>
      </c>
      <c r="BG28" s="69">
        <f t="shared" si="26"/>
        <v>82</v>
      </c>
      <c r="BH28" s="67">
        <f t="shared" si="27"/>
        <v>0.14360770577933449</v>
      </c>
      <c r="BJ28" s="263"/>
      <c r="BK28" s="284"/>
      <c r="BL28" s="223" t="s">
        <v>191</v>
      </c>
      <c r="BM28" s="40">
        <v>583</v>
      </c>
      <c r="BN28" s="40">
        <v>11</v>
      </c>
      <c r="BO28" s="91">
        <v>1.8867924528301886E-2</v>
      </c>
      <c r="BP28" s="40">
        <v>35</v>
      </c>
      <c r="BQ28" s="91">
        <v>6.0034305317324184E-2</v>
      </c>
      <c r="BR28" s="40">
        <v>71</v>
      </c>
      <c r="BS28" s="91">
        <v>0.12178387650085763</v>
      </c>
      <c r="BU28" s="209"/>
      <c r="BV28" s="5" t="s">
        <v>191</v>
      </c>
      <c r="BW28" s="38">
        <f t="shared" si="28"/>
        <v>0.74430823117338007</v>
      </c>
      <c r="BX28" s="38">
        <f t="shared" si="29"/>
        <v>0.79931389365351635</v>
      </c>
      <c r="BY28" s="147">
        <v>22</v>
      </c>
      <c r="BZ28" s="151" t="s">
        <v>63</v>
      </c>
      <c r="CA28" s="38">
        <f t="shared" si="30"/>
        <v>2.5360368443088702E-2</v>
      </c>
      <c r="CB28" s="38">
        <f t="shared" si="31"/>
        <v>2.4159921510914888E-2</v>
      </c>
      <c r="CC28" s="38">
        <f t="shared" si="32"/>
        <v>9.0495843052814162E-2</v>
      </c>
      <c r="CD28" s="38">
        <f t="shared" si="33"/>
        <v>7.5484424822173171E-2</v>
      </c>
      <c r="CE28" s="38">
        <f t="shared" si="34"/>
        <v>8.8522040791913392E-2</v>
      </c>
      <c r="CF28" s="38">
        <f t="shared" si="35"/>
        <v>8.7993622761834686E-2</v>
      </c>
      <c r="CG28" s="38">
        <f t="shared" si="36"/>
        <v>0.79562174771218375</v>
      </c>
      <c r="CH28" s="38">
        <f t="shared" si="37"/>
        <v>0.8123620309050773</v>
      </c>
      <c r="CI28" s="38">
        <f t="shared" si="38"/>
        <v>2.5512176265945111E-2</v>
      </c>
      <c r="CJ28" s="38">
        <f t="shared" si="39"/>
        <v>2.4697777200051996E-2</v>
      </c>
      <c r="CK28" s="38">
        <f t="shared" si="40"/>
        <v>9.2191727870119825E-2</v>
      </c>
      <c r="CL28" s="38">
        <f t="shared" si="41"/>
        <v>7.604315611594957E-2</v>
      </c>
      <c r="CM28" s="38">
        <f t="shared" si="42"/>
        <v>9.0387836618992398E-2</v>
      </c>
      <c r="CN28" s="38">
        <f t="shared" si="43"/>
        <v>8.8976992070713634E-2</v>
      </c>
      <c r="CO28" s="38">
        <f t="shared" si="44"/>
        <v>0.79190825924494268</v>
      </c>
      <c r="CP28" s="38">
        <f t="shared" si="45"/>
        <v>0.81028207461328483</v>
      </c>
      <c r="CQ28" s="38">
        <f t="shared" si="46"/>
        <v>4.0756914119359534E-2</v>
      </c>
      <c r="CR28" s="38">
        <f t="shared" si="47"/>
        <v>2.1806853582554516E-2</v>
      </c>
      <c r="CS28" s="38">
        <f t="shared" si="48"/>
        <v>0.10043668122270742</v>
      </c>
      <c r="CT28" s="38">
        <f t="shared" si="49"/>
        <v>9.5015576323987536E-2</v>
      </c>
      <c r="CU28" s="38">
        <f t="shared" si="50"/>
        <v>0.10334788937409024</v>
      </c>
      <c r="CV28" s="38">
        <f t="shared" si="51"/>
        <v>0.10280373831775701</v>
      </c>
      <c r="CW28" s="38">
        <f t="shared" si="52"/>
        <v>0.75545851528384278</v>
      </c>
      <c r="CX28" s="38">
        <f t="shared" si="53"/>
        <v>0.78037383177570097</v>
      </c>
      <c r="CZ28" s="151" t="s">
        <v>22</v>
      </c>
      <c r="DA28" s="38">
        <f t="shared" si="54"/>
        <v>4.8181114551083593E-2</v>
      </c>
      <c r="DB28" s="38">
        <f t="shared" si="55"/>
        <v>5.4686721785038347E-2</v>
      </c>
      <c r="DC28" s="217">
        <f t="shared" si="56"/>
        <v>-0.7</v>
      </c>
      <c r="DD28" s="38">
        <f t="shared" si="57"/>
        <v>0.15528250773993807</v>
      </c>
      <c r="DE28" s="38">
        <f t="shared" si="58"/>
        <v>0.1565893017232792</v>
      </c>
      <c r="DF28" s="217">
        <f t="shared" si="59"/>
        <v>-0.20000000000000018</v>
      </c>
      <c r="DG28" s="38">
        <f t="shared" si="60"/>
        <v>7.9527863777089786E-2</v>
      </c>
      <c r="DH28" s="38">
        <f t="shared" si="61"/>
        <v>7.9390377527642192E-2</v>
      </c>
      <c r="DI28" s="217">
        <f t="shared" si="62"/>
        <v>0.10000000000000009</v>
      </c>
      <c r="DJ28" s="38">
        <f t="shared" si="63"/>
        <v>0.71700851393188858</v>
      </c>
      <c r="DK28" s="38">
        <f t="shared" si="64"/>
        <v>0.70933359896404025</v>
      </c>
      <c r="DL28" s="217">
        <f t="shared" si="65"/>
        <v>0.80000000000000071</v>
      </c>
      <c r="DM28" s="38">
        <f t="shared" si="66"/>
        <v>5.0084530853761626E-2</v>
      </c>
      <c r="DN28" s="38">
        <f t="shared" si="67"/>
        <v>5.5537754993057784E-2</v>
      </c>
      <c r="DO28" s="217">
        <f t="shared" si="68"/>
        <v>-0.59999999999999987</v>
      </c>
      <c r="DP28" s="38">
        <f t="shared" si="69"/>
        <v>0.15849535080304311</v>
      </c>
      <c r="DQ28" s="38">
        <f t="shared" si="70"/>
        <v>0.15700096123037488</v>
      </c>
      <c r="DR28" s="217">
        <f t="shared" si="71"/>
        <v>0.10000000000000009</v>
      </c>
      <c r="DS28" s="38">
        <f t="shared" si="72"/>
        <v>8.1043956043956047E-2</v>
      </c>
      <c r="DT28" s="38">
        <f t="shared" si="73"/>
        <v>8.0422941364947126E-2</v>
      </c>
      <c r="DU28" s="217">
        <f t="shared" si="74"/>
        <v>0.10000000000000009</v>
      </c>
      <c r="DV28" s="38">
        <f t="shared" si="75"/>
        <v>0.71037616229923928</v>
      </c>
      <c r="DW28" s="38">
        <f t="shared" si="76"/>
        <v>0.70703834241162022</v>
      </c>
      <c r="DX28" s="217">
        <f t="shared" si="77"/>
        <v>0.30000000000000027</v>
      </c>
      <c r="DY28" s="38">
        <f t="shared" si="78"/>
        <v>3.864734299516908E-2</v>
      </c>
      <c r="DZ28" s="38">
        <f t="shared" si="79"/>
        <v>5.0699300699300696E-2</v>
      </c>
      <c r="EA28" s="217">
        <f t="shared" si="80"/>
        <v>-1.1999999999999997</v>
      </c>
      <c r="EB28" s="38">
        <f t="shared" si="81"/>
        <v>0.1610305958132045</v>
      </c>
      <c r="EC28" s="38">
        <f t="shared" si="82"/>
        <v>0.17832167832167833</v>
      </c>
      <c r="ED28" s="217">
        <f t="shared" si="83"/>
        <v>-1.6999999999999988</v>
      </c>
      <c r="EE28" s="38">
        <f t="shared" si="84"/>
        <v>8.2125603864734303E-2</v>
      </c>
      <c r="EF28" s="38">
        <f t="shared" si="85"/>
        <v>7.5174825174825169E-2</v>
      </c>
      <c r="EG28" s="217">
        <f t="shared" si="86"/>
        <v>0.70000000000000062</v>
      </c>
      <c r="EH28" s="38">
        <f t="shared" si="87"/>
        <v>0.71819645732689208</v>
      </c>
      <c r="EI28" s="38">
        <f t="shared" si="88"/>
        <v>0.69580419580419584</v>
      </c>
      <c r="EJ28" s="217">
        <f t="shared" si="89"/>
        <v>2.200000000000002</v>
      </c>
      <c r="EL28" s="38">
        <f t="shared" si="90"/>
        <v>4.088478876192473E-2</v>
      </c>
      <c r="EM28" s="38">
        <f t="shared" si="91"/>
        <v>4.0772669794212929E-2</v>
      </c>
      <c r="EN28" s="217">
        <f t="shared" si="92"/>
        <v>0</v>
      </c>
      <c r="EO28" s="38">
        <f t="shared" si="93"/>
        <v>0.15268812910075097</v>
      </c>
      <c r="EP28" s="38">
        <f t="shared" si="94"/>
        <v>0.14766754986931507</v>
      </c>
      <c r="EQ28" s="217">
        <f t="shared" si="95"/>
        <v>0.50000000000000044</v>
      </c>
      <c r="ER28" s="38">
        <f t="shared" si="96"/>
        <v>6.9813647232663895E-2</v>
      </c>
      <c r="ES28" s="38">
        <f t="shared" si="97"/>
        <v>7.0222732935079898E-2</v>
      </c>
      <c r="ET28" s="217">
        <f t="shared" si="98"/>
        <v>0</v>
      </c>
      <c r="EU28" s="38">
        <f t="shared" si="99"/>
        <v>0.73661343490466036</v>
      </c>
      <c r="EV28" s="38">
        <f t="shared" si="100"/>
        <v>0.74133704740139206</v>
      </c>
      <c r="EW28" s="217">
        <f t="shared" si="101"/>
        <v>-0.40000000000000036</v>
      </c>
      <c r="EX28" s="38">
        <f t="shared" si="102"/>
        <v>4.1487641147810637E-2</v>
      </c>
      <c r="EY28" s="38">
        <f t="shared" si="103"/>
        <v>4.0940016986009874E-2</v>
      </c>
      <c r="EZ28" s="217">
        <f t="shared" si="104"/>
        <v>0</v>
      </c>
      <c r="FA28" s="38">
        <f t="shared" si="105"/>
        <v>0.15538878688048283</v>
      </c>
      <c r="FB28" s="38">
        <f t="shared" si="106"/>
        <v>0.14911850075130428</v>
      </c>
      <c r="FC28" s="217">
        <f t="shared" si="107"/>
        <v>0.60000000000000053</v>
      </c>
      <c r="FD28" s="38">
        <f t="shared" si="108"/>
        <v>7.0602178556290404E-2</v>
      </c>
      <c r="FE28" s="38">
        <f t="shared" si="109"/>
        <v>7.049754076175721E-2</v>
      </c>
      <c r="FF28" s="217">
        <f t="shared" si="110"/>
        <v>9.9999999999998701E-2</v>
      </c>
      <c r="FG28" s="38">
        <f t="shared" si="111"/>
        <v>0.73252139341541611</v>
      </c>
      <c r="FH28" s="38">
        <f t="shared" si="112"/>
        <v>0.73944394150092863</v>
      </c>
      <c r="FI28" s="217">
        <f t="shared" si="113"/>
        <v>-0.60000000000000053</v>
      </c>
      <c r="FJ28" s="38">
        <f t="shared" si="114"/>
        <v>4.6141494285444416E-2</v>
      </c>
      <c r="FK28" s="38">
        <f t="shared" si="115"/>
        <v>4.6009830851525227E-2</v>
      </c>
      <c r="FL28" s="217">
        <f t="shared" si="116"/>
        <v>0</v>
      </c>
      <c r="FM28" s="38">
        <f t="shared" si="117"/>
        <v>0.1634787947482762</v>
      </c>
      <c r="FN28" s="38">
        <f t="shared" si="118"/>
        <v>0.15543829213049973</v>
      </c>
      <c r="FO28" s="217">
        <f t="shared" si="119"/>
        <v>0.80000000000000071</v>
      </c>
      <c r="FP28" s="38">
        <f t="shared" si="120"/>
        <v>7.8279965996032874E-2</v>
      </c>
      <c r="FQ28" s="38">
        <f t="shared" si="121"/>
        <v>7.9104621464025832E-2</v>
      </c>
      <c r="FR28" s="217">
        <f t="shared" si="122"/>
        <v>-0.10000000000000009</v>
      </c>
      <c r="FS28" s="38">
        <f t="shared" si="123"/>
        <v>0.71209974497024653</v>
      </c>
      <c r="FT28" s="38">
        <f t="shared" si="124"/>
        <v>0.71944725555394917</v>
      </c>
      <c r="FU28" s="217">
        <f t="shared" si="125"/>
        <v>-0.70000000000000062</v>
      </c>
      <c r="FV28" s="218">
        <v>0</v>
      </c>
    </row>
    <row r="29" spans="2:178" s="12" customFormat="1" ht="14.25" customHeight="1">
      <c r="B29" s="263"/>
      <c r="C29" s="284"/>
      <c r="D29" s="144" t="s">
        <v>246</v>
      </c>
      <c r="E29" s="182">
        <v>1</v>
      </c>
      <c r="F29" s="242">
        <v>0</v>
      </c>
      <c r="G29" s="90">
        <f t="shared" ref="G29" si="266">IFERROR(F29/E29,"-")</f>
        <v>0</v>
      </c>
      <c r="H29" s="243">
        <v>0</v>
      </c>
      <c r="I29" s="90">
        <f t="shared" ref="I29" si="267">IFERROR(H29/E29,"-")</f>
        <v>0</v>
      </c>
      <c r="J29" s="243">
        <v>0</v>
      </c>
      <c r="K29" s="90">
        <f t="shared" ref="K29" si="268">IFERROR(J29/E29,"-")</f>
        <v>0</v>
      </c>
      <c r="L29" s="182">
        <v>7</v>
      </c>
      <c r="M29" s="242">
        <v>0</v>
      </c>
      <c r="N29" s="90">
        <f t="shared" ref="N29" si="269">IFERROR(M29/L29,"-")</f>
        <v>0</v>
      </c>
      <c r="O29" s="243">
        <v>0</v>
      </c>
      <c r="P29" s="90">
        <f t="shared" ref="P29" si="270">IFERROR(O29/L29,"-")</f>
        <v>0</v>
      </c>
      <c r="Q29" s="243">
        <v>0</v>
      </c>
      <c r="R29" s="90">
        <f t="shared" ref="R29" si="271">IFERROR(Q29/L29,"-")</f>
        <v>0</v>
      </c>
      <c r="S29" s="182">
        <v>40</v>
      </c>
      <c r="T29" s="242">
        <v>0</v>
      </c>
      <c r="U29" s="90">
        <f t="shared" ref="U29" si="272">IFERROR(T29/S29,"-")</f>
        <v>0</v>
      </c>
      <c r="V29" s="243">
        <v>1</v>
      </c>
      <c r="W29" s="90">
        <f t="shared" ref="W29" si="273">IFERROR(V29/S29,"-")</f>
        <v>2.5000000000000001E-2</v>
      </c>
      <c r="X29" s="243">
        <v>1</v>
      </c>
      <c r="Y29" s="90">
        <f t="shared" ref="Y29" si="274">IFERROR(X29/S29,"-")</f>
        <v>2.5000000000000001E-2</v>
      </c>
      <c r="Z29" s="182">
        <v>63</v>
      </c>
      <c r="AA29" s="242">
        <v>0</v>
      </c>
      <c r="AB29" s="90">
        <f t="shared" ref="AB29" si="275">IFERROR(AA29/Z29,"-")</f>
        <v>0</v>
      </c>
      <c r="AC29" s="243">
        <v>0</v>
      </c>
      <c r="AD29" s="90">
        <f t="shared" ref="AD29" si="276">IFERROR(AC29/Z29,"-")</f>
        <v>0</v>
      </c>
      <c r="AE29" s="243">
        <v>3</v>
      </c>
      <c r="AF29" s="90">
        <f t="shared" ref="AF29" si="277">IFERROR(AE29/Z29,"-")</f>
        <v>4.7619047619047616E-2</v>
      </c>
      <c r="AG29" s="182">
        <v>79</v>
      </c>
      <c r="AH29" s="242">
        <v>0</v>
      </c>
      <c r="AI29" s="90">
        <f t="shared" ref="AI29" si="278">IFERROR(AH29/AG29,"-")</f>
        <v>0</v>
      </c>
      <c r="AJ29" s="243">
        <v>1</v>
      </c>
      <c r="AK29" s="90">
        <f t="shared" ref="AK29" si="279">IFERROR(AJ29/AG29,"-")</f>
        <v>1.2658227848101266E-2</v>
      </c>
      <c r="AL29" s="243">
        <v>3</v>
      </c>
      <c r="AM29" s="90">
        <f t="shared" ref="AM29" si="280">IFERROR(AL29/AG29,"-")</f>
        <v>3.7974683544303799E-2</v>
      </c>
      <c r="AN29" s="182">
        <v>62</v>
      </c>
      <c r="AO29" s="242">
        <v>1</v>
      </c>
      <c r="AP29" s="90">
        <f t="shared" ref="AP29" si="281">IFERROR(AO29/AN29,"-")</f>
        <v>1.6129032258064516E-2</v>
      </c>
      <c r="AQ29" s="243">
        <v>1</v>
      </c>
      <c r="AR29" s="90">
        <f t="shared" ref="AR29" si="282">IFERROR(AQ29/AN29,"-")</f>
        <v>1.6129032258064516E-2</v>
      </c>
      <c r="AS29" s="243">
        <v>1</v>
      </c>
      <c r="AT29" s="90">
        <f t="shared" ref="AT29" si="283">IFERROR(AS29/AN29,"-")</f>
        <v>1.6129032258064516E-2</v>
      </c>
      <c r="AU29" s="182">
        <v>38</v>
      </c>
      <c r="AV29" s="242">
        <v>0</v>
      </c>
      <c r="AW29" s="90">
        <f t="shared" ref="AW29" si="284">IFERROR(AV29/AU29,"-")</f>
        <v>0</v>
      </c>
      <c r="AX29" s="243">
        <v>0</v>
      </c>
      <c r="AY29" s="90">
        <f t="shared" ref="AY29" si="285">IFERROR(AX29/AU29,"-")</f>
        <v>0</v>
      </c>
      <c r="AZ29" s="243">
        <v>1</v>
      </c>
      <c r="BA29" s="90">
        <f t="shared" ref="BA29" si="286">IFERROR(AZ29/AU29,"-")</f>
        <v>2.6315789473684209E-2</v>
      </c>
      <c r="BB29" s="182">
        <f t="shared" ref="BB29" si="287">SUM(E29,L29,S29,Z29,AG29,AN29,AU29,)</f>
        <v>290</v>
      </c>
      <c r="BC29" s="183">
        <f t="shared" ref="BC29" si="288">SUM(F29,M29,T29,AA29,AH29,AO29,AV29,)</f>
        <v>1</v>
      </c>
      <c r="BD29" s="90">
        <f t="shared" ref="BD29" si="289">IFERROR(BC29/BB29,"-")</f>
        <v>3.4482758620689655E-3</v>
      </c>
      <c r="BE29" s="183">
        <f t="shared" ref="BE29" si="290">SUM(H29,O29,V29,AC29,AJ29,AQ29,AX29,)</f>
        <v>3</v>
      </c>
      <c r="BF29" s="90">
        <f t="shared" ref="BF29" si="291">IFERROR(BE29/BB29,"-")</f>
        <v>1.0344827586206896E-2</v>
      </c>
      <c r="BG29" s="183">
        <f t="shared" ref="BG29" si="292">SUM(J29,Q29,X29,AE29,AL29,AS29,AZ29,)</f>
        <v>9</v>
      </c>
      <c r="BH29" s="90">
        <f t="shared" ref="BH29" si="293">IFERROR(BG29/BB29,"-")</f>
        <v>3.1034482758620689E-2</v>
      </c>
      <c r="BJ29" s="263"/>
      <c r="BK29" s="284"/>
      <c r="BL29" s="223" t="s">
        <v>245</v>
      </c>
      <c r="BM29" s="40">
        <v>162</v>
      </c>
      <c r="BN29" s="40">
        <v>0</v>
      </c>
      <c r="BO29" s="91">
        <v>0</v>
      </c>
      <c r="BP29" s="40">
        <v>0</v>
      </c>
      <c r="BQ29" s="91">
        <v>0</v>
      </c>
      <c r="BR29" s="40">
        <v>1</v>
      </c>
      <c r="BS29" s="91">
        <v>6.1728395061728392E-3</v>
      </c>
      <c r="BU29" s="209"/>
      <c r="BV29" s="213" t="s">
        <v>245</v>
      </c>
      <c r="BW29" s="38">
        <f t="shared" si="28"/>
        <v>0.95517241379310347</v>
      </c>
      <c r="BX29" s="38">
        <f t="shared" si="29"/>
        <v>0.99382716049382713</v>
      </c>
      <c r="BY29" s="147">
        <v>23</v>
      </c>
      <c r="BZ29" s="151" t="s">
        <v>121</v>
      </c>
      <c r="CA29" s="38">
        <f t="shared" si="30"/>
        <v>2.2467024206406727E-2</v>
      </c>
      <c r="CB29" s="38">
        <f t="shared" si="31"/>
        <v>2.0751747611902061E-2</v>
      </c>
      <c r="CC29" s="38">
        <f t="shared" si="32"/>
        <v>9.2259747789534718E-2</v>
      </c>
      <c r="CD29" s="38">
        <f t="shared" si="33"/>
        <v>8.4983347363027484E-2</v>
      </c>
      <c r="CE29" s="38">
        <f t="shared" si="34"/>
        <v>7.1061023336715462E-2</v>
      </c>
      <c r="CF29" s="38">
        <f t="shared" si="35"/>
        <v>7.2832412253412873E-2</v>
      </c>
      <c r="CG29" s="38">
        <f t="shared" si="36"/>
        <v>0.81421220466734312</v>
      </c>
      <c r="CH29" s="38">
        <f t="shared" si="37"/>
        <v>0.82143249277165753</v>
      </c>
      <c r="CI29" s="38">
        <f t="shared" si="38"/>
        <v>2.2737141278174711E-2</v>
      </c>
      <c r="CJ29" s="38">
        <f t="shared" si="39"/>
        <v>2.1051388998189972E-2</v>
      </c>
      <c r="CK29" s="38">
        <f t="shared" si="40"/>
        <v>9.4027552994118344E-2</v>
      </c>
      <c r="CL29" s="38">
        <f t="shared" si="41"/>
        <v>8.6369717478555125E-2</v>
      </c>
      <c r="CM29" s="38">
        <f t="shared" si="42"/>
        <v>7.275095724943749E-2</v>
      </c>
      <c r="CN29" s="38">
        <f t="shared" si="43"/>
        <v>7.3660187298339494E-2</v>
      </c>
      <c r="CO29" s="38">
        <f t="shared" si="44"/>
        <v>0.81048434847826945</v>
      </c>
      <c r="CP29" s="38">
        <f t="shared" si="45"/>
        <v>0.81891870622491536</v>
      </c>
      <c r="CQ29" s="38">
        <f t="shared" si="46"/>
        <v>2.8631284916201118E-2</v>
      </c>
      <c r="CR29" s="38">
        <f t="shared" si="47"/>
        <v>2.2535211267605635E-2</v>
      </c>
      <c r="CS29" s="38">
        <f t="shared" si="48"/>
        <v>0.10893854748603352</v>
      </c>
      <c r="CT29" s="38">
        <f t="shared" si="49"/>
        <v>8.873239436619719E-2</v>
      </c>
      <c r="CU29" s="38">
        <f t="shared" si="50"/>
        <v>7.6117318435754186E-2</v>
      </c>
      <c r="CV29" s="38">
        <f t="shared" si="51"/>
        <v>8.3098591549295775E-2</v>
      </c>
      <c r="CW29" s="38">
        <f t="shared" si="52"/>
        <v>0.78631284916201116</v>
      </c>
      <c r="CX29" s="38">
        <f t="shared" si="53"/>
        <v>0.80563380281690145</v>
      </c>
      <c r="CZ29" s="151" t="s">
        <v>28</v>
      </c>
      <c r="DA29" s="38">
        <f t="shared" si="54"/>
        <v>6.2812900221213178E-2</v>
      </c>
      <c r="DB29" s="38">
        <f t="shared" si="55"/>
        <v>5.6965832531280076E-2</v>
      </c>
      <c r="DC29" s="217">
        <f t="shared" si="56"/>
        <v>0.59999999999999987</v>
      </c>
      <c r="DD29" s="38">
        <f t="shared" si="57"/>
        <v>0.21969961578763536</v>
      </c>
      <c r="DE29" s="38">
        <f t="shared" si="58"/>
        <v>0.22587824831568817</v>
      </c>
      <c r="DF29" s="217">
        <f t="shared" si="59"/>
        <v>-0.60000000000000053</v>
      </c>
      <c r="DG29" s="38">
        <f t="shared" si="60"/>
        <v>6.2812900221213178E-2</v>
      </c>
      <c r="DH29" s="38">
        <f t="shared" si="61"/>
        <v>5.8950914340712222E-2</v>
      </c>
      <c r="DI29" s="217">
        <f t="shared" si="62"/>
        <v>0.40000000000000036</v>
      </c>
      <c r="DJ29" s="38">
        <f t="shared" si="63"/>
        <v>0.65467458376993826</v>
      </c>
      <c r="DK29" s="38">
        <f t="shared" si="64"/>
        <v>0.65820500481231958</v>
      </c>
      <c r="DL29" s="217">
        <f t="shared" si="65"/>
        <v>-0.30000000000000027</v>
      </c>
      <c r="DM29" s="38">
        <f t="shared" si="66"/>
        <v>6.4573876350616968E-2</v>
      </c>
      <c r="DN29" s="38">
        <f t="shared" si="67"/>
        <v>5.7305279665446941E-2</v>
      </c>
      <c r="DO29" s="217">
        <f t="shared" si="68"/>
        <v>0.8</v>
      </c>
      <c r="DP29" s="38">
        <f t="shared" si="69"/>
        <v>0.22402659676491274</v>
      </c>
      <c r="DQ29" s="38">
        <f t="shared" si="70"/>
        <v>0.22967851542080503</v>
      </c>
      <c r="DR29" s="217">
        <f t="shared" si="71"/>
        <v>-0.60000000000000053</v>
      </c>
      <c r="DS29" s="38">
        <f t="shared" si="72"/>
        <v>6.3423054791893099E-2</v>
      </c>
      <c r="DT29" s="38">
        <f t="shared" si="73"/>
        <v>5.906952430737062E-2</v>
      </c>
      <c r="DU29" s="217">
        <f t="shared" si="74"/>
        <v>0.40000000000000036</v>
      </c>
      <c r="DV29" s="38">
        <f t="shared" si="75"/>
        <v>0.64797647209257725</v>
      </c>
      <c r="DW29" s="38">
        <f t="shared" si="76"/>
        <v>0.6539466806063774</v>
      </c>
      <c r="DX29" s="217">
        <f t="shared" si="77"/>
        <v>-0.60000000000000053</v>
      </c>
      <c r="DY29" s="38">
        <f t="shared" si="78"/>
        <v>6.0390763765541741E-2</v>
      </c>
      <c r="DZ29" s="38">
        <f t="shared" si="79"/>
        <v>6.3694267515923567E-2</v>
      </c>
      <c r="EA29" s="217">
        <f t="shared" si="80"/>
        <v>-0.40000000000000036</v>
      </c>
      <c r="EB29" s="38">
        <f t="shared" si="81"/>
        <v>0.2255772646536412</v>
      </c>
      <c r="EC29" s="38">
        <f t="shared" si="82"/>
        <v>0.21747042766151045</v>
      </c>
      <c r="ED29" s="217">
        <f t="shared" si="83"/>
        <v>0.9000000000000008</v>
      </c>
      <c r="EE29" s="38">
        <f t="shared" si="84"/>
        <v>7.3712255772646534E-2</v>
      </c>
      <c r="EF29" s="38">
        <f t="shared" si="85"/>
        <v>6.9153776160145591E-2</v>
      </c>
      <c r="EG29" s="217">
        <f t="shared" si="86"/>
        <v>0.49999999999999906</v>
      </c>
      <c r="EH29" s="38">
        <f t="shared" si="87"/>
        <v>0.64031971580817049</v>
      </c>
      <c r="EI29" s="38">
        <f t="shared" si="88"/>
        <v>0.64968152866242035</v>
      </c>
      <c r="EJ29" s="217">
        <f t="shared" si="89"/>
        <v>-1.0000000000000009</v>
      </c>
      <c r="EL29" s="38">
        <f t="shared" si="90"/>
        <v>4.088478876192473E-2</v>
      </c>
      <c r="EM29" s="38">
        <f t="shared" si="91"/>
        <v>4.0772669794212929E-2</v>
      </c>
      <c r="EN29" s="217">
        <f t="shared" si="92"/>
        <v>0</v>
      </c>
      <c r="EO29" s="38">
        <f t="shared" si="93"/>
        <v>0.15268812910075097</v>
      </c>
      <c r="EP29" s="38">
        <f t="shared" si="94"/>
        <v>0.14766754986931507</v>
      </c>
      <c r="EQ29" s="217">
        <f t="shared" si="95"/>
        <v>0.50000000000000044</v>
      </c>
      <c r="ER29" s="38">
        <f t="shared" si="96"/>
        <v>6.9813647232663895E-2</v>
      </c>
      <c r="ES29" s="38">
        <f t="shared" si="97"/>
        <v>7.0222732935079898E-2</v>
      </c>
      <c r="ET29" s="217">
        <f t="shared" si="98"/>
        <v>0</v>
      </c>
      <c r="EU29" s="38">
        <f t="shared" si="99"/>
        <v>0.73661343490466036</v>
      </c>
      <c r="EV29" s="38">
        <f t="shared" si="100"/>
        <v>0.74133704740139206</v>
      </c>
      <c r="EW29" s="217">
        <f t="shared" si="101"/>
        <v>-0.40000000000000036</v>
      </c>
      <c r="EX29" s="38">
        <f t="shared" si="102"/>
        <v>4.1487641147810637E-2</v>
      </c>
      <c r="EY29" s="38">
        <f t="shared" si="103"/>
        <v>4.0940016986009874E-2</v>
      </c>
      <c r="EZ29" s="217">
        <f t="shared" si="104"/>
        <v>0</v>
      </c>
      <c r="FA29" s="38">
        <f t="shared" si="105"/>
        <v>0.15538878688048283</v>
      </c>
      <c r="FB29" s="38">
        <f t="shared" si="106"/>
        <v>0.14911850075130428</v>
      </c>
      <c r="FC29" s="217">
        <f t="shared" si="107"/>
        <v>0.60000000000000053</v>
      </c>
      <c r="FD29" s="38">
        <f t="shared" si="108"/>
        <v>7.0602178556290404E-2</v>
      </c>
      <c r="FE29" s="38">
        <f t="shared" si="109"/>
        <v>7.049754076175721E-2</v>
      </c>
      <c r="FF29" s="217">
        <f t="shared" si="110"/>
        <v>9.9999999999998701E-2</v>
      </c>
      <c r="FG29" s="38">
        <f t="shared" si="111"/>
        <v>0.73252139341541611</v>
      </c>
      <c r="FH29" s="38">
        <f t="shared" si="112"/>
        <v>0.73944394150092863</v>
      </c>
      <c r="FI29" s="217">
        <f t="shared" si="113"/>
        <v>-0.60000000000000053</v>
      </c>
      <c r="FJ29" s="38">
        <f t="shared" si="114"/>
        <v>4.6141494285444416E-2</v>
      </c>
      <c r="FK29" s="38">
        <f t="shared" si="115"/>
        <v>4.6009830851525227E-2</v>
      </c>
      <c r="FL29" s="217">
        <f t="shared" si="116"/>
        <v>0</v>
      </c>
      <c r="FM29" s="38">
        <f t="shared" si="117"/>
        <v>0.1634787947482762</v>
      </c>
      <c r="FN29" s="38">
        <f t="shared" si="118"/>
        <v>0.15543829213049973</v>
      </c>
      <c r="FO29" s="217">
        <f t="shared" si="119"/>
        <v>0.80000000000000071</v>
      </c>
      <c r="FP29" s="38">
        <f t="shared" si="120"/>
        <v>7.8279965996032874E-2</v>
      </c>
      <c r="FQ29" s="38">
        <f t="shared" si="121"/>
        <v>7.9104621464025832E-2</v>
      </c>
      <c r="FR29" s="217">
        <f t="shared" si="122"/>
        <v>-0.10000000000000009</v>
      </c>
      <c r="FS29" s="38">
        <f t="shared" si="123"/>
        <v>0.71209974497024653</v>
      </c>
      <c r="FT29" s="38">
        <f t="shared" si="124"/>
        <v>0.71944725555394917</v>
      </c>
      <c r="FU29" s="217">
        <f t="shared" si="125"/>
        <v>-0.70000000000000062</v>
      </c>
      <c r="FV29" s="218">
        <v>0</v>
      </c>
    </row>
    <row r="30" spans="2:178" s="12" customFormat="1" ht="14.25" customHeight="1">
      <c r="B30" s="264"/>
      <c r="C30" s="285"/>
      <c r="D30" s="164" t="s">
        <v>74</v>
      </c>
      <c r="E30" s="39">
        <v>25</v>
      </c>
      <c r="F30" s="237">
        <v>1</v>
      </c>
      <c r="G30" s="13">
        <f t="shared" si="0"/>
        <v>0.04</v>
      </c>
      <c r="H30" s="34">
        <v>2</v>
      </c>
      <c r="I30" s="13">
        <f t="shared" si="1"/>
        <v>0.08</v>
      </c>
      <c r="J30" s="34">
        <v>2</v>
      </c>
      <c r="K30" s="13">
        <f t="shared" si="2"/>
        <v>0.08</v>
      </c>
      <c r="L30" s="39">
        <v>107</v>
      </c>
      <c r="M30" s="237">
        <v>2</v>
      </c>
      <c r="N30" s="13">
        <f t="shared" si="3"/>
        <v>1.8691588785046728E-2</v>
      </c>
      <c r="O30" s="34">
        <v>3</v>
      </c>
      <c r="P30" s="13">
        <f t="shared" si="4"/>
        <v>2.8037383177570093E-2</v>
      </c>
      <c r="Q30" s="34">
        <v>7</v>
      </c>
      <c r="R30" s="13">
        <f t="shared" si="5"/>
        <v>6.5420560747663545E-2</v>
      </c>
      <c r="S30" s="39">
        <v>3757</v>
      </c>
      <c r="T30" s="237">
        <v>151</v>
      </c>
      <c r="U30" s="13">
        <f t="shared" si="6"/>
        <v>4.0191642267766836E-2</v>
      </c>
      <c r="V30" s="34">
        <v>345</v>
      </c>
      <c r="W30" s="13">
        <f t="shared" si="7"/>
        <v>9.1828586638275214E-2</v>
      </c>
      <c r="X30" s="34">
        <v>525</v>
      </c>
      <c r="Y30" s="13">
        <f t="shared" si="8"/>
        <v>0.13973915357998404</v>
      </c>
      <c r="Z30" s="39">
        <v>3378</v>
      </c>
      <c r="AA30" s="237">
        <v>111</v>
      </c>
      <c r="AB30" s="13">
        <f t="shared" si="9"/>
        <v>3.2859680284191832E-2</v>
      </c>
      <c r="AC30" s="34">
        <v>248</v>
      </c>
      <c r="AD30" s="13">
        <f t="shared" si="10"/>
        <v>7.3416222616933091E-2</v>
      </c>
      <c r="AE30" s="34">
        <v>524</v>
      </c>
      <c r="AF30" s="13">
        <f t="shared" si="11"/>
        <v>0.15512137359384251</v>
      </c>
      <c r="AG30" s="39">
        <v>2192</v>
      </c>
      <c r="AH30" s="237">
        <v>45</v>
      </c>
      <c r="AI30" s="13">
        <f t="shared" si="12"/>
        <v>2.052919708029197E-2</v>
      </c>
      <c r="AJ30" s="34">
        <v>141</v>
      </c>
      <c r="AK30" s="13">
        <f t="shared" si="13"/>
        <v>6.4324817518248173E-2</v>
      </c>
      <c r="AL30" s="34">
        <v>276</v>
      </c>
      <c r="AM30" s="13">
        <f t="shared" si="14"/>
        <v>0.1259124087591241</v>
      </c>
      <c r="AN30" s="39">
        <v>922</v>
      </c>
      <c r="AO30" s="237">
        <v>11</v>
      </c>
      <c r="AP30" s="13">
        <f t="shared" si="15"/>
        <v>1.193058568329718E-2</v>
      </c>
      <c r="AQ30" s="34">
        <v>44</v>
      </c>
      <c r="AR30" s="13">
        <f t="shared" si="16"/>
        <v>4.7722342733188719E-2</v>
      </c>
      <c r="AS30" s="34">
        <v>78</v>
      </c>
      <c r="AT30" s="13">
        <f t="shared" si="17"/>
        <v>8.4598698481561818E-2</v>
      </c>
      <c r="AU30" s="39">
        <v>287</v>
      </c>
      <c r="AV30" s="237">
        <v>1</v>
      </c>
      <c r="AW30" s="13">
        <f t="shared" si="18"/>
        <v>3.4843205574912892E-3</v>
      </c>
      <c r="AX30" s="34">
        <v>14</v>
      </c>
      <c r="AY30" s="13">
        <f t="shared" si="19"/>
        <v>4.878048780487805E-2</v>
      </c>
      <c r="AZ30" s="34">
        <v>17</v>
      </c>
      <c r="BA30" s="13">
        <f t="shared" si="20"/>
        <v>5.9233449477351915E-2</v>
      </c>
      <c r="BB30" s="39">
        <f t="shared" si="21"/>
        <v>10668</v>
      </c>
      <c r="BC30" s="75">
        <f t="shared" si="22"/>
        <v>322</v>
      </c>
      <c r="BD30" s="13">
        <f t="shared" si="23"/>
        <v>3.0183727034120734E-2</v>
      </c>
      <c r="BE30" s="75">
        <f t="shared" si="24"/>
        <v>797</v>
      </c>
      <c r="BF30" s="13">
        <f t="shared" si="25"/>
        <v>7.4709411323584551E-2</v>
      </c>
      <c r="BG30" s="75">
        <f t="shared" si="26"/>
        <v>1429</v>
      </c>
      <c r="BH30" s="13">
        <f t="shared" si="27"/>
        <v>0.13395200599925008</v>
      </c>
      <c r="BJ30" s="264"/>
      <c r="BK30" s="285"/>
      <c r="BL30" s="222" t="s">
        <v>74</v>
      </c>
      <c r="BM30" s="40">
        <v>10567</v>
      </c>
      <c r="BN30" s="40">
        <v>250</v>
      </c>
      <c r="BO30" s="91">
        <v>2.3658559666887478E-2</v>
      </c>
      <c r="BP30" s="40">
        <v>709</v>
      </c>
      <c r="BQ30" s="91">
        <v>6.7095675215292888E-2</v>
      </c>
      <c r="BR30" s="40">
        <v>1324</v>
      </c>
      <c r="BS30" s="91">
        <v>0.1252957319958361</v>
      </c>
      <c r="BU30" s="210"/>
      <c r="BV30" s="125" t="s">
        <v>74</v>
      </c>
      <c r="BW30" s="38">
        <f t="shared" si="28"/>
        <v>0.76115485564304464</v>
      </c>
      <c r="BX30" s="38">
        <f t="shared" si="29"/>
        <v>0.78395003312198352</v>
      </c>
      <c r="BY30" s="147">
        <v>24</v>
      </c>
      <c r="BZ30" s="151" t="s">
        <v>122</v>
      </c>
      <c r="CA30" s="38">
        <f t="shared" si="30"/>
        <v>2.3524451939291736E-2</v>
      </c>
      <c r="CB30" s="38">
        <f t="shared" si="31"/>
        <v>1.8838709677419355E-2</v>
      </c>
      <c r="CC30" s="38">
        <f t="shared" si="32"/>
        <v>7.1500843170320405E-2</v>
      </c>
      <c r="CD30" s="38">
        <f t="shared" si="33"/>
        <v>6.0903225806451612E-2</v>
      </c>
      <c r="CE30" s="38">
        <f t="shared" si="34"/>
        <v>9.0050590219224277E-2</v>
      </c>
      <c r="CF30" s="38">
        <f t="shared" si="35"/>
        <v>9.290322580645162E-2</v>
      </c>
      <c r="CG30" s="38">
        <f t="shared" si="36"/>
        <v>0.81492411467116355</v>
      </c>
      <c r="CH30" s="38">
        <f t="shared" si="37"/>
        <v>0.82735483870967741</v>
      </c>
      <c r="CI30" s="38">
        <f t="shared" si="38"/>
        <v>2.5039432176656152E-2</v>
      </c>
      <c r="CJ30" s="38">
        <f t="shared" si="39"/>
        <v>1.9291650178076773E-2</v>
      </c>
      <c r="CK30" s="38">
        <f t="shared" si="40"/>
        <v>7.3146687697160886E-2</v>
      </c>
      <c r="CL30" s="38">
        <f t="shared" si="41"/>
        <v>6.1535417491096159E-2</v>
      </c>
      <c r="CM30" s="38">
        <f t="shared" si="42"/>
        <v>9.2862776025236599E-2</v>
      </c>
      <c r="CN30" s="38">
        <f t="shared" si="43"/>
        <v>9.5666798575385834E-2</v>
      </c>
      <c r="CO30" s="38">
        <f t="shared" si="44"/>
        <v>0.80895110410094639</v>
      </c>
      <c r="CP30" s="38">
        <f t="shared" si="45"/>
        <v>0.82350613375544124</v>
      </c>
      <c r="CQ30" s="38">
        <f t="shared" si="46"/>
        <v>1.7760617760617759E-2</v>
      </c>
      <c r="CR30" s="38">
        <f t="shared" si="47"/>
        <v>1.9123505976095617E-2</v>
      </c>
      <c r="CS30" s="38">
        <f t="shared" si="48"/>
        <v>8.0308880308880309E-2</v>
      </c>
      <c r="CT30" s="38">
        <f t="shared" si="49"/>
        <v>6.8525896414342632E-2</v>
      </c>
      <c r="CU30" s="38">
        <f t="shared" si="50"/>
        <v>8.8803088803088806E-2</v>
      </c>
      <c r="CV30" s="38">
        <f t="shared" si="51"/>
        <v>8.844621513944223E-2</v>
      </c>
      <c r="CW30" s="38">
        <f t="shared" si="52"/>
        <v>0.8131274131274131</v>
      </c>
      <c r="CX30" s="38">
        <f t="shared" si="53"/>
        <v>0.82390438247011955</v>
      </c>
      <c r="CZ30" s="151" t="s">
        <v>17</v>
      </c>
      <c r="DA30" s="38">
        <f t="shared" si="54"/>
        <v>4.2269187986651836E-2</v>
      </c>
      <c r="DB30" s="38">
        <f t="shared" si="55"/>
        <v>4.6673911800034322E-2</v>
      </c>
      <c r="DC30" s="217">
        <f t="shared" si="56"/>
        <v>-0.49999999999999978</v>
      </c>
      <c r="DD30" s="38">
        <f t="shared" si="57"/>
        <v>0.19360400444938822</v>
      </c>
      <c r="DE30" s="38">
        <f t="shared" si="58"/>
        <v>0.19298747354573015</v>
      </c>
      <c r="DF30" s="217">
        <f t="shared" si="59"/>
        <v>0.10000000000000009</v>
      </c>
      <c r="DG30" s="38">
        <f t="shared" si="60"/>
        <v>5.5061179087875417E-2</v>
      </c>
      <c r="DH30" s="38">
        <f t="shared" si="61"/>
        <v>5.5539667105187894E-2</v>
      </c>
      <c r="DI30" s="217">
        <f t="shared" si="62"/>
        <v>-0.10000000000000009</v>
      </c>
      <c r="DJ30" s="38">
        <f t="shared" si="63"/>
        <v>0.70906562847608456</v>
      </c>
      <c r="DK30" s="38">
        <f t="shared" si="64"/>
        <v>0.70479894754904759</v>
      </c>
      <c r="DL30" s="217">
        <f t="shared" si="65"/>
        <v>0.40000000000000036</v>
      </c>
      <c r="DM30" s="38">
        <f t="shared" si="66"/>
        <v>4.3541628711969392E-2</v>
      </c>
      <c r="DN30" s="38">
        <f t="shared" si="67"/>
        <v>4.7311827956989246E-2</v>
      </c>
      <c r="DO30" s="217">
        <f t="shared" si="68"/>
        <v>-0.30000000000000027</v>
      </c>
      <c r="DP30" s="38">
        <f t="shared" si="69"/>
        <v>0.20064371166575576</v>
      </c>
      <c r="DQ30" s="38">
        <f t="shared" si="70"/>
        <v>0.19741935483870968</v>
      </c>
      <c r="DR30" s="217">
        <f t="shared" si="71"/>
        <v>0.40000000000000036</v>
      </c>
      <c r="DS30" s="38">
        <f t="shared" si="72"/>
        <v>5.5322766745612435E-2</v>
      </c>
      <c r="DT30" s="38">
        <f t="shared" si="73"/>
        <v>5.6405529953917052E-2</v>
      </c>
      <c r="DU30" s="217">
        <f t="shared" si="74"/>
        <v>-0.10000000000000009</v>
      </c>
      <c r="DV30" s="38">
        <f t="shared" si="75"/>
        <v>0.70049189287666247</v>
      </c>
      <c r="DW30" s="38">
        <f t="shared" si="76"/>
        <v>0.69886328725038405</v>
      </c>
      <c r="DX30" s="217">
        <f t="shared" si="77"/>
        <v>0.10000000000000009</v>
      </c>
      <c r="DY30" s="38">
        <f t="shared" si="78"/>
        <v>4.085603112840467E-2</v>
      </c>
      <c r="DZ30" s="38">
        <f t="shared" si="79"/>
        <v>4.6890927624872576E-2</v>
      </c>
      <c r="EA30" s="217">
        <f t="shared" si="80"/>
        <v>-0.59999999999999987</v>
      </c>
      <c r="EB30" s="38">
        <f t="shared" si="81"/>
        <v>0.16536964980544747</v>
      </c>
      <c r="EC30" s="38">
        <f t="shared" si="82"/>
        <v>0.16309887869520898</v>
      </c>
      <c r="ED30" s="217">
        <f t="shared" si="83"/>
        <v>0.20000000000000018</v>
      </c>
      <c r="EE30" s="38">
        <f t="shared" si="84"/>
        <v>7.2957198443579771E-2</v>
      </c>
      <c r="EF30" s="38">
        <f t="shared" si="85"/>
        <v>5.4026503567787973E-2</v>
      </c>
      <c r="EG30" s="217">
        <f t="shared" si="86"/>
        <v>1.8999999999999997</v>
      </c>
      <c r="EH30" s="38">
        <f t="shared" si="87"/>
        <v>0.72081712062256809</v>
      </c>
      <c r="EI30" s="38">
        <f t="shared" si="88"/>
        <v>0.7359836901121305</v>
      </c>
      <c r="EJ30" s="217">
        <f t="shared" si="89"/>
        <v>-1.5000000000000013</v>
      </c>
      <c r="EL30" s="38">
        <f t="shared" si="90"/>
        <v>4.088478876192473E-2</v>
      </c>
      <c r="EM30" s="38">
        <f t="shared" si="91"/>
        <v>4.0772669794212929E-2</v>
      </c>
      <c r="EN30" s="217">
        <f t="shared" si="92"/>
        <v>0</v>
      </c>
      <c r="EO30" s="38">
        <f t="shared" si="93"/>
        <v>0.15268812910075097</v>
      </c>
      <c r="EP30" s="38">
        <f t="shared" si="94"/>
        <v>0.14766754986931507</v>
      </c>
      <c r="EQ30" s="217">
        <f t="shared" si="95"/>
        <v>0.50000000000000044</v>
      </c>
      <c r="ER30" s="38">
        <f t="shared" si="96"/>
        <v>6.9813647232663895E-2</v>
      </c>
      <c r="ES30" s="38">
        <f t="shared" si="97"/>
        <v>7.0222732935079898E-2</v>
      </c>
      <c r="ET30" s="217">
        <f t="shared" si="98"/>
        <v>0</v>
      </c>
      <c r="EU30" s="38">
        <f t="shared" si="99"/>
        <v>0.73661343490466036</v>
      </c>
      <c r="EV30" s="38">
        <f t="shared" si="100"/>
        <v>0.74133704740139206</v>
      </c>
      <c r="EW30" s="217">
        <f t="shared" si="101"/>
        <v>-0.40000000000000036</v>
      </c>
      <c r="EX30" s="38">
        <f t="shared" si="102"/>
        <v>4.1487641147810637E-2</v>
      </c>
      <c r="EY30" s="38">
        <f t="shared" si="103"/>
        <v>4.0940016986009874E-2</v>
      </c>
      <c r="EZ30" s="217">
        <f t="shared" si="104"/>
        <v>0</v>
      </c>
      <c r="FA30" s="38">
        <f t="shared" si="105"/>
        <v>0.15538878688048283</v>
      </c>
      <c r="FB30" s="38">
        <f t="shared" si="106"/>
        <v>0.14911850075130428</v>
      </c>
      <c r="FC30" s="217">
        <f t="shared" si="107"/>
        <v>0.60000000000000053</v>
      </c>
      <c r="FD30" s="38">
        <f t="shared" si="108"/>
        <v>7.0602178556290404E-2</v>
      </c>
      <c r="FE30" s="38">
        <f t="shared" si="109"/>
        <v>7.049754076175721E-2</v>
      </c>
      <c r="FF30" s="217">
        <f t="shared" si="110"/>
        <v>9.9999999999998701E-2</v>
      </c>
      <c r="FG30" s="38">
        <f t="shared" si="111"/>
        <v>0.73252139341541611</v>
      </c>
      <c r="FH30" s="38">
        <f t="shared" si="112"/>
        <v>0.73944394150092863</v>
      </c>
      <c r="FI30" s="217">
        <f t="shared" si="113"/>
        <v>-0.60000000000000053</v>
      </c>
      <c r="FJ30" s="38">
        <f t="shared" si="114"/>
        <v>4.6141494285444416E-2</v>
      </c>
      <c r="FK30" s="38">
        <f t="shared" si="115"/>
        <v>4.6009830851525227E-2</v>
      </c>
      <c r="FL30" s="217">
        <f t="shared" si="116"/>
        <v>0</v>
      </c>
      <c r="FM30" s="38">
        <f t="shared" si="117"/>
        <v>0.1634787947482762</v>
      </c>
      <c r="FN30" s="38">
        <f t="shared" si="118"/>
        <v>0.15543829213049973</v>
      </c>
      <c r="FO30" s="217">
        <f t="shared" si="119"/>
        <v>0.80000000000000071</v>
      </c>
      <c r="FP30" s="38">
        <f t="shared" si="120"/>
        <v>7.8279965996032874E-2</v>
      </c>
      <c r="FQ30" s="38">
        <f t="shared" si="121"/>
        <v>7.9104621464025832E-2</v>
      </c>
      <c r="FR30" s="217">
        <f t="shared" si="122"/>
        <v>-0.10000000000000009</v>
      </c>
      <c r="FS30" s="38">
        <f t="shared" si="123"/>
        <v>0.71209974497024653</v>
      </c>
      <c r="FT30" s="38">
        <f t="shared" si="124"/>
        <v>0.71944725555394917</v>
      </c>
      <c r="FU30" s="217">
        <f t="shared" si="125"/>
        <v>-0.70000000000000062</v>
      </c>
      <c r="FV30" s="218">
        <v>0</v>
      </c>
    </row>
    <row r="31" spans="2:178" s="12" customFormat="1" ht="14.25" customHeight="1">
      <c r="B31" s="262">
        <v>7</v>
      </c>
      <c r="C31" s="283" t="s">
        <v>111</v>
      </c>
      <c r="D31" s="143" t="s">
        <v>163</v>
      </c>
      <c r="E31" s="128">
        <v>29</v>
      </c>
      <c r="F31" s="89">
        <v>2</v>
      </c>
      <c r="G31" s="77">
        <f t="shared" si="0"/>
        <v>6.8965517241379309E-2</v>
      </c>
      <c r="H31" s="78">
        <v>2</v>
      </c>
      <c r="I31" s="77">
        <f t="shared" si="1"/>
        <v>6.8965517241379309E-2</v>
      </c>
      <c r="J31" s="78">
        <v>1</v>
      </c>
      <c r="K31" s="77">
        <f t="shared" si="2"/>
        <v>3.4482758620689655E-2</v>
      </c>
      <c r="L31" s="128">
        <v>89</v>
      </c>
      <c r="M31" s="89">
        <v>2</v>
      </c>
      <c r="N31" s="77">
        <f t="shared" si="3"/>
        <v>2.247191011235955E-2</v>
      </c>
      <c r="O31" s="78">
        <v>8</v>
      </c>
      <c r="P31" s="77">
        <f t="shared" si="4"/>
        <v>8.98876404494382E-2</v>
      </c>
      <c r="Q31" s="78">
        <v>7</v>
      </c>
      <c r="R31" s="77">
        <f t="shared" si="5"/>
        <v>7.8651685393258425E-2</v>
      </c>
      <c r="S31" s="128">
        <v>3259</v>
      </c>
      <c r="T31" s="89">
        <v>138</v>
      </c>
      <c r="U31" s="77">
        <f t="shared" si="6"/>
        <v>4.2344277385701137E-2</v>
      </c>
      <c r="V31" s="78">
        <v>445</v>
      </c>
      <c r="W31" s="77">
        <f t="shared" si="7"/>
        <v>0.1365449524393986</v>
      </c>
      <c r="X31" s="78">
        <v>288</v>
      </c>
      <c r="Y31" s="77">
        <f t="shared" si="8"/>
        <v>8.8370665848419766E-2</v>
      </c>
      <c r="Z31" s="128">
        <v>2839</v>
      </c>
      <c r="AA31" s="89">
        <v>125</v>
      </c>
      <c r="AB31" s="77">
        <f t="shared" si="9"/>
        <v>4.4029587883057414E-2</v>
      </c>
      <c r="AC31" s="78">
        <v>314</v>
      </c>
      <c r="AD31" s="77">
        <f t="shared" si="10"/>
        <v>0.11060232476224023</v>
      </c>
      <c r="AE31" s="78">
        <v>300</v>
      </c>
      <c r="AF31" s="77">
        <f t="shared" si="11"/>
        <v>0.1056710109193378</v>
      </c>
      <c r="AG31" s="128">
        <v>1767</v>
      </c>
      <c r="AH31" s="89">
        <v>43</v>
      </c>
      <c r="AI31" s="77">
        <f t="shared" si="12"/>
        <v>2.4335031126202604E-2</v>
      </c>
      <c r="AJ31" s="78">
        <v>176</v>
      </c>
      <c r="AK31" s="77">
        <f t="shared" si="13"/>
        <v>9.9603848330503675E-2</v>
      </c>
      <c r="AL31" s="78">
        <v>137</v>
      </c>
      <c r="AM31" s="77">
        <f t="shared" si="14"/>
        <v>7.7532541029994337E-2</v>
      </c>
      <c r="AN31" s="128">
        <v>715</v>
      </c>
      <c r="AO31" s="89">
        <v>12</v>
      </c>
      <c r="AP31" s="77">
        <f t="shared" si="15"/>
        <v>1.6783216783216783E-2</v>
      </c>
      <c r="AQ31" s="78">
        <v>45</v>
      </c>
      <c r="AR31" s="77">
        <f t="shared" si="16"/>
        <v>6.2937062937062943E-2</v>
      </c>
      <c r="AS31" s="78">
        <v>36</v>
      </c>
      <c r="AT31" s="77">
        <f t="shared" si="17"/>
        <v>5.0349650349650353E-2</v>
      </c>
      <c r="AU31" s="128">
        <v>207</v>
      </c>
      <c r="AV31" s="89">
        <v>2</v>
      </c>
      <c r="AW31" s="77">
        <f t="shared" si="18"/>
        <v>9.6618357487922701E-3</v>
      </c>
      <c r="AX31" s="78">
        <v>8</v>
      </c>
      <c r="AY31" s="77">
        <f t="shared" si="19"/>
        <v>3.864734299516908E-2</v>
      </c>
      <c r="AZ31" s="78">
        <v>3</v>
      </c>
      <c r="BA31" s="77">
        <f t="shared" si="20"/>
        <v>1.4492753623188406E-2</v>
      </c>
      <c r="BB31" s="128">
        <f t="shared" si="21"/>
        <v>8905</v>
      </c>
      <c r="BC31" s="79">
        <f t="shared" si="22"/>
        <v>324</v>
      </c>
      <c r="BD31" s="77">
        <f t="shared" si="23"/>
        <v>3.638405390230208E-2</v>
      </c>
      <c r="BE31" s="79">
        <f t="shared" si="24"/>
        <v>998</v>
      </c>
      <c r="BF31" s="77">
        <f t="shared" si="25"/>
        <v>0.11207186973610331</v>
      </c>
      <c r="BG31" s="79">
        <f t="shared" si="26"/>
        <v>772</v>
      </c>
      <c r="BH31" s="77">
        <f t="shared" si="27"/>
        <v>8.6692869174621004E-2</v>
      </c>
      <c r="BJ31" s="262">
        <v>7</v>
      </c>
      <c r="BK31" s="283" t="s">
        <v>111</v>
      </c>
      <c r="BL31" s="223" t="s">
        <v>163</v>
      </c>
      <c r="BM31" s="40">
        <v>8882</v>
      </c>
      <c r="BN31" s="40">
        <v>290</v>
      </c>
      <c r="BO31" s="91">
        <v>3.2650303985588831E-2</v>
      </c>
      <c r="BP31" s="40">
        <v>953</v>
      </c>
      <c r="BQ31" s="91">
        <v>0.10729565413195226</v>
      </c>
      <c r="BR31" s="40">
        <v>836</v>
      </c>
      <c r="BS31" s="91">
        <v>9.4122945282594017E-2</v>
      </c>
      <c r="BU31" s="208" t="s">
        <v>111</v>
      </c>
      <c r="BV31" s="5" t="s">
        <v>163</v>
      </c>
      <c r="BW31" s="38">
        <f t="shared" si="28"/>
        <v>0.76485120718697364</v>
      </c>
      <c r="BX31" s="38">
        <f t="shared" si="29"/>
        <v>0.76593109659986491</v>
      </c>
      <c r="BY31" s="147">
        <v>25</v>
      </c>
      <c r="BZ31" s="151" t="s">
        <v>123</v>
      </c>
      <c r="CA31" s="38">
        <f t="shared" si="30"/>
        <v>2.3455728846862336E-2</v>
      </c>
      <c r="CB31" s="38">
        <f t="shared" si="31"/>
        <v>1.947565543071161E-2</v>
      </c>
      <c r="CC31" s="38">
        <f t="shared" si="32"/>
        <v>0.10536657251627164</v>
      </c>
      <c r="CD31" s="38">
        <f t="shared" si="33"/>
        <v>9.7503121098626716E-2</v>
      </c>
      <c r="CE31" s="38">
        <f t="shared" si="34"/>
        <v>5.9805968316345326E-2</v>
      </c>
      <c r="CF31" s="38">
        <f t="shared" si="35"/>
        <v>5.8551810237203496E-2</v>
      </c>
      <c r="CG31" s="38">
        <f t="shared" si="36"/>
        <v>0.81137173032052068</v>
      </c>
      <c r="CH31" s="38">
        <f t="shared" si="37"/>
        <v>0.82446941323345813</v>
      </c>
      <c r="CI31" s="38">
        <f t="shared" si="38"/>
        <v>2.5431565967940814E-2</v>
      </c>
      <c r="CJ31" s="38">
        <f t="shared" si="39"/>
        <v>1.9897404010570496E-2</v>
      </c>
      <c r="CK31" s="38">
        <f t="shared" si="40"/>
        <v>0.11066584463625154</v>
      </c>
      <c r="CL31" s="38">
        <f t="shared" si="41"/>
        <v>0.10197419555417379</v>
      </c>
      <c r="CM31" s="38">
        <f t="shared" si="42"/>
        <v>6.2577065351418007E-2</v>
      </c>
      <c r="CN31" s="38">
        <f t="shared" si="43"/>
        <v>6.1091248251204724E-2</v>
      </c>
      <c r="CO31" s="38">
        <f t="shared" si="44"/>
        <v>0.80132552404438961</v>
      </c>
      <c r="CP31" s="38">
        <f t="shared" si="45"/>
        <v>0.81703715218405104</v>
      </c>
      <c r="CQ31" s="38">
        <f t="shared" si="46"/>
        <v>2.0128824476650563E-2</v>
      </c>
      <c r="CR31" s="38">
        <f t="shared" si="47"/>
        <v>2.1621621621621623E-2</v>
      </c>
      <c r="CS31" s="38">
        <f t="shared" si="48"/>
        <v>0.11030595813204509</v>
      </c>
      <c r="CT31" s="38">
        <f t="shared" si="49"/>
        <v>9.575289575289575E-2</v>
      </c>
      <c r="CU31" s="38">
        <f t="shared" si="50"/>
        <v>5.8776167471819643E-2</v>
      </c>
      <c r="CV31" s="38">
        <f t="shared" si="51"/>
        <v>5.8687258687258687E-2</v>
      </c>
      <c r="CW31" s="38">
        <f t="shared" si="52"/>
        <v>0.81078904991948475</v>
      </c>
      <c r="CX31" s="38">
        <f t="shared" si="53"/>
        <v>0.82393822393822391</v>
      </c>
      <c r="CZ31" s="151" t="s">
        <v>10</v>
      </c>
      <c r="DA31" s="38">
        <f t="shared" si="54"/>
        <v>4.3192570527422466E-2</v>
      </c>
      <c r="DB31" s="38">
        <f t="shared" si="55"/>
        <v>4.0076509700337007E-2</v>
      </c>
      <c r="DC31" s="217">
        <f t="shared" si="56"/>
        <v>0.2999999999999996</v>
      </c>
      <c r="DD31" s="38">
        <f t="shared" si="57"/>
        <v>0.11582267390923427</v>
      </c>
      <c r="DE31" s="38">
        <f t="shared" si="58"/>
        <v>0.11421805264596047</v>
      </c>
      <c r="DF31" s="217">
        <f t="shared" si="59"/>
        <v>0.20000000000000018</v>
      </c>
      <c r="DG31" s="38">
        <f t="shared" si="60"/>
        <v>7.2717715086735593E-2</v>
      </c>
      <c r="DH31" s="38">
        <f t="shared" si="61"/>
        <v>7.5689953547681932E-2</v>
      </c>
      <c r="DI31" s="217">
        <f t="shared" si="62"/>
        <v>-0.30000000000000027</v>
      </c>
      <c r="DJ31" s="38">
        <f t="shared" si="63"/>
        <v>0.76826704047660765</v>
      </c>
      <c r="DK31" s="38">
        <f t="shared" si="64"/>
        <v>0.77001548410602061</v>
      </c>
      <c r="DL31" s="217">
        <f t="shared" si="65"/>
        <v>-0.20000000000000018</v>
      </c>
      <c r="DM31" s="38">
        <f t="shared" si="66"/>
        <v>4.431862553689965E-2</v>
      </c>
      <c r="DN31" s="38">
        <f t="shared" si="67"/>
        <v>4.0244881573665195E-2</v>
      </c>
      <c r="DO31" s="217">
        <f t="shared" si="68"/>
        <v>0.39999999999999969</v>
      </c>
      <c r="DP31" s="38">
        <f t="shared" si="69"/>
        <v>0.11850839515814135</v>
      </c>
      <c r="DQ31" s="38">
        <f t="shared" si="70"/>
        <v>0.11561621838619028</v>
      </c>
      <c r="DR31" s="217">
        <f t="shared" si="71"/>
        <v>0.29999999999999888</v>
      </c>
      <c r="DS31" s="38">
        <f t="shared" si="72"/>
        <v>7.41897696212417E-2</v>
      </c>
      <c r="DT31" s="38">
        <f t="shared" si="73"/>
        <v>7.7177840224809308E-2</v>
      </c>
      <c r="DU31" s="217">
        <f t="shared" si="74"/>
        <v>-0.30000000000000027</v>
      </c>
      <c r="DV31" s="38">
        <f t="shared" si="75"/>
        <v>0.76298320968371725</v>
      </c>
      <c r="DW31" s="38">
        <f t="shared" si="76"/>
        <v>0.76696105981533524</v>
      </c>
      <c r="DX31" s="217">
        <f t="shared" si="77"/>
        <v>-0.40000000000000036</v>
      </c>
      <c r="DY31" s="38">
        <f t="shared" si="78"/>
        <v>4.1713641488162347E-2</v>
      </c>
      <c r="DZ31" s="38">
        <f t="shared" si="79"/>
        <v>4.4879171461449943E-2</v>
      </c>
      <c r="EA31" s="217">
        <f t="shared" si="80"/>
        <v>-0.2999999999999996</v>
      </c>
      <c r="EB31" s="38">
        <f t="shared" si="81"/>
        <v>0.11837655016910936</v>
      </c>
      <c r="EC31" s="38">
        <f t="shared" si="82"/>
        <v>0.11737629459148446</v>
      </c>
      <c r="ED31" s="217">
        <f t="shared" si="83"/>
        <v>9.9999999999998701E-2</v>
      </c>
      <c r="EE31" s="38">
        <f t="shared" si="84"/>
        <v>7.3280721533258167E-2</v>
      </c>
      <c r="EF31" s="38">
        <f t="shared" si="85"/>
        <v>7.0195627157652471E-2</v>
      </c>
      <c r="EG31" s="217">
        <f t="shared" si="86"/>
        <v>0.29999999999999888</v>
      </c>
      <c r="EH31" s="38">
        <f t="shared" si="87"/>
        <v>0.76662908680947017</v>
      </c>
      <c r="EI31" s="38">
        <f t="shared" si="88"/>
        <v>0.76754890678941312</v>
      </c>
      <c r="EJ31" s="217">
        <f t="shared" si="89"/>
        <v>-0.10000000000000009</v>
      </c>
      <c r="EL31" s="38">
        <f t="shared" si="90"/>
        <v>4.088478876192473E-2</v>
      </c>
      <c r="EM31" s="38">
        <f t="shared" si="91"/>
        <v>4.0772669794212929E-2</v>
      </c>
      <c r="EN31" s="217">
        <f t="shared" si="92"/>
        <v>0</v>
      </c>
      <c r="EO31" s="38">
        <f t="shared" si="93"/>
        <v>0.15268812910075097</v>
      </c>
      <c r="EP31" s="38">
        <f t="shared" si="94"/>
        <v>0.14766754986931507</v>
      </c>
      <c r="EQ31" s="217">
        <f t="shared" si="95"/>
        <v>0.50000000000000044</v>
      </c>
      <c r="ER31" s="38">
        <f t="shared" si="96"/>
        <v>6.9813647232663895E-2</v>
      </c>
      <c r="ES31" s="38">
        <f t="shared" si="97"/>
        <v>7.0222732935079898E-2</v>
      </c>
      <c r="ET31" s="217">
        <f t="shared" si="98"/>
        <v>0</v>
      </c>
      <c r="EU31" s="38">
        <f t="shared" si="99"/>
        <v>0.73661343490466036</v>
      </c>
      <c r="EV31" s="38">
        <f t="shared" si="100"/>
        <v>0.74133704740139206</v>
      </c>
      <c r="EW31" s="217">
        <f t="shared" si="101"/>
        <v>-0.40000000000000036</v>
      </c>
      <c r="EX31" s="38">
        <f t="shared" si="102"/>
        <v>4.1487641147810637E-2</v>
      </c>
      <c r="EY31" s="38">
        <f t="shared" si="103"/>
        <v>4.0940016986009874E-2</v>
      </c>
      <c r="EZ31" s="217">
        <f t="shared" si="104"/>
        <v>0</v>
      </c>
      <c r="FA31" s="38">
        <f t="shared" si="105"/>
        <v>0.15538878688048283</v>
      </c>
      <c r="FB31" s="38">
        <f t="shared" si="106"/>
        <v>0.14911850075130428</v>
      </c>
      <c r="FC31" s="217">
        <f t="shared" si="107"/>
        <v>0.60000000000000053</v>
      </c>
      <c r="FD31" s="38">
        <f t="shared" si="108"/>
        <v>7.0602178556290404E-2</v>
      </c>
      <c r="FE31" s="38">
        <f t="shared" si="109"/>
        <v>7.049754076175721E-2</v>
      </c>
      <c r="FF31" s="217">
        <f t="shared" si="110"/>
        <v>9.9999999999998701E-2</v>
      </c>
      <c r="FG31" s="38">
        <f t="shared" si="111"/>
        <v>0.73252139341541611</v>
      </c>
      <c r="FH31" s="38">
        <f t="shared" si="112"/>
        <v>0.73944394150092863</v>
      </c>
      <c r="FI31" s="217">
        <f t="shared" si="113"/>
        <v>-0.60000000000000053</v>
      </c>
      <c r="FJ31" s="38">
        <f t="shared" si="114"/>
        <v>4.6141494285444416E-2</v>
      </c>
      <c r="FK31" s="38">
        <f t="shared" si="115"/>
        <v>4.6009830851525227E-2</v>
      </c>
      <c r="FL31" s="217">
        <f t="shared" si="116"/>
        <v>0</v>
      </c>
      <c r="FM31" s="38">
        <f t="shared" si="117"/>
        <v>0.1634787947482762</v>
      </c>
      <c r="FN31" s="38">
        <f t="shared" si="118"/>
        <v>0.15543829213049973</v>
      </c>
      <c r="FO31" s="217">
        <f t="shared" si="119"/>
        <v>0.80000000000000071</v>
      </c>
      <c r="FP31" s="38">
        <f t="shared" si="120"/>
        <v>7.8279965996032874E-2</v>
      </c>
      <c r="FQ31" s="38">
        <f t="shared" si="121"/>
        <v>7.9104621464025832E-2</v>
      </c>
      <c r="FR31" s="217">
        <f t="shared" si="122"/>
        <v>-0.10000000000000009</v>
      </c>
      <c r="FS31" s="38">
        <f t="shared" si="123"/>
        <v>0.71209974497024653</v>
      </c>
      <c r="FT31" s="38">
        <f t="shared" si="124"/>
        <v>0.71944725555394917</v>
      </c>
      <c r="FU31" s="217">
        <f t="shared" si="125"/>
        <v>-0.70000000000000062</v>
      </c>
      <c r="FV31" s="218">
        <v>0</v>
      </c>
    </row>
    <row r="32" spans="2:178" s="12" customFormat="1" ht="14.25" customHeight="1">
      <c r="B32" s="263"/>
      <c r="C32" s="284"/>
      <c r="D32" s="181" t="s">
        <v>191</v>
      </c>
      <c r="E32" s="174">
        <v>0</v>
      </c>
      <c r="F32" s="175">
        <v>0</v>
      </c>
      <c r="G32" s="67" t="str">
        <f t="shared" si="0"/>
        <v>-</v>
      </c>
      <c r="H32" s="68">
        <v>0</v>
      </c>
      <c r="I32" s="67" t="str">
        <f t="shared" si="1"/>
        <v>-</v>
      </c>
      <c r="J32" s="68">
        <v>0</v>
      </c>
      <c r="K32" s="67" t="str">
        <f t="shared" si="2"/>
        <v>-</v>
      </c>
      <c r="L32" s="174">
        <v>1</v>
      </c>
      <c r="M32" s="175">
        <v>0</v>
      </c>
      <c r="N32" s="67">
        <f t="shared" si="3"/>
        <v>0</v>
      </c>
      <c r="O32" s="68">
        <v>1</v>
      </c>
      <c r="P32" s="67">
        <f t="shared" si="4"/>
        <v>1</v>
      </c>
      <c r="Q32" s="68">
        <v>0</v>
      </c>
      <c r="R32" s="67">
        <f t="shared" si="5"/>
        <v>0</v>
      </c>
      <c r="S32" s="174">
        <v>220</v>
      </c>
      <c r="T32" s="175">
        <v>11</v>
      </c>
      <c r="U32" s="67">
        <f t="shared" si="6"/>
        <v>0.05</v>
      </c>
      <c r="V32" s="68">
        <v>41</v>
      </c>
      <c r="W32" s="67">
        <f t="shared" si="7"/>
        <v>0.18636363636363637</v>
      </c>
      <c r="X32" s="68">
        <v>22</v>
      </c>
      <c r="Y32" s="67">
        <f t="shared" si="8"/>
        <v>0.1</v>
      </c>
      <c r="Z32" s="174">
        <v>110</v>
      </c>
      <c r="AA32" s="175">
        <v>4</v>
      </c>
      <c r="AB32" s="67">
        <f t="shared" si="9"/>
        <v>3.6363636363636362E-2</v>
      </c>
      <c r="AC32" s="68">
        <v>12</v>
      </c>
      <c r="AD32" s="67">
        <f t="shared" si="10"/>
        <v>0.10909090909090909</v>
      </c>
      <c r="AE32" s="68">
        <v>11</v>
      </c>
      <c r="AF32" s="67">
        <f t="shared" si="11"/>
        <v>0.1</v>
      </c>
      <c r="AG32" s="174">
        <v>52</v>
      </c>
      <c r="AH32" s="175">
        <v>4</v>
      </c>
      <c r="AI32" s="67">
        <f t="shared" si="12"/>
        <v>7.6923076923076927E-2</v>
      </c>
      <c r="AJ32" s="68">
        <v>5</v>
      </c>
      <c r="AK32" s="67">
        <f t="shared" si="13"/>
        <v>9.6153846153846159E-2</v>
      </c>
      <c r="AL32" s="68">
        <v>7</v>
      </c>
      <c r="AM32" s="67">
        <f t="shared" si="14"/>
        <v>0.13461538461538461</v>
      </c>
      <c r="AN32" s="174">
        <v>25</v>
      </c>
      <c r="AO32" s="175">
        <v>1</v>
      </c>
      <c r="AP32" s="67">
        <f t="shared" si="15"/>
        <v>0.04</v>
      </c>
      <c r="AQ32" s="68">
        <v>4</v>
      </c>
      <c r="AR32" s="67">
        <f t="shared" si="16"/>
        <v>0.16</v>
      </c>
      <c r="AS32" s="68">
        <v>1</v>
      </c>
      <c r="AT32" s="67">
        <f t="shared" si="17"/>
        <v>0.04</v>
      </c>
      <c r="AU32" s="174">
        <v>5</v>
      </c>
      <c r="AV32" s="175">
        <v>0</v>
      </c>
      <c r="AW32" s="67">
        <f t="shared" si="18"/>
        <v>0</v>
      </c>
      <c r="AX32" s="68">
        <v>2</v>
      </c>
      <c r="AY32" s="67">
        <f t="shared" si="19"/>
        <v>0.4</v>
      </c>
      <c r="AZ32" s="68">
        <v>0</v>
      </c>
      <c r="BA32" s="67">
        <f t="shared" si="20"/>
        <v>0</v>
      </c>
      <c r="BB32" s="174">
        <f t="shared" si="21"/>
        <v>413</v>
      </c>
      <c r="BC32" s="69">
        <f t="shared" si="22"/>
        <v>20</v>
      </c>
      <c r="BD32" s="67">
        <f t="shared" si="23"/>
        <v>4.8426150121065374E-2</v>
      </c>
      <c r="BE32" s="69">
        <f t="shared" si="24"/>
        <v>65</v>
      </c>
      <c r="BF32" s="67">
        <f t="shared" si="25"/>
        <v>0.15738498789346247</v>
      </c>
      <c r="BG32" s="69">
        <f t="shared" si="26"/>
        <v>41</v>
      </c>
      <c r="BH32" s="67">
        <f t="shared" si="27"/>
        <v>9.9273607748184015E-2</v>
      </c>
      <c r="BJ32" s="263"/>
      <c r="BK32" s="284"/>
      <c r="BL32" s="223" t="s">
        <v>191</v>
      </c>
      <c r="BM32" s="40">
        <v>395</v>
      </c>
      <c r="BN32" s="40">
        <v>18</v>
      </c>
      <c r="BO32" s="91">
        <v>4.5569620253164557E-2</v>
      </c>
      <c r="BP32" s="40">
        <v>47</v>
      </c>
      <c r="BQ32" s="91">
        <v>0.11898734177215189</v>
      </c>
      <c r="BR32" s="40">
        <v>52</v>
      </c>
      <c r="BS32" s="91">
        <v>0.13164556962025317</v>
      </c>
      <c r="BU32" s="209"/>
      <c r="BV32" s="5" t="s">
        <v>191</v>
      </c>
      <c r="BW32" s="38">
        <f t="shared" si="28"/>
        <v>0.69491525423728817</v>
      </c>
      <c r="BX32" s="38">
        <f t="shared" si="29"/>
        <v>0.70379746835443036</v>
      </c>
      <c r="BY32" s="147">
        <v>26</v>
      </c>
      <c r="BZ32" s="151" t="s">
        <v>35</v>
      </c>
      <c r="CA32" s="38">
        <f t="shared" si="30"/>
        <v>2.6043411268171768E-2</v>
      </c>
      <c r="CB32" s="38">
        <f t="shared" si="31"/>
        <v>2.5244932870250376E-2</v>
      </c>
      <c r="CC32" s="38">
        <f t="shared" si="32"/>
        <v>0.15217391304347827</v>
      </c>
      <c r="CD32" s="38">
        <f t="shared" si="33"/>
        <v>0.14523180066697769</v>
      </c>
      <c r="CE32" s="38">
        <f t="shared" si="34"/>
        <v>4.8167749715281032E-2</v>
      </c>
      <c r="CF32" s="38">
        <f t="shared" si="35"/>
        <v>4.7872064693380331E-2</v>
      </c>
      <c r="CG32" s="38">
        <f t="shared" si="36"/>
        <v>0.77361492597306891</v>
      </c>
      <c r="CH32" s="38">
        <f t="shared" si="37"/>
        <v>0.78165120176939162</v>
      </c>
      <c r="CI32" s="38">
        <f t="shared" si="38"/>
        <v>2.6529033683861582E-2</v>
      </c>
      <c r="CJ32" s="38">
        <f t="shared" si="39"/>
        <v>2.5356710663327047E-2</v>
      </c>
      <c r="CK32" s="38">
        <f t="shared" si="40"/>
        <v>0.15456085747435497</v>
      </c>
      <c r="CL32" s="38">
        <f t="shared" si="41"/>
        <v>0.14684940759294177</v>
      </c>
      <c r="CM32" s="38">
        <f t="shared" si="42"/>
        <v>4.859205510230391E-2</v>
      </c>
      <c r="CN32" s="38">
        <f t="shared" si="43"/>
        <v>4.7749040797756076E-2</v>
      </c>
      <c r="CO32" s="38">
        <f t="shared" si="44"/>
        <v>0.77031805373947959</v>
      </c>
      <c r="CP32" s="38">
        <f t="shared" si="45"/>
        <v>0.78004484094597515</v>
      </c>
      <c r="CQ32" s="38">
        <f t="shared" si="46"/>
        <v>2.8571428571428571E-2</v>
      </c>
      <c r="CR32" s="38">
        <f t="shared" si="47"/>
        <v>2.9002781088597537E-2</v>
      </c>
      <c r="CS32" s="38">
        <f t="shared" si="48"/>
        <v>0.16950672645739912</v>
      </c>
      <c r="CT32" s="38">
        <f t="shared" si="49"/>
        <v>0.15282744007416235</v>
      </c>
      <c r="CU32" s="38">
        <f t="shared" si="50"/>
        <v>5.7014734144778985E-2</v>
      </c>
      <c r="CV32" s="38">
        <f t="shared" si="51"/>
        <v>5.9065024500066218E-2</v>
      </c>
      <c r="CW32" s="38">
        <f t="shared" si="52"/>
        <v>0.74490711082639338</v>
      </c>
      <c r="CX32" s="38">
        <f t="shared" si="53"/>
        <v>0.75910475433717384</v>
      </c>
      <c r="CZ32" s="151" t="s">
        <v>49</v>
      </c>
      <c r="DA32" s="38">
        <f t="shared" si="54"/>
        <v>4.3768186226964115E-2</v>
      </c>
      <c r="DB32" s="38">
        <f t="shared" si="55"/>
        <v>4.248162451725427E-2</v>
      </c>
      <c r="DC32" s="217">
        <f t="shared" si="56"/>
        <v>0.19999999999999948</v>
      </c>
      <c r="DD32" s="38">
        <f t="shared" si="57"/>
        <v>0.13857904946653735</v>
      </c>
      <c r="DE32" s="38">
        <f t="shared" si="58"/>
        <v>0.12719571446368505</v>
      </c>
      <c r="DF32" s="217">
        <f t="shared" si="59"/>
        <v>1.2000000000000011</v>
      </c>
      <c r="DG32" s="38">
        <f t="shared" si="60"/>
        <v>9.1416100872938888E-2</v>
      </c>
      <c r="DH32" s="38">
        <f t="shared" si="61"/>
        <v>9.8791578422822976E-2</v>
      </c>
      <c r="DI32" s="217">
        <f t="shared" si="62"/>
        <v>-0.80000000000000071</v>
      </c>
      <c r="DJ32" s="38">
        <f t="shared" si="63"/>
        <v>0.72623666343355964</v>
      </c>
      <c r="DK32" s="38">
        <f t="shared" si="64"/>
        <v>0.73153108259623767</v>
      </c>
      <c r="DL32" s="217">
        <f t="shared" si="65"/>
        <v>-0.60000000000000053</v>
      </c>
      <c r="DM32" s="38">
        <f t="shared" si="66"/>
        <v>4.5193974136781764E-2</v>
      </c>
      <c r="DN32" s="38">
        <f t="shared" si="67"/>
        <v>4.2579075425790751E-2</v>
      </c>
      <c r="DO32" s="217">
        <f t="shared" si="68"/>
        <v>0.20000000000000018</v>
      </c>
      <c r="DP32" s="38">
        <f t="shared" si="69"/>
        <v>0.1399813358218904</v>
      </c>
      <c r="DQ32" s="38">
        <f t="shared" si="70"/>
        <v>0.1290889429575561</v>
      </c>
      <c r="DR32" s="217">
        <f t="shared" si="71"/>
        <v>1.100000000000001</v>
      </c>
      <c r="DS32" s="38">
        <f t="shared" si="72"/>
        <v>9.3320890547926943E-2</v>
      </c>
      <c r="DT32" s="38">
        <f t="shared" si="73"/>
        <v>0.10002703433360367</v>
      </c>
      <c r="DU32" s="217">
        <f t="shared" si="74"/>
        <v>-0.70000000000000062</v>
      </c>
      <c r="DV32" s="38">
        <f t="shared" si="75"/>
        <v>0.72150379949340093</v>
      </c>
      <c r="DW32" s="38">
        <f t="shared" si="76"/>
        <v>0.72830494728304951</v>
      </c>
      <c r="DX32" s="217">
        <f t="shared" si="77"/>
        <v>-0.60000000000000053</v>
      </c>
      <c r="DY32" s="38">
        <f t="shared" si="78"/>
        <v>3.7499999999999999E-2</v>
      </c>
      <c r="DZ32" s="38">
        <f t="shared" si="79"/>
        <v>4.878048780487805E-2</v>
      </c>
      <c r="EA32" s="217">
        <f t="shared" si="80"/>
        <v>-1.1000000000000003</v>
      </c>
      <c r="EB32" s="38">
        <f t="shared" si="81"/>
        <v>0.16071428571428573</v>
      </c>
      <c r="EC32" s="38">
        <f t="shared" si="82"/>
        <v>0.12382739212007504</v>
      </c>
      <c r="ED32" s="217">
        <f t="shared" si="83"/>
        <v>3.7000000000000006</v>
      </c>
      <c r="EE32" s="38">
        <f t="shared" si="84"/>
        <v>9.1071428571428567E-2</v>
      </c>
      <c r="EF32" s="38">
        <f t="shared" si="85"/>
        <v>9.9437148217636023E-2</v>
      </c>
      <c r="EG32" s="217">
        <f t="shared" si="86"/>
        <v>-0.80000000000000071</v>
      </c>
      <c r="EH32" s="38">
        <f t="shared" si="87"/>
        <v>0.71071428571428574</v>
      </c>
      <c r="EI32" s="38">
        <f t="shared" si="88"/>
        <v>0.72795497185741087</v>
      </c>
      <c r="EJ32" s="217">
        <f t="shared" si="89"/>
        <v>-1.7000000000000015</v>
      </c>
      <c r="EL32" s="38">
        <f t="shared" si="90"/>
        <v>4.088478876192473E-2</v>
      </c>
      <c r="EM32" s="38">
        <f t="shared" si="91"/>
        <v>4.0772669794212929E-2</v>
      </c>
      <c r="EN32" s="217">
        <f t="shared" si="92"/>
        <v>0</v>
      </c>
      <c r="EO32" s="38">
        <f t="shared" si="93"/>
        <v>0.15268812910075097</v>
      </c>
      <c r="EP32" s="38">
        <f t="shared" si="94"/>
        <v>0.14766754986931507</v>
      </c>
      <c r="EQ32" s="217">
        <f t="shared" si="95"/>
        <v>0.50000000000000044</v>
      </c>
      <c r="ER32" s="38">
        <f t="shared" si="96"/>
        <v>6.9813647232663895E-2</v>
      </c>
      <c r="ES32" s="38">
        <f t="shared" si="97"/>
        <v>7.0222732935079898E-2</v>
      </c>
      <c r="ET32" s="217">
        <f t="shared" si="98"/>
        <v>0</v>
      </c>
      <c r="EU32" s="38">
        <f t="shared" si="99"/>
        <v>0.73661343490466036</v>
      </c>
      <c r="EV32" s="38">
        <f t="shared" si="100"/>
        <v>0.74133704740139206</v>
      </c>
      <c r="EW32" s="217">
        <f t="shared" si="101"/>
        <v>-0.40000000000000036</v>
      </c>
      <c r="EX32" s="38">
        <f t="shared" si="102"/>
        <v>4.1487641147810637E-2</v>
      </c>
      <c r="EY32" s="38">
        <f t="shared" si="103"/>
        <v>4.0940016986009874E-2</v>
      </c>
      <c r="EZ32" s="217">
        <f t="shared" si="104"/>
        <v>0</v>
      </c>
      <c r="FA32" s="38">
        <f t="shared" si="105"/>
        <v>0.15538878688048283</v>
      </c>
      <c r="FB32" s="38">
        <f t="shared" si="106"/>
        <v>0.14911850075130428</v>
      </c>
      <c r="FC32" s="217">
        <f t="shared" si="107"/>
        <v>0.60000000000000053</v>
      </c>
      <c r="FD32" s="38">
        <f t="shared" si="108"/>
        <v>7.0602178556290404E-2</v>
      </c>
      <c r="FE32" s="38">
        <f t="shared" si="109"/>
        <v>7.049754076175721E-2</v>
      </c>
      <c r="FF32" s="217">
        <f t="shared" si="110"/>
        <v>9.9999999999998701E-2</v>
      </c>
      <c r="FG32" s="38">
        <f t="shared" si="111"/>
        <v>0.73252139341541611</v>
      </c>
      <c r="FH32" s="38">
        <f t="shared" si="112"/>
        <v>0.73944394150092863</v>
      </c>
      <c r="FI32" s="217">
        <f t="shared" si="113"/>
        <v>-0.60000000000000053</v>
      </c>
      <c r="FJ32" s="38">
        <f t="shared" si="114"/>
        <v>4.6141494285444416E-2</v>
      </c>
      <c r="FK32" s="38">
        <f t="shared" si="115"/>
        <v>4.6009830851525227E-2</v>
      </c>
      <c r="FL32" s="217">
        <f t="shared" si="116"/>
        <v>0</v>
      </c>
      <c r="FM32" s="38">
        <f t="shared" si="117"/>
        <v>0.1634787947482762</v>
      </c>
      <c r="FN32" s="38">
        <f t="shared" si="118"/>
        <v>0.15543829213049973</v>
      </c>
      <c r="FO32" s="217">
        <f t="shared" si="119"/>
        <v>0.80000000000000071</v>
      </c>
      <c r="FP32" s="38">
        <f t="shared" si="120"/>
        <v>7.8279965996032874E-2</v>
      </c>
      <c r="FQ32" s="38">
        <f t="shared" si="121"/>
        <v>7.9104621464025832E-2</v>
      </c>
      <c r="FR32" s="217">
        <f t="shared" si="122"/>
        <v>-0.10000000000000009</v>
      </c>
      <c r="FS32" s="38">
        <f t="shared" si="123"/>
        <v>0.71209974497024653</v>
      </c>
      <c r="FT32" s="38">
        <f t="shared" si="124"/>
        <v>0.71944725555394917</v>
      </c>
      <c r="FU32" s="217">
        <f t="shared" si="125"/>
        <v>-0.70000000000000062</v>
      </c>
      <c r="FV32" s="218">
        <v>0</v>
      </c>
    </row>
    <row r="33" spans="2:178" s="12" customFormat="1" ht="14.25" customHeight="1">
      <c r="B33" s="263"/>
      <c r="C33" s="284"/>
      <c r="D33" s="144" t="s">
        <v>246</v>
      </c>
      <c r="E33" s="166">
        <v>0</v>
      </c>
      <c r="F33" s="235">
        <v>0</v>
      </c>
      <c r="G33" s="168" t="str">
        <f t="shared" ref="G33" si="294">IFERROR(F33/E33,"-")</f>
        <v>-</v>
      </c>
      <c r="H33" s="236">
        <v>0</v>
      </c>
      <c r="I33" s="168" t="str">
        <f t="shared" ref="I33" si="295">IFERROR(H33/E33,"-")</f>
        <v>-</v>
      </c>
      <c r="J33" s="236">
        <v>0</v>
      </c>
      <c r="K33" s="168" t="str">
        <f t="shared" ref="K33" si="296">IFERROR(J33/E33,"-")</f>
        <v>-</v>
      </c>
      <c r="L33" s="166">
        <v>1</v>
      </c>
      <c r="M33" s="235">
        <v>0</v>
      </c>
      <c r="N33" s="168">
        <f t="shared" ref="N33" si="297">IFERROR(M33/L33,"-")</f>
        <v>0</v>
      </c>
      <c r="O33" s="236">
        <v>0</v>
      </c>
      <c r="P33" s="168">
        <f t="shared" ref="P33" si="298">IFERROR(O33/L33,"-")</f>
        <v>0</v>
      </c>
      <c r="Q33" s="236">
        <v>0</v>
      </c>
      <c r="R33" s="168">
        <f t="shared" ref="R33" si="299">IFERROR(Q33/L33,"-")</f>
        <v>0</v>
      </c>
      <c r="S33" s="166">
        <v>42</v>
      </c>
      <c r="T33" s="235">
        <v>0</v>
      </c>
      <c r="U33" s="168">
        <f t="shared" ref="U33" si="300">IFERROR(T33/S33,"-")</f>
        <v>0</v>
      </c>
      <c r="V33" s="236">
        <v>0</v>
      </c>
      <c r="W33" s="168">
        <f t="shared" ref="W33" si="301">IFERROR(V33/S33,"-")</f>
        <v>0</v>
      </c>
      <c r="X33" s="236">
        <v>2</v>
      </c>
      <c r="Y33" s="168">
        <f t="shared" ref="Y33" si="302">IFERROR(X33/S33,"-")</f>
        <v>4.7619047619047616E-2</v>
      </c>
      <c r="Z33" s="166">
        <v>75</v>
      </c>
      <c r="AA33" s="235">
        <v>0</v>
      </c>
      <c r="AB33" s="168">
        <f t="shared" ref="AB33" si="303">IFERROR(AA33/Z33,"-")</f>
        <v>0</v>
      </c>
      <c r="AC33" s="236">
        <v>0</v>
      </c>
      <c r="AD33" s="168">
        <f t="shared" ref="AD33" si="304">IFERROR(AC33/Z33,"-")</f>
        <v>0</v>
      </c>
      <c r="AE33" s="236">
        <v>4</v>
      </c>
      <c r="AF33" s="168">
        <f t="shared" ref="AF33" si="305">IFERROR(AE33/Z33,"-")</f>
        <v>5.3333333333333337E-2</v>
      </c>
      <c r="AG33" s="166">
        <v>62</v>
      </c>
      <c r="AH33" s="235">
        <v>0</v>
      </c>
      <c r="AI33" s="168">
        <f t="shared" ref="AI33" si="306">IFERROR(AH33/AG33,"-")</f>
        <v>0</v>
      </c>
      <c r="AJ33" s="236">
        <v>0</v>
      </c>
      <c r="AK33" s="168">
        <f t="shared" ref="AK33" si="307">IFERROR(AJ33/AG33,"-")</f>
        <v>0</v>
      </c>
      <c r="AL33" s="236">
        <v>2</v>
      </c>
      <c r="AM33" s="168">
        <f t="shared" ref="AM33" si="308">IFERROR(AL33/AG33,"-")</f>
        <v>3.2258064516129031E-2</v>
      </c>
      <c r="AN33" s="166">
        <v>54</v>
      </c>
      <c r="AO33" s="235">
        <v>0</v>
      </c>
      <c r="AP33" s="168">
        <f t="shared" ref="AP33" si="309">IFERROR(AO33/AN33,"-")</f>
        <v>0</v>
      </c>
      <c r="AQ33" s="236">
        <v>1</v>
      </c>
      <c r="AR33" s="168">
        <f t="shared" ref="AR33" si="310">IFERROR(AQ33/AN33,"-")</f>
        <v>1.8518518518518517E-2</v>
      </c>
      <c r="AS33" s="236">
        <v>0</v>
      </c>
      <c r="AT33" s="168">
        <f t="shared" ref="AT33" si="311">IFERROR(AS33/AN33,"-")</f>
        <v>0</v>
      </c>
      <c r="AU33" s="166">
        <v>40</v>
      </c>
      <c r="AV33" s="235">
        <v>0</v>
      </c>
      <c r="AW33" s="168">
        <f t="shared" ref="AW33" si="312">IFERROR(AV33/AU33,"-")</f>
        <v>0</v>
      </c>
      <c r="AX33" s="236">
        <v>0</v>
      </c>
      <c r="AY33" s="168">
        <f t="shared" ref="AY33" si="313">IFERROR(AX33/AU33,"-")</f>
        <v>0</v>
      </c>
      <c r="AZ33" s="236">
        <v>0</v>
      </c>
      <c r="BA33" s="168">
        <f t="shared" ref="BA33" si="314">IFERROR(AZ33/AU33,"-")</f>
        <v>0</v>
      </c>
      <c r="BB33" s="166">
        <f t="shared" ref="BB33" si="315">SUM(E33,L33,S33,Z33,AG33,AN33,AU33,)</f>
        <v>274</v>
      </c>
      <c r="BC33" s="167">
        <f t="shared" ref="BC33" si="316">SUM(F33,M33,T33,AA33,AH33,AO33,AV33,)</f>
        <v>0</v>
      </c>
      <c r="BD33" s="168">
        <f t="shared" ref="BD33" si="317">IFERROR(BC33/BB33,"-")</f>
        <v>0</v>
      </c>
      <c r="BE33" s="167">
        <f t="shared" ref="BE33" si="318">SUM(H33,O33,V33,AC33,AJ33,AQ33,AX33,)</f>
        <v>1</v>
      </c>
      <c r="BF33" s="168">
        <f t="shared" ref="BF33" si="319">IFERROR(BE33/BB33,"-")</f>
        <v>3.6496350364963502E-3</v>
      </c>
      <c r="BG33" s="167">
        <f t="shared" ref="BG33" si="320">SUM(J33,Q33,X33,AE33,AL33,AS33,AZ33,)</f>
        <v>8</v>
      </c>
      <c r="BH33" s="168">
        <f t="shared" ref="BH33" si="321">IFERROR(BG33/BB33,"-")</f>
        <v>2.9197080291970802E-2</v>
      </c>
      <c r="BJ33" s="263"/>
      <c r="BK33" s="284"/>
      <c r="BL33" s="223" t="s">
        <v>245</v>
      </c>
      <c r="BM33" s="40">
        <v>151</v>
      </c>
      <c r="BN33" s="40">
        <v>0</v>
      </c>
      <c r="BO33" s="91">
        <v>0</v>
      </c>
      <c r="BP33" s="40">
        <v>0</v>
      </c>
      <c r="BQ33" s="91">
        <v>0</v>
      </c>
      <c r="BR33" s="40">
        <v>0</v>
      </c>
      <c r="BS33" s="91">
        <v>0</v>
      </c>
      <c r="BU33" s="209"/>
      <c r="BV33" s="213" t="s">
        <v>245</v>
      </c>
      <c r="BW33" s="38">
        <f t="shared" si="28"/>
        <v>0.96715328467153283</v>
      </c>
      <c r="BX33" s="38">
        <f t="shared" si="29"/>
        <v>1</v>
      </c>
      <c r="BY33" s="147">
        <v>27</v>
      </c>
      <c r="BZ33" s="151" t="s">
        <v>36</v>
      </c>
      <c r="CA33" s="38">
        <f t="shared" si="30"/>
        <v>2.3767787172612909E-2</v>
      </c>
      <c r="CB33" s="38">
        <f t="shared" si="31"/>
        <v>2.1114864864864864E-2</v>
      </c>
      <c r="CC33" s="38">
        <f t="shared" si="32"/>
        <v>0.13312023097545886</v>
      </c>
      <c r="CD33" s="38">
        <f t="shared" si="33"/>
        <v>0.12832559121621623</v>
      </c>
      <c r="CE33" s="38">
        <f t="shared" si="34"/>
        <v>4.6865333058362546E-2</v>
      </c>
      <c r="CF33" s="38">
        <f t="shared" si="35"/>
        <v>4.6875E-2</v>
      </c>
      <c r="CG33" s="38">
        <f t="shared" si="36"/>
        <v>0.79624664879356566</v>
      </c>
      <c r="CH33" s="38">
        <f t="shared" si="37"/>
        <v>0.80368454391891897</v>
      </c>
      <c r="CI33" s="38">
        <f t="shared" si="38"/>
        <v>2.4512598335423554E-2</v>
      </c>
      <c r="CJ33" s="38">
        <f t="shared" si="39"/>
        <v>2.1091453927274822E-2</v>
      </c>
      <c r="CK33" s="38">
        <f t="shared" si="40"/>
        <v>0.13681450233724776</v>
      </c>
      <c r="CL33" s="38">
        <f t="shared" si="41"/>
        <v>0.13029447357805568</v>
      </c>
      <c r="CM33" s="38">
        <f t="shared" si="42"/>
        <v>4.7029985178428914E-2</v>
      </c>
      <c r="CN33" s="38">
        <f t="shared" si="43"/>
        <v>4.6620180948539154E-2</v>
      </c>
      <c r="CO33" s="38">
        <f t="shared" si="44"/>
        <v>0.79164291414889976</v>
      </c>
      <c r="CP33" s="38">
        <f t="shared" si="45"/>
        <v>0.80199389154613032</v>
      </c>
      <c r="CQ33" s="38">
        <f t="shared" si="46"/>
        <v>2.4199843871975019E-2</v>
      </c>
      <c r="CR33" s="38">
        <f t="shared" si="47"/>
        <v>2.6898734177215191E-2</v>
      </c>
      <c r="CS33" s="38">
        <f t="shared" si="48"/>
        <v>0.13739266198282593</v>
      </c>
      <c r="CT33" s="38">
        <f t="shared" si="49"/>
        <v>0.13370253164556961</v>
      </c>
      <c r="CU33" s="38">
        <f t="shared" si="50"/>
        <v>6.1670569867291178E-2</v>
      </c>
      <c r="CV33" s="38">
        <f t="shared" si="51"/>
        <v>6.1708860759493674E-2</v>
      </c>
      <c r="CW33" s="38">
        <f t="shared" si="52"/>
        <v>0.77673692427790786</v>
      </c>
      <c r="CX33" s="38">
        <f t="shared" si="53"/>
        <v>0.77768987341772156</v>
      </c>
      <c r="CZ33" s="151" t="s">
        <v>29</v>
      </c>
      <c r="DA33" s="38">
        <f t="shared" si="54"/>
        <v>8.0004183225266687E-2</v>
      </c>
      <c r="DB33" s="38">
        <f t="shared" si="55"/>
        <v>8.1517094017094019E-2</v>
      </c>
      <c r="DC33" s="217">
        <f t="shared" si="56"/>
        <v>-0.20000000000000018</v>
      </c>
      <c r="DD33" s="38">
        <f t="shared" si="57"/>
        <v>0.27117757791257058</v>
      </c>
      <c r="DE33" s="38">
        <f t="shared" si="58"/>
        <v>0.24519230769230768</v>
      </c>
      <c r="DF33" s="217">
        <f t="shared" si="59"/>
        <v>2.6000000000000023</v>
      </c>
      <c r="DG33" s="38">
        <f t="shared" si="60"/>
        <v>6.3585024053545283E-2</v>
      </c>
      <c r="DH33" s="38">
        <f t="shared" si="61"/>
        <v>6.431623931623931E-2</v>
      </c>
      <c r="DI33" s="217">
        <f t="shared" si="62"/>
        <v>0</v>
      </c>
      <c r="DJ33" s="38">
        <f t="shared" si="63"/>
        <v>0.58523321480861745</v>
      </c>
      <c r="DK33" s="38">
        <f t="shared" si="64"/>
        <v>0.60897435897435892</v>
      </c>
      <c r="DL33" s="217">
        <f t="shared" si="65"/>
        <v>-2.4000000000000021</v>
      </c>
      <c r="DM33" s="38">
        <f t="shared" si="66"/>
        <v>8.1227645090573439E-2</v>
      </c>
      <c r="DN33" s="38">
        <f t="shared" si="67"/>
        <v>8.1269619811649804E-2</v>
      </c>
      <c r="DO33" s="217">
        <f t="shared" si="68"/>
        <v>0</v>
      </c>
      <c r="DP33" s="38">
        <f t="shared" si="69"/>
        <v>0.27887388946578978</v>
      </c>
      <c r="DQ33" s="38">
        <f t="shared" si="70"/>
        <v>0.24997093361237066</v>
      </c>
      <c r="DR33" s="217">
        <f t="shared" si="71"/>
        <v>2.9000000000000026</v>
      </c>
      <c r="DS33" s="38">
        <f t="shared" si="72"/>
        <v>6.3574477904695975E-2</v>
      </c>
      <c r="DT33" s="38">
        <f t="shared" si="73"/>
        <v>6.3829787234042548E-2</v>
      </c>
      <c r="DU33" s="217">
        <f t="shared" si="74"/>
        <v>0</v>
      </c>
      <c r="DV33" s="38">
        <f t="shared" si="75"/>
        <v>0.57632398753894076</v>
      </c>
      <c r="DW33" s="38">
        <f t="shared" si="76"/>
        <v>0.60492965934193699</v>
      </c>
      <c r="DX33" s="217">
        <f t="shared" si="77"/>
        <v>-2.9000000000000026</v>
      </c>
      <c r="DY33" s="38">
        <f t="shared" si="78"/>
        <v>9.0202177293934677E-2</v>
      </c>
      <c r="DZ33" s="38">
        <f t="shared" si="79"/>
        <v>0.10191082802547771</v>
      </c>
      <c r="EA33" s="217">
        <f t="shared" si="80"/>
        <v>-1.1999999999999997</v>
      </c>
      <c r="EB33" s="38">
        <f t="shared" si="81"/>
        <v>0.25816485225505442</v>
      </c>
      <c r="EC33" s="38">
        <f t="shared" si="82"/>
        <v>0.22929936305732485</v>
      </c>
      <c r="ED33" s="217">
        <f t="shared" si="83"/>
        <v>2.9</v>
      </c>
      <c r="EE33" s="38">
        <f t="shared" si="84"/>
        <v>8.2426127527216175E-2</v>
      </c>
      <c r="EF33" s="38">
        <f t="shared" si="85"/>
        <v>8.2802547770700632E-2</v>
      </c>
      <c r="EG33" s="217">
        <f t="shared" si="86"/>
        <v>-0.10000000000000009</v>
      </c>
      <c r="EH33" s="38">
        <f t="shared" si="87"/>
        <v>0.56920684292379475</v>
      </c>
      <c r="EI33" s="38">
        <f t="shared" si="88"/>
        <v>0.5859872611464968</v>
      </c>
      <c r="EJ33" s="217">
        <f t="shared" si="89"/>
        <v>-1.7000000000000015</v>
      </c>
      <c r="EL33" s="38">
        <f t="shared" si="90"/>
        <v>4.088478876192473E-2</v>
      </c>
      <c r="EM33" s="38">
        <f t="shared" si="91"/>
        <v>4.0772669794212929E-2</v>
      </c>
      <c r="EN33" s="217">
        <f t="shared" si="92"/>
        <v>0</v>
      </c>
      <c r="EO33" s="38">
        <f t="shared" si="93"/>
        <v>0.15268812910075097</v>
      </c>
      <c r="EP33" s="38">
        <f t="shared" si="94"/>
        <v>0.14766754986931507</v>
      </c>
      <c r="EQ33" s="217">
        <f t="shared" si="95"/>
        <v>0.50000000000000044</v>
      </c>
      <c r="ER33" s="38">
        <f t="shared" si="96"/>
        <v>6.9813647232663895E-2</v>
      </c>
      <c r="ES33" s="38">
        <f t="shared" si="97"/>
        <v>7.0222732935079898E-2</v>
      </c>
      <c r="ET33" s="217">
        <f t="shared" si="98"/>
        <v>0</v>
      </c>
      <c r="EU33" s="38">
        <f t="shared" si="99"/>
        <v>0.73661343490466036</v>
      </c>
      <c r="EV33" s="38">
        <f t="shared" si="100"/>
        <v>0.74133704740139206</v>
      </c>
      <c r="EW33" s="217">
        <f t="shared" si="101"/>
        <v>-0.40000000000000036</v>
      </c>
      <c r="EX33" s="38">
        <f t="shared" si="102"/>
        <v>4.1487641147810637E-2</v>
      </c>
      <c r="EY33" s="38">
        <f t="shared" si="103"/>
        <v>4.0940016986009874E-2</v>
      </c>
      <c r="EZ33" s="217">
        <f t="shared" si="104"/>
        <v>0</v>
      </c>
      <c r="FA33" s="38">
        <f t="shared" si="105"/>
        <v>0.15538878688048283</v>
      </c>
      <c r="FB33" s="38">
        <f t="shared" si="106"/>
        <v>0.14911850075130428</v>
      </c>
      <c r="FC33" s="217">
        <f t="shared" si="107"/>
        <v>0.60000000000000053</v>
      </c>
      <c r="FD33" s="38">
        <f t="shared" si="108"/>
        <v>7.0602178556290404E-2</v>
      </c>
      <c r="FE33" s="38">
        <f t="shared" si="109"/>
        <v>7.049754076175721E-2</v>
      </c>
      <c r="FF33" s="217">
        <f t="shared" si="110"/>
        <v>9.9999999999998701E-2</v>
      </c>
      <c r="FG33" s="38">
        <f t="shared" si="111"/>
        <v>0.73252139341541611</v>
      </c>
      <c r="FH33" s="38">
        <f t="shared" si="112"/>
        <v>0.73944394150092863</v>
      </c>
      <c r="FI33" s="217">
        <f t="shared" si="113"/>
        <v>-0.60000000000000053</v>
      </c>
      <c r="FJ33" s="38">
        <f t="shared" si="114"/>
        <v>4.6141494285444416E-2</v>
      </c>
      <c r="FK33" s="38">
        <f t="shared" si="115"/>
        <v>4.6009830851525227E-2</v>
      </c>
      <c r="FL33" s="217">
        <f t="shared" si="116"/>
        <v>0</v>
      </c>
      <c r="FM33" s="38">
        <f t="shared" si="117"/>
        <v>0.1634787947482762</v>
      </c>
      <c r="FN33" s="38">
        <f t="shared" si="118"/>
        <v>0.15543829213049973</v>
      </c>
      <c r="FO33" s="217">
        <f t="shared" si="119"/>
        <v>0.80000000000000071</v>
      </c>
      <c r="FP33" s="38">
        <f t="shared" si="120"/>
        <v>7.8279965996032874E-2</v>
      </c>
      <c r="FQ33" s="38">
        <f t="shared" si="121"/>
        <v>7.9104621464025832E-2</v>
      </c>
      <c r="FR33" s="217">
        <f t="shared" si="122"/>
        <v>-0.10000000000000009</v>
      </c>
      <c r="FS33" s="38">
        <f t="shared" si="123"/>
        <v>0.71209974497024653</v>
      </c>
      <c r="FT33" s="38">
        <f t="shared" si="124"/>
        <v>0.71944725555394917</v>
      </c>
      <c r="FU33" s="217">
        <f t="shared" si="125"/>
        <v>-0.70000000000000062</v>
      </c>
      <c r="FV33" s="218">
        <v>0</v>
      </c>
    </row>
    <row r="34" spans="2:178" s="12" customFormat="1" ht="14.25" customHeight="1">
      <c r="B34" s="264"/>
      <c r="C34" s="285"/>
      <c r="D34" s="164" t="s">
        <v>74</v>
      </c>
      <c r="E34" s="39">
        <v>29</v>
      </c>
      <c r="F34" s="237">
        <v>2</v>
      </c>
      <c r="G34" s="13">
        <f t="shared" si="0"/>
        <v>6.8965517241379309E-2</v>
      </c>
      <c r="H34" s="34">
        <v>2</v>
      </c>
      <c r="I34" s="13">
        <f t="shared" si="1"/>
        <v>6.8965517241379309E-2</v>
      </c>
      <c r="J34" s="34">
        <v>1</v>
      </c>
      <c r="K34" s="13">
        <f t="shared" si="2"/>
        <v>3.4482758620689655E-2</v>
      </c>
      <c r="L34" s="39">
        <v>91</v>
      </c>
      <c r="M34" s="237">
        <v>2</v>
      </c>
      <c r="N34" s="13">
        <f t="shared" si="3"/>
        <v>2.197802197802198E-2</v>
      </c>
      <c r="O34" s="34">
        <v>9</v>
      </c>
      <c r="P34" s="13">
        <f t="shared" si="4"/>
        <v>9.8901098901098897E-2</v>
      </c>
      <c r="Q34" s="34">
        <v>7</v>
      </c>
      <c r="R34" s="13">
        <f t="shared" si="5"/>
        <v>7.6923076923076927E-2</v>
      </c>
      <c r="S34" s="39">
        <v>3521</v>
      </c>
      <c r="T34" s="237">
        <v>149</v>
      </c>
      <c r="U34" s="13">
        <f t="shared" si="6"/>
        <v>4.2317523430843509E-2</v>
      </c>
      <c r="V34" s="34">
        <v>486</v>
      </c>
      <c r="W34" s="13">
        <f t="shared" si="7"/>
        <v>0.13802896904288556</v>
      </c>
      <c r="X34" s="34">
        <v>312</v>
      </c>
      <c r="Y34" s="13">
        <f t="shared" si="8"/>
        <v>8.8611190002840096E-2</v>
      </c>
      <c r="Z34" s="39">
        <v>3024</v>
      </c>
      <c r="AA34" s="237">
        <v>129</v>
      </c>
      <c r="AB34" s="13">
        <f t="shared" si="9"/>
        <v>4.265873015873016E-2</v>
      </c>
      <c r="AC34" s="34">
        <v>326</v>
      </c>
      <c r="AD34" s="13">
        <f t="shared" si="10"/>
        <v>0.10780423280423281</v>
      </c>
      <c r="AE34" s="34">
        <v>315</v>
      </c>
      <c r="AF34" s="13">
        <f t="shared" si="11"/>
        <v>0.10416666666666667</v>
      </c>
      <c r="AG34" s="39">
        <v>1881</v>
      </c>
      <c r="AH34" s="237">
        <v>47</v>
      </c>
      <c r="AI34" s="13">
        <f t="shared" si="12"/>
        <v>2.4986709197235512E-2</v>
      </c>
      <c r="AJ34" s="34">
        <v>181</v>
      </c>
      <c r="AK34" s="13">
        <f t="shared" si="13"/>
        <v>9.62254120148857E-2</v>
      </c>
      <c r="AL34" s="34">
        <v>146</v>
      </c>
      <c r="AM34" s="13">
        <f t="shared" si="14"/>
        <v>7.7618288144603934E-2</v>
      </c>
      <c r="AN34" s="39">
        <v>794</v>
      </c>
      <c r="AO34" s="237">
        <v>13</v>
      </c>
      <c r="AP34" s="13">
        <f t="shared" si="15"/>
        <v>1.6372795969773299E-2</v>
      </c>
      <c r="AQ34" s="34">
        <v>50</v>
      </c>
      <c r="AR34" s="13">
        <f t="shared" si="16"/>
        <v>6.2972292191435769E-2</v>
      </c>
      <c r="AS34" s="34">
        <v>37</v>
      </c>
      <c r="AT34" s="13">
        <f t="shared" si="17"/>
        <v>4.659949622166247E-2</v>
      </c>
      <c r="AU34" s="39">
        <v>252</v>
      </c>
      <c r="AV34" s="237">
        <v>2</v>
      </c>
      <c r="AW34" s="13">
        <f t="shared" si="18"/>
        <v>7.9365079365079361E-3</v>
      </c>
      <c r="AX34" s="34">
        <v>10</v>
      </c>
      <c r="AY34" s="13">
        <f t="shared" si="19"/>
        <v>3.968253968253968E-2</v>
      </c>
      <c r="AZ34" s="34">
        <v>3</v>
      </c>
      <c r="BA34" s="13">
        <f t="shared" si="20"/>
        <v>1.1904761904761904E-2</v>
      </c>
      <c r="BB34" s="39">
        <f t="shared" si="21"/>
        <v>9592</v>
      </c>
      <c r="BC34" s="75">
        <f t="shared" si="22"/>
        <v>344</v>
      </c>
      <c r="BD34" s="13">
        <f t="shared" si="23"/>
        <v>3.5863219349457881E-2</v>
      </c>
      <c r="BE34" s="75">
        <f t="shared" si="24"/>
        <v>1064</v>
      </c>
      <c r="BF34" s="13">
        <f t="shared" si="25"/>
        <v>0.11092577147623019</v>
      </c>
      <c r="BG34" s="75">
        <f t="shared" si="26"/>
        <v>821</v>
      </c>
      <c r="BH34" s="13">
        <f t="shared" si="27"/>
        <v>8.5592160133444534E-2</v>
      </c>
      <c r="BJ34" s="264"/>
      <c r="BK34" s="285"/>
      <c r="BL34" s="222" t="s">
        <v>74</v>
      </c>
      <c r="BM34" s="40">
        <v>9428</v>
      </c>
      <c r="BN34" s="40">
        <v>308</v>
      </c>
      <c r="BO34" s="91">
        <v>3.2668646584641491E-2</v>
      </c>
      <c r="BP34" s="40">
        <v>1000</v>
      </c>
      <c r="BQ34" s="91">
        <v>0.10606703436571914</v>
      </c>
      <c r="BR34" s="40">
        <v>888</v>
      </c>
      <c r="BS34" s="91">
        <v>9.4187526516758588E-2</v>
      </c>
      <c r="BU34" s="210"/>
      <c r="BV34" s="125" t="s">
        <v>74</v>
      </c>
      <c r="BW34" s="38">
        <f t="shared" si="28"/>
        <v>0.76761884904086741</v>
      </c>
      <c r="BX34" s="38">
        <f t="shared" si="29"/>
        <v>0.76707679253288075</v>
      </c>
      <c r="BY34" s="147">
        <v>28</v>
      </c>
      <c r="BZ34" s="151" t="s">
        <v>37</v>
      </c>
      <c r="CA34" s="38">
        <f t="shared" si="30"/>
        <v>1.6202844774273344E-2</v>
      </c>
      <c r="CB34" s="38">
        <f t="shared" si="31"/>
        <v>1.8366423074435749E-2</v>
      </c>
      <c r="CC34" s="38">
        <f t="shared" si="32"/>
        <v>0.14706246134817563</v>
      </c>
      <c r="CD34" s="38">
        <f t="shared" si="33"/>
        <v>0.14350384789497511</v>
      </c>
      <c r="CE34" s="38">
        <f t="shared" si="34"/>
        <v>3.1539888682745827E-2</v>
      </c>
      <c r="CF34" s="38">
        <f t="shared" si="35"/>
        <v>3.0589148289465174E-2</v>
      </c>
      <c r="CG34" s="38">
        <f t="shared" si="36"/>
        <v>0.80519480519480524</v>
      </c>
      <c r="CH34" s="38">
        <f t="shared" si="37"/>
        <v>0.807540580741124</v>
      </c>
      <c r="CI34" s="38">
        <f t="shared" si="38"/>
        <v>1.7011834319526627E-2</v>
      </c>
      <c r="CJ34" s="38">
        <f t="shared" si="39"/>
        <v>1.9000069343318771E-2</v>
      </c>
      <c r="CK34" s="38">
        <f t="shared" si="40"/>
        <v>0.15028240989779451</v>
      </c>
      <c r="CL34" s="38">
        <f t="shared" si="41"/>
        <v>0.1455516261008252</v>
      </c>
      <c r="CM34" s="38">
        <f t="shared" si="42"/>
        <v>3.1939214631522321E-2</v>
      </c>
      <c r="CN34" s="38">
        <f t="shared" si="43"/>
        <v>3.1412523403370085E-2</v>
      </c>
      <c r="CO34" s="38">
        <f t="shared" si="44"/>
        <v>0.80076654115115653</v>
      </c>
      <c r="CP34" s="38">
        <f t="shared" si="45"/>
        <v>0.80403578115248597</v>
      </c>
      <c r="CQ34" s="38">
        <f t="shared" si="46"/>
        <v>9.2165898617511521E-3</v>
      </c>
      <c r="CR34" s="38">
        <f t="shared" si="47"/>
        <v>1.2269938650306749E-2</v>
      </c>
      <c r="CS34" s="38">
        <f t="shared" si="48"/>
        <v>0.15552995391705068</v>
      </c>
      <c r="CT34" s="38">
        <f t="shared" si="49"/>
        <v>0.14723926380368099</v>
      </c>
      <c r="CU34" s="38">
        <f t="shared" si="50"/>
        <v>3.6866359447004608E-2</v>
      </c>
      <c r="CV34" s="38">
        <f t="shared" si="51"/>
        <v>2.4539877300613498E-2</v>
      </c>
      <c r="CW34" s="38">
        <f t="shared" si="52"/>
        <v>0.79838709677419351</v>
      </c>
      <c r="CX34" s="38">
        <f t="shared" si="53"/>
        <v>0.81595092024539873</v>
      </c>
      <c r="CZ34" s="151" t="s">
        <v>23</v>
      </c>
      <c r="DA34" s="38">
        <f t="shared" si="54"/>
        <v>3.9263786079072702E-2</v>
      </c>
      <c r="DB34" s="38">
        <f t="shared" si="55"/>
        <v>3.8544275821423307E-2</v>
      </c>
      <c r="DC34" s="217">
        <f t="shared" si="56"/>
        <v>0</v>
      </c>
      <c r="DD34" s="38">
        <f t="shared" si="57"/>
        <v>0.13869283296034887</v>
      </c>
      <c r="DE34" s="38">
        <f t="shared" si="58"/>
        <v>0.13850007367025194</v>
      </c>
      <c r="DF34" s="217">
        <f t="shared" si="59"/>
        <v>0</v>
      </c>
      <c r="DG34" s="38">
        <f t="shared" si="60"/>
        <v>8.390715556320652E-2</v>
      </c>
      <c r="DH34" s="38">
        <f t="shared" si="61"/>
        <v>7.9136584647119493E-2</v>
      </c>
      <c r="DI34" s="217">
        <f t="shared" si="62"/>
        <v>0.50000000000000044</v>
      </c>
      <c r="DJ34" s="38">
        <f t="shared" si="63"/>
        <v>0.73813622539737189</v>
      </c>
      <c r="DK34" s="38">
        <f t="shared" si="64"/>
        <v>0.74381906586120528</v>
      </c>
      <c r="DL34" s="217">
        <f t="shared" si="65"/>
        <v>-0.60000000000000053</v>
      </c>
      <c r="DM34" s="38">
        <f t="shared" si="66"/>
        <v>4.0008210050997049E-2</v>
      </c>
      <c r="DN34" s="38">
        <f t="shared" si="67"/>
        <v>3.911365856001537E-2</v>
      </c>
      <c r="DO34" s="217">
        <f t="shared" si="68"/>
        <v>0.10000000000000009</v>
      </c>
      <c r="DP34" s="38">
        <f t="shared" si="69"/>
        <v>0.14127603138765651</v>
      </c>
      <c r="DQ34" s="38">
        <f t="shared" si="70"/>
        <v>0.14013993179525769</v>
      </c>
      <c r="DR34" s="217">
        <f t="shared" si="71"/>
        <v>9.9999999999997313E-2</v>
      </c>
      <c r="DS34" s="38">
        <f t="shared" si="72"/>
        <v>8.4689833746467311E-2</v>
      </c>
      <c r="DT34" s="38">
        <f t="shared" si="73"/>
        <v>7.9732304391680942E-2</v>
      </c>
      <c r="DU34" s="217">
        <f t="shared" si="74"/>
        <v>0.50000000000000044</v>
      </c>
      <c r="DV34" s="38">
        <f t="shared" si="75"/>
        <v>0.73402592481487916</v>
      </c>
      <c r="DW34" s="38">
        <f t="shared" si="76"/>
        <v>0.74101410525304601</v>
      </c>
      <c r="DX34" s="217">
        <f t="shared" si="77"/>
        <v>-0.70000000000000062</v>
      </c>
      <c r="DY34" s="38">
        <f t="shared" si="78"/>
        <v>4.1788549937317176E-2</v>
      </c>
      <c r="DZ34" s="38">
        <f t="shared" si="79"/>
        <v>3.6800680706232713E-2</v>
      </c>
      <c r="EA34" s="217">
        <f t="shared" si="80"/>
        <v>0.50000000000000044</v>
      </c>
      <c r="EB34" s="38">
        <f t="shared" si="81"/>
        <v>0.14333472628499791</v>
      </c>
      <c r="EC34" s="38">
        <f t="shared" si="82"/>
        <v>0.13741757072963198</v>
      </c>
      <c r="ED34" s="217">
        <f t="shared" si="83"/>
        <v>0.59999999999999776</v>
      </c>
      <c r="EE34" s="38">
        <f t="shared" si="84"/>
        <v>9.4860008357709982E-2</v>
      </c>
      <c r="EF34" s="38">
        <f t="shared" si="85"/>
        <v>8.2961072112316528E-2</v>
      </c>
      <c r="EG34" s="217">
        <f t="shared" si="86"/>
        <v>1.1999999999999997</v>
      </c>
      <c r="EH34" s="38">
        <f t="shared" si="87"/>
        <v>0.72001671541997492</v>
      </c>
      <c r="EI34" s="38">
        <f t="shared" si="88"/>
        <v>0.74282067645181871</v>
      </c>
      <c r="EJ34" s="217">
        <f t="shared" si="89"/>
        <v>-2.300000000000002</v>
      </c>
      <c r="EL34" s="38">
        <f t="shared" si="90"/>
        <v>4.088478876192473E-2</v>
      </c>
      <c r="EM34" s="38">
        <f t="shared" si="91"/>
        <v>4.0772669794212929E-2</v>
      </c>
      <c r="EN34" s="217">
        <f t="shared" si="92"/>
        <v>0</v>
      </c>
      <c r="EO34" s="38">
        <f t="shared" si="93"/>
        <v>0.15268812910075097</v>
      </c>
      <c r="EP34" s="38">
        <f t="shared" si="94"/>
        <v>0.14766754986931507</v>
      </c>
      <c r="EQ34" s="217">
        <f t="shared" si="95"/>
        <v>0.50000000000000044</v>
      </c>
      <c r="ER34" s="38">
        <f t="shared" si="96"/>
        <v>6.9813647232663895E-2</v>
      </c>
      <c r="ES34" s="38">
        <f t="shared" si="97"/>
        <v>7.0222732935079898E-2</v>
      </c>
      <c r="ET34" s="217">
        <f t="shared" si="98"/>
        <v>0</v>
      </c>
      <c r="EU34" s="38">
        <f t="shared" si="99"/>
        <v>0.73661343490466036</v>
      </c>
      <c r="EV34" s="38">
        <f t="shared" si="100"/>
        <v>0.74133704740139206</v>
      </c>
      <c r="EW34" s="217">
        <f t="shared" si="101"/>
        <v>-0.40000000000000036</v>
      </c>
      <c r="EX34" s="38">
        <f t="shared" si="102"/>
        <v>4.1487641147810637E-2</v>
      </c>
      <c r="EY34" s="38">
        <f t="shared" si="103"/>
        <v>4.0940016986009874E-2</v>
      </c>
      <c r="EZ34" s="217">
        <f t="shared" si="104"/>
        <v>0</v>
      </c>
      <c r="FA34" s="38">
        <f t="shared" si="105"/>
        <v>0.15538878688048283</v>
      </c>
      <c r="FB34" s="38">
        <f t="shared" si="106"/>
        <v>0.14911850075130428</v>
      </c>
      <c r="FC34" s="217">
        <f t="shared" si="107"/>
        <v>0.60000000000000053</v>
      </c>
      <c r="FD34" s="38">
        <f t="shared" si="108"/>
        <v>7.0602178556290404E-2</v>
      </c>
      <c r="FE34" s="38">
        <f t="shared" si="109"/>
        <v>7.049754076175721E-2</v>
      </c>
      <c r="FF34" s="217">
        <f t="shared" si="110"/>
        <v>9.9999999999998701E-2</v>
      </c>
      <c r="FG34" s="38">
        <f t="shared" si="111"/>
        <v>0.73252139341541611</v>
      </c>
      <c r="FH34" s="38">
        <f t="shared" si="112"/>
        <v>0.73944394150092863</v>
      </c>
      <c r="FI34" s="217">
        <f t="shared" si="113"/>
        <v>-0.60000000000000053</v>
      </c>
      <c r="FJ34" s="38">
        <f t="shared" si="114"/>
        <v>4.6141494285444416E-2</v>
      </c>
      <c r="FK34" s="38">
        <f t="shared" si="115"/>
        <v>4.6009830851525227E-2</v>
      </c>
      <c r="FL34" s="217">
        <f t="shared" si="116"/>
        <v>0</v>
      </c>
      <c r="FM34" s="38">
        <f t="shared" si="117"/>
        <v>0.1634787947482762</v>
      </c>
      <c r="FN34" s="38">
        <f t="shared" si="118"/>
        <v>0.15543829213049973</v>
      </c>
      <c r="FO34" s="217">
        <f t="shared" si="119"/>
        <v>0.80000000000000071</v>
      </c>
      <c r="FP34" s="38">
        <f t="shared" si="120"/>
        <v>7.8279965996032874E-2</v>
      </c>
      <c r="FQ34" s="38">
        <f t="shared" si="121"/>
        <v>7.9104621464025832E-2</v>
      </c>
      <c r="FR34" s="217">
        <f t="shared" si="122"/>
        <v>-0.10000000000000009</v>
      </c>
      <c r="FS34" s="38">
        <f t="shared" si="123"/>
        <v>0.71209974497024653</v>
      </c>
      <c r="FT34" s="38">
        <f t="shared" si="124"/>
        <v>0.71944725555394917</v>
      </c>
      <c r="FU34" s="217">
        <f t="shared" si="125"/>
        <v>-0.70000000000000062</v>
      </c>
      <c r="FV34" s="218">
        <v>0</v>
      </c>
    </row>
    <row r="35" spans="2:178" s="12" customFormat="1" ht="14.25" customHeight="1">
      <c r="B35" s="262">
        <v>8</v>
      </c>
      <c r="C35" s="283" t="s">
        <v>58</v>
      </c>
      <c r="D35" s="143" t="s">
        <v>163</v>
      </c>
      <c r="E35" s="128">
        <v>16</v>
      </c>
      <c r="F35" s="79">
        <v>2</v>
      </c>
      <c r="G35" s="77">
        <f t="shared" si="0"/>
        <v>0.125</v>
      </c>
      <c r="H35" s="79">
        <v>2</v>
      </c>
      <c r="I35" s="77">
        <f t="shared" si="1"/>
        <v>0.125</v>
      </c>
      <c r="J35" s="79">
        <v>0</v>
      </c>
      <c r="K35" s="77">
        <f t="shared" si="2"/>
        <v>0</v>
      </c>
      <c r="L35" s="128">
        <v>54</v>
      </c>
      <c r="M35" s="79">
        <v>1</v>
      </c>
      <c r="N35" s="77">
        <f t="shared" si="3"/>
        <v>1.8518518518518517E-2</v>
      </c>
      <c r="O35" s="79">
        <v>2</v>
      </c>
      <c r="P35" s="77">
        <f t="shared" si="4"/>
        <v>3.7037037037037035E-2</v>
      </c>
      <c r="Q35" s="79">
        <v>1</v>
      </c>
      <c r="R35" s="77">
        <f t="shared" si="5"/>
        <v>1.8518518518518517E-2</v>
      </c>
      <c r="S35" s="128">
        <v>2129</v>
      </c>
      <c r="T35" s="79">
        <v>52</v>
      </c>
      <c r="U35" s="77">
        <f t="shared" si="6"/>
        <v>2.4424612494128698E-2</v>
      </c>
      <c r="V35" s="79">
        <v>245</v>
      </c>
      <c r="W35" s="77">
        <f t="shared" si="7"/>
        <v>0.11507750117426022</v>
      </c>
      <c r="X35" s="79">
        <v>90</v>
      </c>
      <c r="Y35" s="77">
        <f t="shared" si="8"/>
        <v>4.2273367778299674E-2</v>
      </c>
      <c r="Z35" s="128">
        <v>1823</v>
      </c>
      <c r="AA35" s="79">
        <v>46</v>
      </c>
      <c r="AB35" s="77">
        <f t="shared" si="9"/>
        <v>2.5233132199670872E-2</v>
      </c>
      <c r="AC35" s="79">
        <v>203</v>
      </c>
      <c r="AD35" s="77">
        <f t="shared" si="10"/>
        <v>0.1113549094898519</v>
      </c>
      <c r="AE35" s="79">
        <v>69</v>
      </c>
      <c r="AF35" s="77">
        <f t="shared" si="11"/>
        <v>3.784969829950631E-2</v>
      </c>
      <c r="AG35" s="128">
        <v>1323</v>
      </c>
      <c r="AH35" s="79">
        <v>17</v>
      </c>
      <c r="AI35" s="77">
        <f t="shared" si="12"/>
        <v>1.2849584278155708E-2</v>
      </c>
      <c r="AJ35" s="79">
        <v>121</v>
      </c>
      <c r="AK35" s="77">
        <f t="shared" si="13"/>
        <v>9.1458805744520033E-2</v>
      </c>
      <c r="AL35" s="79">
        <v>34</v>
      </c>
      <c r="AM35" s="77">
        <f t="shared" si="14"/>
        <v>2.5699168556311415E-2</v>
      </c>
      <c r="AN35" s="128">
        <v>678</v>
      </c>
      <c r="AO35" s="79">
        <v>6</v>
      </c>
      <c r="AP35" s="77">
        <f t="shared" si="15"/>
        <v>8.8495575221238937E-3</v>
      </c>
      <c r="AQ35" s="79">
        <v>64</v>
      </c>
      <c r="AR35" s="77">
        <f t="shared" si="16"/>
        <v>9.4395280235988199E-2</v>
      </c>
      <c r="AS35" s="79">
        <v>22</v>
      </c>
      <c r="AT35" s="77">
        <f t="shared" si="17"/>
        <v>3.2448377581120944E-2</v>
      </c>
      <c r="AU35" s="128">
        <v>226</v>
      </c>
      <c r="AV35" s="79">
        <v>0</v>
      </c>
      <c r="AW35" s="77">
        <f t="shared" si="18"/>
        <v>0</v>
      </c>
      <c r="AX35" s="79">
        <v>12</v>
      </c>
      <c r="AY35" s="77">
        <f t="shared" si="19"/>
        <v>5.3097345132743362E-2</v>
      </c>
      <c r="AZ35" s="79">
        <v>0</v>
      </c>
      <c r="BA35" s="77">
        <f t="shared" si="20"/>
        <v>0</v>
      </c>
      <c r="BB35" s="128">
        <f t="shared" si="21"/>
        <v>6249</v>
      </c>
      <c r="BC35" s="79">
        <f t="shared" si="22"/>
        <v>124</v>
      </c>
      <c r="BD35" s="77">
        <f t="shared" si="23"/>
        <v>1.9843174907985279E-2</v>
      </c>
      <c r="BE35" s="79">
        <f t="shared" si="24"/>
        <v>649</v>
      </c>
      <c r="BF35" s="77">
        <f t="shared" si="25"/>
        <v>0.10385661705872939</v>
      </c>
      <c r="BG35" s="79">
        <f t="shared" si="26"/>
        <v>216</v>
      </c>
      <c r="BH35" s="77">
        <f t="shared" si="27"/>
        <v>3.456553048487758E-2</v>
      </c>
      <c r="BJ35" s="262">
        <v>8</v>
      </c>
      <c r="BK35" s="283" t="s">
        <v>58</v>
      </c>
      <c r="BL35" s="223" t="s">
        <v>163</v>
      </c>
      <c r="BM35" s="40">
        <v>6173</v>
      </c>
      <c r="BN35" s="40">
        <v>124</v>
      </c>
      <c r="BO35" s="91">
        <v>2.0087477725579134E-2</v>
      </c>
      <c r="BP35" s="40">
        <v>562</v>
      </c>
      <c r="BQ35" s="91">
        <v>9.1041632917544149E-2</v>
      </c>
      <c r="BR35" s="40">
        <v>252</v>
      </c>
      <c r="BS35" s="91">
        <v>4.0822938603596308E-2</v>
      </c>
      <c r="BU35" s="208" t="s">
        <v>58</v>
      </c>
      <c r="BV35" s="5" t="s">
        <v>163</v>
      </c>
      <c r="BW35" s="38">
        <f t="shared" si="28"/>
        <v>0.84173467754840769</v>
      </c>
      <c r="BX35" s="38">
        <f t="shared" si="29"/>
        <v>0.84804795075328043</v>
      </c>
      <c r="BY35" s="147">
        <v>29</v>
      </c>
      <c r="BZ35" s="151" t="s">
        <v>38</v>
      </c>
      <c r="CA35" s="38">
        <f t="shared" si="30"/>
        <v>2.2829070943505274E-2</v>
      </c>
      <c r="CB35" s="38">
        <f t="shared" si="31"/>
        <v>2.3073509835823104E-2</v>
      </c>
      <c r="CC35" s="38">
        <f t="shared" si="32"/>
        <v>0.16363242306025141</v>
      </c>
      <c r="CD35" s="38">
        <f t="shared" si="33"/>
        <v>0.15389735246265346</v>
      </c>
      <c r="CE35" s="38">
        <f t="shared" si="34"/>
        <v>3.987863025574339E-2</v>
      </c>
      <c r="CF35" s="38">
        <f t="shared" si="35"/>
        <v>4.0156781541192128E-2</v>
      </c>
      <c r="CG35" s="38">
        <f t="shared" si="36"/>
        <v>0.77365987574049988</v>
      </c>
      <c r="CH35" s="38">
        <f t="shared" si="37"/>
        <v>0.78287235616033135</v>
      </c>
      <c r="CI35" s="38">
        <f t="shared" si="38"/>
        <v>2.298491126573372E-2</v>
      </c>
      <c r="CJ35" s="38">
        <f t="shared" si="39"/>
        <v>2.3231924140655866E-2</v>
      </c>
      <c r="CK35" s="38">
        <f t="shared" si="40"/>
        <v>0.1662106168399656</v>
      </c>
      <c r="CL35" s="38">
        <f t="shared" si="41"/>
        <v>0.15480047412090084</v>
      </c>
      <c r="CM35" s="38">
        <f t="shared" si="42"/>
        <v>4.0184504729888201E-2</v>
      </c>
      <c r="CN35" s="38">
        <f t="shared" si="43"/>
        <v>4.0300276570525484E-2</v>
      </c>
      <c r="CO35" s="38">
        <f t="shared" si="44"/>
        <v>0.7706199671644125</v>
      </c>
      <c r="CP35" s="38">
        <f t="shared" si="45"/>
        <v>0.78166732516791781</v>
      </c>
      <c r="CQ35" s="38">
        <f t="shared" si="46"/>
        <v>2.9023746701846966E-2</v>
      </c>
      <c r="CR35" s="38">
        <f t="shared" si="47"/>
        <v>2.4793388429752067E-2</v>
      </c>
      <c r="CS35" s="38">
        <f t="shared" si="48"/>
        <v>0.17810026385224276</v>
      </c>
      <c r="CT35" s="38">
        <f t="shared" si="49"/>
        <v>0.16804407713498623</v>
      </c>
      <c r="CU35" s="38">
        <f t="shared" si="50"/>
        <v>4.6174142480211081E-2</v>
      </c>
      <c r="CV35" s="38">
        <f t="shared" si="51"/>
        <v>4.2699724517906337E-2</v>
      </c>
      <c r="CW35" s="38">
        <f t="shared" si="52"/>
        <v>0.74670184696569919</v>
      </c>
      <c r="CX35" s="38">
        <f t="shared" si="53"/>
        <v>0.76446280991735538</v>
      </c>
      <c r="CZ35" s="151" t="s">
        <v>50</v>
      </c>
      <c r="DA35" s="38">
        <f t="shared" si="54"/>
        <v>2.6912811387900356E-2</v>
      </c>
      <c r="DB35" s="38">
        <f t="shared" si="55"/>
        <v>3.0639076254715902E-2</v>
      </c>
      <c r="DC35" s="217">
        <f t="shared" si="56"/>
        <v>-0.4</v>
      </c>
      <c r="DD35" s="38">
        <f t="shared" si="57"/>
        <v>0.13767793594306049</v>
      </c>
      <c r="DE35" s="38">
        <f t="shared" si="58"/>
        <v>0.12987309934834801</v>
      </c>
      <c r="DF35" s="217">
        <f t="shared" si="59"/>
        <v>0.80000000000000071</v>
      </c>
      <c r="DG35" s="38">
        <f t="shared" si="60"/>
        <v>5.6605871886120998E-2</v>
      </c>
      <c r="DH35" s="38">
        <f t="shared" si="61"/>
        <v>6.7223047902137872E-2</v>
      </c>
      <c r="DI35" s="217">
        <f t="shared" si="62"/>
        <v>-1.0000000000000002</v>
      </c>
      <c r="DJ35" s="38">
        <f t="shared" si="63"/>
        <v>0.77880338078291811</v>
      </c>
      <c r="DK35" s="38">
        <f t="shared" si="64"/>
        <v>0.77226477649479819</v>
      </c>
      <c r="DL35" s="217">
        <f t="shared" si="65"/>
        <v>0.70000000000000062</v>
      </c>
      <c r="DM35" s="38">
        <f t="shared" si="66"/>
        <v>2.7325650469288344E-2</v>
      </c>
      <c r="DN35" s="38">
        <f t="shared" si="67"/>
        <v>3.0273674013078226E-2</v>
      </c>
      <c r="DO35" s="217">
        <f t="shared" si="68"/>
        <v>-0.29999999999999993</v>
      </c>
      <c r="DP35" s="38">
        <f t="shared" si="69"/>
        <v>0.13805393845788286</v>
      </c>
      <c r="DQ35" s="38">
        <f t="shared" si="70"/>
        <v>0.12836037781545168</v>
      </c>
      <c r="DR35" s="217">
        <f t="shared" si="71"/>
        <v>1.0000000000000009</v>
      </c>
      <c r="DS35" s="38">
        <f t="shared" si="72"/>
        <v>5.7502673161458955E-2</v>
      </c>
      <c r="DT35" s="38">
        <f t="shared" si="73"/>
        <v>6.7449745701138292E-2</v>
      </c>
      <c r="DU35" s="217">
        <f t="shared" si="74"/>
        <v>-0.90000000000000013</v>
      </c>
      <c r="DV35" s="38">
        <f t="shared" si="75"/>
        <v>0.77711773791136984</v>
      </c>
      <c r="DW35" s="38">
        <f t="shared" si="76"/>
        <v>0.77391620247033177</v>
      </c>
      <c r="DX35" s="217">
        <f t="shared" si="77"/>
        <v>0.30000000000000027</v>
      </c>
      <c r="DY35" s="38">
        <f t="shared" si="78"/>
        <v>2.8776978417266189E-2</v>
      </c>
      <c r="DZ35" s="38">
        <f t="shared" si="79"/>
        <v>4.4009779951100246E-2</v>
      </c>
      <c r="EA35" s="217">
        <f t="shared" si="80"/>
        <v>-1.4999999999999996</v>
      </c>
      <c r="EB35" s="38">
        <f t="shared" si="81"/>
        <v>0.1750599520383693</v>
      </c>
      <c r="EC35" s="38">
        <f t="shared" si="82"/>
        <v>0.18337408312958436</v>
      </c>
      <c r="ED35" s="217">
        <f t="shared" si="83"/>
        <v>-0.80000000000000071</v>
      </c>
      <c r="EE35" s="38">
        <f t="shared" si="84"/>
        <v>5.7553956834532377E-2</v>
      </c>
      <c r="EF35" s="38">
        <f t="shared" si="85"/>
        <v>7.5794621026894868E-2</v>
      </c>
      <c r="EG35" s="217">
        <f t="shared" si="86"/>
        <v>-1.7999999999999996</v>
      </c>
      <c r="EH35" s="38">
        <f t="shared" si="87"/>
        <v>0.73860911270983209</v>
      </c>
      <c r="EI35" s="38">
        <f t="shared" si="88"/>
        <v>0.69682151589242058</v>
      </c>
      <c r="EJ35" s="217">
        <f t="shared" si="89"/>
        <v>4.2000000000000037</v>
      </c>
      <c r="EL35" s="38">
        <f t="shared" si="90"/>
        <v>4.088478876192473E-2</v>
      </c>
      <c r="EM35" s="38">
        <f t="shared" si="91"/>
        <v>4.0772669794212929E-2</v>
      </c>
      <c r="EN35" s="217">
        <f t="shared" si="92"/>
        <v>0</v>
      </c>
      <c r="EO35" s="38">
        <f t="shared" si="93"/>
        <v>0.15268812910075097</v>
      </c>
      <c r="EP35" s="38">
        <f t="shared" si="94"/>
        <v>0.14766754986931507</v>
      </c>
      <c r="EQ35" s="217">
        <f t="shared" si="95"/>
        <v>0.50000000000000044</v>
      </c>
      <c r="ER35" s="38">
        <f t="shared" si="96"/>
        <v>6.9813647232663895E-2</v>
      </c>
      <c r="ES35" s="38">
        <f t="shared" si="97"/>
        <v>7.0222732935079898E-2</v>
      </c>
      <c r="ET35" s="217">
        <f t="shared" si="98"/>
        <v>0</v>
      </c>
      <c r="EU35" s="38">
        <f t="shared" si="99"/>
        <v>0.73661343490466036</v>
      </c>
      <c r="EV35" s="38">
        <f t="shared" si="100"/>
        <v>0.74133704740139206</v>
      </c>
      <c r="EW35" s="217">
        <f t="shared" si="101"/>
        <v>-0.40000000000000036</v>
      </c>
      <c r="EX35" s="38">
        <f t="shared" si="102"/>
        <v>4.1487641147810637E-2</v>
      </c>
      <c r="EY35" s="38">
        <f t="shared" si="103"/>
        <v>4.0940016986009874E-2</v>
      </c>
      <c r="EZ35" s="217">
        <f t="shared" si="104"/>
        <v>0</v>
      </c>
      <c r="FA35" s="38">
        <f t="shared" si="105"/>
        <v>0.15538878688048283</v>
      </c>
      <c r="FB35" s="38">
        <f t="shared" si="106"/>
        <v>0.14911850075130428</v>
      </c>
      <c r="FC35" s="217">
        <f t="shared" si="107"/>
        <v>0.60000000000000053</v>
      </c>
      <c r="FD35" s="38">
        <f t="shared" si="108"/>
        <v>7.0602178556290404E-2</v>
      </c>
      <c r="FE35" s="38">
        <f t="shared" si="109"/>
        <v>7.049754076175721E-2</v>
      </c>
      <c r="FF35" s="217">
        <f t="shared" si="110"/>
        <v>9.9999999999998701E-2</v>
      </c>
      <c r="FG35" s="38">
        <f t="shared" si="111"/>
        <v>0.73252139341541611</v>
      </c>
      <c r="FH35" s="38">
        <f t="shared" si="112"/>
        <v>0.73944394150092863</v>
      </c>
      <c r="FI35" s="217">
        <f t="shared" si="113"/>
        <v>-0.60000000000000053</v>
      </c>
      <c r="FJ35" s="38">
        <f t="shared" si="114"/>
        <v>4.6141494285444416E-2</v>
      </c>
      <c r="FK35" s="38">
        <f t="shared" si="115"/>
        <v>4.6009830851525227E-2</v>
      </c>
      <c r="FL35" s="217">
        <f t="shared" si="116"/>
        <v>0</v>
      </c>
      <c r="FM35" s="38">
        <f t="shared" si="117"/>
        <v>0.1634787947482762</v>
      </c>
      <c r="FN35" s="38">
        <f t="shared" si="118"/>
        <v>0.15543829213049973</v>
      </c>
      <c r="FO35" s="217">
        <f t="shared" si="119"/>
        <v>0.80000000000000071</v>
      </c>
      <c r="FP35" s="38">
        <f t="shared" si="120"/>
        <v>7.8279965996032874E-2</v>
      </c>
      <c r="FQ35" s="38">
        <f t="shared" si="121"/>
        <v>7.9104621464025832E-2</v>
      </c>
      <c r="FR35" s="217">
        <f t="shared" si="122"/>
        <v>-0.10000000000000009</v>
      </c>
      <c r="FS35" s="38">
        <f t="shared" si="123"/>
        <v>0.71209974497024653</v>
      </c>
      <c r="FT35" s="38">
        <f t="shared" si="124"/>
        <v>0.71944725555394917</v>
      </c>
      <c r="FU35" s="217">
        <f t="shared" si="125"/>
        <v>-0.70000000000000062</v>
      </c>
      <c r="FV35" s="218">
        <v>0</v>
      </c>
    </row>
    <row r="36" spans="2:178" s="12" customFormat="1" ht="14.25" customHeight="1">
      <c r="B36" s="263"/>
      <c r="C36" s="284"/>
      <c r="D36" s="181" t="s">
        <v>191</v>
      </c>
      <c r="E36" s="174">
        <v>1</v>
      </c>
      <c r="F36" s="69">
        <v>0</v>
      </c>
      <c r="G36" s="67">
        <f t="shared" si="0"/>
        <v>0</v>
      </c>
      <c r="H36" s="69">
        <v>0</v>
      </c>
      <c r="I36" s="67">
        <f t="shared" si="1"/>
        <v>0</v>
      </c>
      <c r="J36" s="69">
        <v>0</v>
      </c>
      <c r="K36" s="67">
        <f t="shared" si="2"/>
        <v>0</v>
      </c>
      <c r="L36" s="174">
        <v>2</v>
      </c>
      <c r="M36" s="69">
        <v>0</v>
      </c>
      <c r="N36" s="67">
        <f t="shared" si="3"/>
        <v>0</v>
      </c>
      <c r="O36" s="69">
        <v>0</v>
      </c>
      <c r="P36" s="67">
        <f t="shared" si="4"/>
        <v>0</v>
      </c>
      <c r="Q36" s="69">
        <v>0</v>
      </c>
      <c r="R36" s="67">
        <f t="shared" si="5"/>
        <v>0</v>
      </c>
      <c r="S36" s="174">
        <v>434</v>
      </c>
      <c r="T36" s="69">
        <v>8</v>
      </c>
      <c r="U36" s="67">
        <f t="shared" si="6"/>
        <v>1.8433179723502304E-2</v>
      </c>
      <c r="V36" s="69">
        <v>64</v>
      </c>
      <c r="W36" s="67">
        <f t="shared" si="7"/>
        <v>0.14746543778801843</v>
      </c>
      <c r="X36" s="69">
        <v>28</v>
      </c>
      <c r="Y36" s="67">
        <f t="shared" si="8"/>
        <v>6.4516129032258063E-2</v>
      </c>
      <c r="Z36" s="174">
        <v>246</v>
      </c>
      <c r="AA36" s="69">
        <v>3</v>
      </c>
      <c r="AB36" s="67">
        <f t="shared" si="9"/>
        <v>1.2195121951219513E-2</v>
      </c>
      <c r="AC36" s="69">
        <v>21</v>
      </c>
      <c r="AD36" s="67">
        <f t="shared" si="10"/>
        <v>8.5365853658536592E-2</v>
      </c>
      <c r="AE36" s="69">
        <v>13</v>
      </c>
      <c r="AF36" s="67">
        <f t="shared" si="11"/>
        <v>5.2845528455284556E-2</v>
      </c>
      <c r="AG36" s="174">
        <v>167</v>
      </c>
      <c r="AH36" s="69">
        <v>1</v>
      </c>
      <c r="AI36" s="67">
        <f t="shared" si="12"/>
        <v>5.9880239520958087E-3</v>
      </c>
      <c r="AJ36" s="69">
        <v>17</v>
      </c>
      <c r="AK36" s="67">
        <f t="shared" si="13"/>
        <v>0.10179640718562874</v>
      </c>
      <c r="AL36" s="69">
        <v>6</v>
      </c>
      <c r="AM36" s="67">
        <f t="shared" si="14"/>
        <v>3.5928143712574849E-2</v>
      </c>
      <c r="AN36" s="174">
        <v>75</v>
      </c>
      <c r="AO36" s="69">
        <v>1</v>
      </c>
      <c r="AP36" s="67">
        <f t="shared" si="15"/>
        <v>1.3333333333333334E-2</v>
      </c>
      <c r="AQ36" s="69">
        <v>4</v>
      </c>
      <c r="AR36" s="67">
        <f t="shared" si="16"/>
        <v>5.3333333333333337E-2</v>
      </c>
      <c r="AS36" s="69">
        <v>2</v>
      </c>
      <c r="AT36" s="67">
        <f t="shared" si="17"/>
        <v>2.6666666666666668E-2</v>
      </c>
      <c r="AU36" s="174">
        <v>16</v>
      </c>
      <c r="AV36" s="69">
        <v>0</v>
      </c>
      <c r="AW36" s="67">
        <f t="shared" si="18"/>
        <v>0</v>
      </c>
      <c r="AX36" s="69">
        <v>1</v>
      </c>
      <c r="AY36" s="67">
        <f t="shared" si="19"/>
        <v>6.25E-2</v>
      </c>
      <c r="AZ36" s="69">
        <v>0</v>
      </c>
      <c r="BA36" s="67">
        <f t="shared" si="20"/>
        <v>0</v>
      </c>
      <c r="BB36" s="174">
        <f t="shared" si="21"/>
        <v>941</v>
      </c>
      <c r="BC36" s="69">
        <f t="shared" si="22"/>
        <v>13</v>
      </c>
      <c r="BD36" s="67">
        <f t="shared" si="23"/>
        <v>1.381509032943677E-2</v>
      </c>
      <c r="BE36" s="69">
        <f t="shared" si="24"/>
        <v>107</v>
      </c>
      <c r="BF36" s="67">
        <f t="shared" si="25"/>
        <v>0.11370882040382571</v>
      </c>
      <c r="BG36" s="69">
        <f t="shared" si="26"/>
        <v>49</v>
      </c>
      <c r="BH36" s="67">
        <f t="shared" si="27"/>
        <v>5.2072263549415514E-2</v>
      </c>
      <c r="BJ36" s="263"/>
      <c r="BK36" s="284"/>
      <c r="BL36" s="223" t="s">
        <v>191</v>
      </c>
      <c r="BM36" s="40">
        <v>931</v>
      </c>
      <c r="BN36" s="40">
        <v>11</v>
      </c>
      <c r="BO36" s="91">
        <v>1.1815252416756176E-2</v>
      </c>
      <c r="BP36" s="40">
        <v>94</v>
      </c>
      <c r="BQ36" s="91">
        <v>0.10096670247046187</v>
      </c>
      <c r="BR36" s="40">
        <v>57</v>
      </c>
      <c r="BS36" s="91">
        <v>6.1224489795918366E-2</v>
      </c>
      <c r="BU36" s="209"/>
      <c r="BV36" s="5" t="s">
        <v>191</v>
      </c>
      <c r="BW36" s="38">
        <f t="shared" si="28"/>
        <v>0.82040382571732196</v>
      </c>
      <c r="BX36" s="38">
        <f t="shared" si="29"/>
        <v>0.82599355531686358</v>
      </c>
      <c r="BY36" s="147">
        <v>30</v>
      </c>
      <c r="BZ36" s="151" t="s">
        <v>39</v>
      </c>
      <c r="CA36" s="38">
        <f t="shared" si="30"/>
        <v>2.9241662612831738E-2</v>
      </c>
      <c r="CB36" s="38">
        <f t="shared" si="31"/>
        <v>2.4974913591258779E-2</v>
      </c>
      <c r="CC36" s="38">
        <f t="shared" si="32"/>
        <v>0.14420842116642343</v>
      </c>
      <c r="CD36" s="38">
        <f t="shared" si="33"/>
        <v>0.13418441297803546</v>
      </c>
      <c r="CE36" s="38">
        <f t="shared" si="34"/>
        <v>4.9402734987297983E-2</v>
      </c>
      <c r="CF36" s="38">
        <f t="shared" si="35"/>
        <v>4.9838332032556582E-2</v>
      </c>
      <c r="CG36" s="38">
        <f t="shared" si="36"/>
        <v>0.77714718123344684</v>
      </c>
      <c r="CH36" s="38">
        <f t="shared" si="37"/>
        <v>0.79100234139814918</v>
      </c>
      <c r="CI36" s="38">
        <f t="shared" si="38"/>
        <v>3.0073393400560894E-2</v>
      </c>
      <c r="CJ36" s="38">
        <f t="shared" si="39"/>
        <v>2.4783372720111496E-2</v>
      </c>
      <c r="CK36" s="38">
        <f t="shared" si="40"/>
        <v>0.14744316486663883</v>
      </c>
      <c r="CL36" s="38">
        <f t="shared" si="41"/>
        <v>0.13524813670241775</v>
      </c>
      <c r="CM36" s="38">
        <f t="shared" si="42"/>
        <v>4.9525628020764961E-2</v>
      </c>
      <c r="CN36" s="38">
        <f t="shared" si="43"/>
        <v>4.9445555353572077E-2</v>
      </c>
      <c r="CO36" s="38">
        <f t="shared" si="44"/>
        <v>0.77295781371203531</v>
      </c>
      <c r="CP36" s="38">
        <f t="shared" si="45"/>
        <v>0.79052293522389872</v>
      </c>
      <c r="CQ36" s="38">
        <f t="shared" si="46"/>
        <v>2.9801324503311258E-2</v>
      </c>
      <c r="CR36" s="38">
        <f t="shared" si="47"/>
        <v>3.3276450511945395E-2</v>
      </c>
      <c r="CS36" s="38">
        <f t="shared" si="48"/>
        <v>0.15231788079470199</v>
      </c>
      <c r="CT36" s="38">
        <f t="shared" si="49"/>
        <v>0.14846416382252559</v>
      </c>
      <c r="CU36" s="38">
        <f t="shared" si="50"/>
        <v>6.5397350993377484E-2</v>
      </c>
      <c r="CV36" s="38">
        <f t="shared" si="51"/>
        <v>6.655290102389079E-2</v>
      </c>
      <c r="CW36" s="38">
        <f t="shared" si="52"/>
        <v>0.75248344370860931</v>
      </c>
      <c r="CX36" s="38">
        <f t="shared" si="53"/>
        <v>0.75170648464163825</v>
      </c>
      <c r="CZ36" s="151" t="s">
        <v>18</v>
      </c>
      <c r="DA36" s="38">
        <f t="shared" si="54"/>
        <v>3.9994937349702567E-2</v>
      </c>
      <c r="DB36" s="38">
        <f t="shared" si="55"/>
        <v>4.317766762327159E-2</v>
      </c>
      <c r="DC36" s="217">
        <f t="shared" si="56"/>
        <v>-0.2999999999999996</v>
      </c>
      <c r="DD36" s="38">
        <f t="shared" si="57"/>
        <v>0.16251107454752564</v>
      </c>
      <c r="DE36" s="38">
        <f t="shared" si="58"/>
        <v>0.16110096530133056</v>
      </c>
      <c r="DF36" s="217">
        <f t="shared" si="59"/>
        <v>0.20000000000000018</v>
      </c>
      <c r="DG36" s="38">
        <f t="shared" si="60"/>
        <v>5.5436020756866218E-2</v>
      </c>
      <c r="DH36" s="38">
        <f t="shared" si="61"/>
        <v>6.3266370988781628E-2</v>
      </c>
      <c r="DI36" s="217">
        <f t="shared" si="62"/>
        <v>-0.8</v>
      </c>
      <c r="DJ36" s="38">
        <f t="shared" si="63"/>
        <v>0.74205796734590557</v>
      </c>
      <c r="DK36" s="38">
        <f t="shared" si="64"/>
        <v>0.73245499608661624</v>
      </c>
      <c r="DL36" s="217">
        <f t="shared" si="65"/>
        <v>1.0000000000000009</v>
      </c>
      <c r="DM36" s="38">
        <f t="shared" si="66"/>
        <v>4.0039336892385501E-2</v>
      </c>
      <c r="DN36" s="38">
        <f t="shared" si="67"/>
        <v>4.2075337597725658E-2</v>
      </c>
      <c r="DO36" s="217">
        <f t="shared" si="68"/>
        <v>-0.20000000000000018</v>
      </c>
      <c r="DP36" s="38">
        <f t="shared" si="69"/>
        <v>0.16521494801910649</v>
      </c>
      <c r="DQ36" s="38">
        <f t="shared" si="70"/>
        <v>0.16204690831556504</v>
      </c>
      <c r="DR36" s="217">
        <f t="shared" si="71"/>
        <v>0.30000000000000027</v>
      </c>
      <c r="DS36" s="38">
        <f t="shared" si="72"/>
        <v>5.5914582747962911E-2</v>
      </c>
      <c r="DT36" s="38">
        <f t="shared" si="73"/>
        <v>6.297085998578536E-2</v>
      </c>
      <c r="DU36" s="217">
        <f t="shared" si="74"/>
        <v>-0.7</v>
      </c>
      <c r="DV36" s="38">
        <f t="shared" si="75"/>
        <v>0.73883113234054509</v>
      </c>
      <c r="DW36" s="38">
        <f t="shared" si="76"/>
        <v>0.73290689410092391</v>
      </c>
      <c r="DX36" s="217">
        <f t="shared" si="77"/>
        <v>0.60000000000000053</v>
      </c>
      <c r="DY36" s="38">
        <f t="shared" si="78"/>
        <v>5.016722408026756E-2</v>
      </c>
      <c r="DZ36" s="38">
        <f t="shared" si="79"/>
        <v>6.4102564102564097E-2</v>
      </c>
      <c r="EA36" s="217">
        <f t="shared" si="80"/>
        <v>-1.4</v>
      </c>
      <c r="EB36" s="38">
        <f t="shared" si="81"/>
        <v>0.17558528428093645</v>
      </c>
      <c r="EC36" s="38">
        <f t="shared" si="82"/>
        <v>0.17399267399267399</v>
      </c>
      <c r="ED36" s="217">
        <f t="shared" si="83"/>
        <v>0.20000000000000018</v>
      </c>
      <c r="EE36" s="38">
        <f t="shared" si="84"/>
        <v>6.5217391304347824E-2</v>
      </c>
      <c r="EF36" s="38">
        <f t="shared" si="85"/>
        <v>7.6923076923076927E-2</v>
      </c>
      <c r="EG36" s="217">
        <f t="shared" si="86"/>
        <v>-1.1999999999999997</v>
      </c>
      <c r="EH36" s="38">
        <f t="shared" si="87"/>
        <v>0.70903010033444813</v>
      </c>
      <c r="EI36" s="38">
        <f t="shared" si="88"/>
        <v>0.68498168498168499</v>
      </c>
      <c r="EJ36" s="217">
        <f t="shared" si="89"/>
        <v>2.399999999999991</v>
      </c>
      <c r="EL36" s="38">
        <f t="shared" si="90"/>
        <v>4.088478876192473E-2</v>
      </c>
      <c r="EM36" s="38">
        <f t="shared" si="91"/>
        <v>4.0772669794212929E-2</v>
      </c>
      <c r="EN36" s="217">
        <f t="shared" si="92"/>
        <v>0</v>
      </c>
      <c r="EO36" s="38">
        <f t="shared" si="93"/>
        <v>0.15268812910075097</v>
      </c>
      <c r="EP36" s="38">
        <f t="shared" si="94"/>
        <v>0.14766754986931507</v>
      </c>
      <c r="EQ36" s="217">
        <f t="shared" si="95"/>
        <v>0.50000000000000044</v>
      </c>
      <c r="ER36" s="38">
        <f t="shared" si="96"/>
        <v>6.9813647232663895E-2</v>
      </c>
      <c r="ES36" s="38">
        <f t="shared" si="97"/>
        <v>7.0222732935079898E-2</v>
      </c>
      <c r="ET36" s="217">
        <f t="shared" si="98"/>
        <v>0</v>
      </c>
      <c r="EU36" s="38">
        <f t="shared" si="99"/>
        <v>0.73661343490466036</v>
      </c>
      <c r="EV36" s="38">
        <f t="shared" si="100"/>
        <v>0.74133704740139206</v>
      </c>
      <c r="EW36" s="217">
        <f t="shared" si="101"/>
        <v>-0.40000000000000036</v>
      </c>
      <c r="EX36" s="38">
        <f t="shared" si="102"/>
        <v>4.1487641147810637E-2</v>
      </c>
      <c r="EY36" s="38">
        <f t="shared" si="103"/>
        <v>4.0940016986009874E-2</v>
      </c>
      <c r="EZ36" s="217">
        <f t="shared" si="104"/>
        <v>0</v>
      </c>
      <c r="FA36" s="38">
        <f t="shared" si="105"/>
        <v>0.15538878688048283</v>
      </c>
      <c r="FB36" s="38">
        <f t="shared" si="106"/>
        <v>0.14911850075130428</v>
      </c>
      <c r="FC36" s="217">
        <f t="shared" si="107"/>
        <v>0.60000000000000053</v>
      </c>
      <c r="FD36" s="38">
        <f t="shared" si="108"/>
        <v>7.0602178556290404E-2</v>
      </c>
      <c r="FE36" s="38">
        <f t="shared" si="109"/>
        <v>7.049754076175721E-2</v>
      </c>
      <c r="FF36" s="217">
        <f t="shared" si="110"/>
        <v>9.9999999999998701E-2</v>
      </c>
      <c r="FG36" s="38">
        <f t="shared" si="111"/>
        <v>0.73252139341541611</v>
      </c>
      <c r="FH36" s="38">
        <f t="shared" si="112"/>
        <v>0.73944394150092863</v>
      </c>
      <c r="FI36" s="217">
        <f t="shared" si="113"/>
        <v>-0.60000000000000053</v>
      </c>
      <c r="FJ36" s="38">
        <f t="shared" si="114"/>
        <v>4.6141494285444416E-2</v>
      </c>
      <c r="FK36" s="38">
        <f t="shared" si="115"/>
        <v>4.6009830851525227E-2</v>
      </c>
      <c r="FL36" s="217">
        <f t="shared" si="116"/>
        <v>0</v>
      </c>
      <c r="FM36" s="38">
        <f t="shared" si="117"/>
        <v>0.1634787947482762</v>
      </c>
      <c r="FN36" s="38">
        <f t="shared" si="118"/>
        <v>0.15543829213049973</v>
      </c>
      <c r="FO36" s="217">
        <f t="shared" si="119"/>
        <v>0.80000000000000071</v>
      </c>
      <c r="FP36" s="38">
        <f t="shared" si="120"/>
        <v>7.8279965996032874E-2</v>
      </c>
      <c r="FQ36" s="38">
        <f t="shared" si="121"/>
        <v>7.9104621464025832E-2</v>
      </c>
      <c r="FR36" s="217">
        <f t="shared" si="122"/>
        <v>-0.10000000000000009</v>
      </c>
      <c r="FS36" s="38">
        <f t="shared" si="123"/>
        <v>0.71209974497024653</v>
      </c>
      <c r="FT36" s="38">
        <f t="shared" si="124"/>
        <v>0.71944725555394917</v>
      </c>
      <c r="FU36" s="217">
        <f t="shared" si="125"/>
        <v>-0.70000000000000062</v>
      </c>
      <c r="FV36" s="218">
        <v>0</v>
      </c>
    </row>
    <row r="37" spans="2:178" s="12" customFormat="1" ht="14.25" customHeight="1">
      <c r="B37" s="263"/>
      <c r="C37" s="284"/>
      <c r="D37" s="144" t="s">
        <v>246</v>
      </c>
      <c r="E37" s="166">
        <v>0</v>
      </c>
      <c r="F37" s="167">
        <v>0</v>
      </c>
      <c r="G37" s="168" t="str">
        <f t="shared" ref="G37" si="322">IFERROR(F37/E37,"-")</f>
        <v>-</v>
      </c>
      <c r="H37" s="167">
        <v>0</v>
      </c>
      <c r="I37" s="168" t="str">
        <f t="shared" ref="I37" si="323">IFERROR(H37/E37,"-")</f>
        <v>-</v>
      </c>
      <c r="J37" s="167">
        <v>0</v>
      </c>
      <c r="K37" s="168" t="str">
        <f t="shared" ref="K37" si="324">IFERROR(J37/E37,"-")</f>
        <v>-</v>
      </c>
      <c r="L37" s="166">
        <v>6</v>
      </c>
      <c r="M37" s="167">
        <v>0</v>
      </c>
      <c r="N37" s="168">
        <f t="shared" ref="N37" si="325">IFERROR(M37/L37,"-")</f>
        <v>0</v>
      </c>
      <c r="O37" s="167">
        <v>0</v>
      </c>
      <c r="P37" s="168">
        <f t="shared" ref="P37" si="326">IFERROR(O37/L37,"-")</f>
        <v>0</v>
      </c>
      <c r="Q37" s="167">
        <v>0</v>
      </c>
      <c r="R37" s="168">
        <f t="shared" ref="R37" si="327">IFERROR(Q37/L37,"-")</f>
        <v>0</v>
      </c>
      <c r="S37" s="166">
        <v>33</v>
      </c>
      <c r="T37" s="167">
        <v>0</v>
      </c>
      <c r="U37" s="168">
        <f t="shared" ref="U37" si="328">IFERROR(T37/S37,"-")</f>
        <v>0</v>
      </c>
      <c r="V37" s="167">
        <v>1</v>
      </c>
      <c r="W37" s="168">
        <f t="shared" ref="W37" si="329">IFERROR(V37/S37,"-")</f>
        <v>3.0303030303030304E-2</v>
      </c>
      <c r="X37" s="167">
        <v>1</v>
      </c>
      <c r="Y37" s="168">
        <f t="shared" ref="Y37" si="330">IFERROR(X37/S37,"-")</f>
        <v>3.0303030303030304E-2</v>
      </c>
      <c r="Z37" s="166">
        <v>49</v>
      </c>
      <c r="AA37" s="167">
        <v>1</v>
      </c>
      <c r="AB37" s="168">
        <f t="shared" ref="AB37" si="331">IFERROR(AA37/Z37,"-")</f>
        <v>2.0408163265306121E-2</v>
      </c>
      <c r="AC37" s="167">
        <v>1</v>
      </c>
      <c r="AD37" s="168">
        <f t="shared" ref="AD37" si="332">IFERROR(AC37/Z37,"-")</f>
        <v>2.0408163265306121E-2</v>
      </c>
      <c r="AE37" s="167">
        <v>0</v>
      </c>
      <c r="AF37" s="168">
        <f t="shared" ref="AF37" si="333">IFERROR(AE37/Z37,"-")</f>
        <v>0</v>
      </c>
      <c r="AG37" s="166">
        <v>52</v>
      </c>
      <c r="AH37" s="167">
        <v>0</v>
      </c>
      <c r="AI37" s="168">
        <f t="shared" ref="AI37" si="334">IFERROR(AH37/AG37,"-")</f>
        <v>0</v>
      </c>
      <c r="AJ37" s="167">
        <v>1</v>
      </c>
      <c r="AK37" s="168">
        <f t="shared" ref="AK37" si="335">IFERROR(AJ37/AG37,"-")</f>
        <v>1.9230769230769232E-2</v>
      </c>
      <c r="AL37" s="167">
        <v>0</v>
      </c>
      <c r="AM37" s="168">
        <f t="shared" ref="AM37" si="336">IFERROR(AL37/AG37,"-")</f>
        <v>0</v>
      </c>
      <c r="AN37" s="166">
        <v>66</v>
      </c>
      <c r="AO37" s="167">
        <v>0</v>
      </c>
      <c r="AP37" s="168">
        <f t="shared" ref="AP37" si="337">IFERROR(AO37/AN37,"-")</f>
        <v>0</v>
      </c>
      <c r="AQ37" s="167">
        <v>1</v>
      </c>
      <c r="AR37" s="168">
        <f t="shared" ref="AR37" si="338">IFERROR(AQ37/AN37,"-")</f>
        <v>1.5151515151515152E-2</v>
      </c>
      <c r="AS37" s="167">
        <v>0</v>
      </c>
      <c r="AT37" s="168">
        <f t="shared" ref="AT37" si="339">IFERROR(AS37/AN37,"-")</f>
        <v>0</v>
      </c>
      <c r="AU37" s="166">
        <v>40</v>
      </c>
      <c r="AV37" s="167">
        <v>0</v>
      </c>
      <c r="AW37" s="168">
        <f t="shared" ref="AW37" si="340">IFERROR(AV37/AU37,"-")</f>
        <v>0</v>
      </c>
      <c r="AX37" s="167">
        <v>1</v>
      </c>
      <c r="AY37" s="168">
        <f t="shared" ref="AY37" si="341">IFERROR(AX37/AU37,"-")</f>
        <v>2.5000000000000001E-2</v>
      </c>
      <c r="AZ37" s="167">
        <v>0</v>
      </c>
      <c r="BA37" s="168">
        <f t="shared" ref="BA37" si="342">IFERROR(AZ37/AU37,"-")</f>
        <v>0</v>
      </c>
      <c r="BB37" s="166">
        <f t="shared" ref="BB37" si="343">SUM(E37,L37,S37,Z37,AG37,AN37,AU37,)</f>
        <v>246</v>
      </c>
      <c r="BC37" s="167">
        <f t="shared" ref="BC37" si="344">SUM(F37,M37,T37,AA37,AH37,AO37,AV37,)</f>
        <v>1</v>
      </c>
      <c r="BD37" s="168">
        <f t="shared" ref="BD37" si="345">IFERROR(BC37/BB37,"-")</f>
        <v>4.0650406504065045E-3</v>
      </c>
      <c r="BE37" s="167">
        <f t="shared" ref="BE37" si="346">SUM(H37,O37,V37,AC37,AJ37,AQ37,AX37,)</f>
        <v>5</v>
      </c>
      <c r="BF37" s="168">
        <f t="shared" ref="BF37" si="347">IFERROR(BE37/BB37,"-")</f>
        <v>2.032520325203252E-2</v>
      </c>
      <c r="BG37" s="167">
        <f t="shared" ref="BG37" si="348">SUM(J37,Q37,X37,AE37,AL37,AS37,AZ37,)</f>
        <v>1</v>
      </c>
      <c r="BH37" s="168">
        <f t="shared" ref="BH37" si="349">IFERROR(BG37/BB37,"-")</f>
        <v>4.0650406504065045E-3</v>
      </c>
      <c r="BJ37" s="263"/>
      <c r="BK37" s="284"/>
      <c r="BL37" s="223" t="s">
        <v>245</v>
      </c>
      <c r="BM37" s="40">
        <v>140</v>
      </c>
      <c r="BN37" s="40">
        <v>0</v>
      </c>
      <c r="BO37" s="91">
        <v>0</v>
      </c>
      <c r="BP37" s="40">
        <v>0</v>
      </c>
      <c r="BQ37" s="91">
        <v>0</v>
      </c>
      <c r="BR37" s="40">
        <v>0</v>
      </c>
      <c r="BS37" s="91">
        <v>0</v>
      </c>
      <c r="BU37" s="209"/>
      <c r="BV37" s="213" t="s">
        <v>245</v>
      </c>
      <c r="BW37" s="38">
        <f t="shared" si="28"/>
        <v>0.97154471544715448</v>
      </c>
      <c r="BX37" s="38">
        <f t="shared" si="29"/>
        <v>1</v>
      </c>
      <c r="BY37" s="147">
        <v>31</v>
      </c>
      <c r="BZ37" s="151" t="s">
        <v>40</v>
      </c>
      <c r="CA37" s="38">
        <f t="shared" si="30"/>
        <v>2.6976968916089548E-2</v>
      </c>
      <c r="CB37" s="38">
        <f t="shared" si="31"/>
        <v>2.7053099572183541E-2</v>
      </c>
      <c r="CC37" s="38">
        <f t="shared" si="32"/>
        <v>0.16838460299565147</v>
      </c>
      <c r="CD37" s="38">
        <f t="shared" si="33"/>
        <v>0.15946648771076252</v>
      </c>
      <c r="CE37" s="38">
        <f t="shared" si="34"/>
        <v>4.449186664519246E-2</v>
      </c>
      <c r="CF37" s="38">
        <f t="shared" si="35"/>
        <v>4.9660263400721417E-2</v>
      </c>
      <c r="CG37" s="38">
        <f t="shared" si="36"/>
        <v>0.76014656144306647</v>
      </c>
      <c r="CH37" s="38">
        <f t="shared" si="37"/>
        <v>0.76382014931633258</v>
      </c>
      <c r="CI37" s="38">
        <f t="shared" si="38"/>
        <v>2.6782515227517019E-2</v>
      </c>
      <c r="CJ37" s="38">
        <f t="shared" si="39"/>
        <v>2.6968467637838833E-2</v>
      </c>
      <c r="CK37" s="38">
        <f t="shared" si="40"/>
        <v>0.16830884987459691</v>
      </c>
      <c r="CL37" s="38">
        <f t="shared" si="41"/>
        <v>0.16056610732067123</v>
      </c>
      <c r="CM37" s="38">
        <f t="shared" si="42"/>
        <v>4.4428520243640274E-2</v>
      </c>
      <c r="CN37" s="38">
        <f t="shared" si="43"/>
        <v>4.9004241194910564E-2</v>
      </c>
      <c r="CO37" s="38">
        <f t="shared" si="44"/>
        <v>0.76048011465424581</v>
      </c>
      <c r="CP37" s="38">
        <f t="shared" si="45"/>
        <v>0.76346118384657935</v>
      </c>
      <c r="CQ37" s="38">
        <f t="shared" si="46"/>
        <v>3.4431137724550899E-2</v>
      </c>
      <c r="CR37" s="38">
        <f t="shared" si="47"/>
        <v>3.1880977683315624E-2</v>
      </c>
      <c r="CS37" s="38">
        <f t="shared" si="48"/>
        <v>0.20409181636726548</v>
      </c>
      <c r="CT37" s="38">
        <f t="shared" si="49"/>
        <v>0.16950053134962806</v>
      </c>
      <c r="CU37" s="38">
        <f t="shared" si="50"/>
        <v>5.4890219560878244E-2</v>
      </c>
      <c r="CV37" s="38">
        <f t="shared" si="51"/>
        <v>6.3761955366631248E-2</v>
      </c>
      <c r="CW37" s="38">
        <f t="shared" si="52"/>
        <v>0.70658682634730541</v>
      </c>
      <c r="CX37" s="38">
        <f t="shared" si="53"/>
        <v>0.73485653560042508</v>
      </c>
      <c r="CZ37" s="151" t="s">
        <v>19</v>
      </c>
      <c r="DA37" s="38">
        <f t="shared" si="54"/>
        <v>2.7584472205919343E-2</v>
      </c>
      <c r="DB37" s="38">
        <f t="shared" si="55"/>
        <v>2.8385416666666666E-2</v>
      </c>
      <c r="DC37" s="217">
        <f t="shared" si="56"/>
        <v>0</v>
      </c>
      <c r="DD37" s="38">
        <f t="shared" si="57"/>
        <v>0.13456862580699253</v>
      </c>
      <c r="DE37" s="38">
        <f t="shared" si="58"/>
        <v>0.12786458333333334</v>
      </c>
      <c r="DF37" s="217">
        <f t="shared" si="59"/>
        <v>0.70000000000000062</v>
      </c>
      <c r="DG37" s="38">
        <f t="shared" si="60"/>
        <v>5.1731365808669404E-2</v>
      </c>
      <c r="DH37" s="38">
        <f t="shared" si="61"/>
        <v>5.5208333333333331E-2</v>
      </c>
      <c r="DI37" s="217">
        <f t="shared" si="62"/>
        <v>-0.30000000000000027</v>
      </c>
      <c r="DJ37" s="38">
        <f t="shared" si="63"/>
        <v>0.78611553617841867</v>
      </c>
      <c r="DK37" s="38">
        <f t="shared" si="64"/>
        <v>0.7885416666666667</v>
      </c>
      <c r="DL37" s="217">
        <f t="shared" si="65"/>
        <v>-0.30000000000000027</v>
      </c>
      <c r="DM37" s="38">
        <f t="shared" si="66"/>
        <v>2.6552017386374374E-2</v>
      </c>
      <c r="DN37" s="38">
        <f t="shared" si="67"/>
        <v>2.7622175004829053E-2</v>
      </c>
      <c r="DO37" s="217">
        <f t="shared" si="68"/>
        <v>-0.10000000000000009</v>
      </c>
      <c r="DP37" s="38">
        <f t="shared" si="69"/>
        <v>0.13304356042710005</v>
      </c>
      <c r="DQ37" s="38">
        <f t="shared" si="70"/>
        <v>0.1253621788680703</v>
      </c>
      <c r="DR37" s="217">
        <f t="shared" si="71"/>
        <v>0.80000000000000071</v>
      </c>
      <c r="DS37" s="38">
        <f t="shared" si="72"/>
        <v>5.2631578947368418E-2</v>
      </c>
      <c r="DT37" s="38">
        <f t="shared" si="73"/>
        <v>5.5823836198570599E-2</v>
      </c>
      <c r="DU37" s="217">
        <f t="shared" si="74"/>
        <v>-0.30000000000000027</v>
      </c>
      <c r="DV37" s="38">
        <f t="shared" si="75"/>
        <v>0.78777284323915708</v>
      </c>
      <c r="DW37" s="38">
        <f t="shared" si="76"/>
        <v>0.79119180992853</v>
      </c>
      <c r="DX37" s="217">
        <f t="shared" si="77"/>
        <v>-0.30000000000000027</v>
      </c>
      <c r="DY37" s="38">
        <f t="shared" si="78"/>
        <v>4.2105263157894736E-2</v>
      </c>
      <c r="DZ37" s="38">
        <f t="shared" si="79"/>
        <v>3.8068709377901577E-2</v>
      </c>
      <c r="EA37" s="217">
        <f t="shared" si="80"/>
        <v>0.40000000000000036</v>
      </c>
      <c r="EB37" s="38">
        <f t="shared" si="81"/>
        <v>0.17105263157894737</v>
      </c>
      <c r="EC37" s="38">
        <f t="shared" si="82"/>
        <v>0.16248839368616527</v>
      </c>
      <c r="ED37" s="217">
        <f t="shared" si="83"/>
        <v>0.9000000000000008</v>
      </c>
      <c r="EE37" s="38">
        <f t="shared" si="84"/>
        <v>5.0877192982456139E-2</v>
      </c>
      <c r="EF37" s="38">
        <f t="shared" si="85"/>
        <v>5.3853296193129063E-2</v>
      </c>
      <c r="EG37" s="217">
        <f t="shared" si="86"/>
        <v>-0.30000000000000027</v>
      </c>
      <c r="EH37" s="38">
        <f t="shared" si="87"/>
        <v>0.73596491228070171</v>
      </c>
      <c r="EI37" s="38">
        <f t="shared" si="88"/>
        <v>0.74558960074280412</v>
      </c>
      <c r="EJ37" s="217">
        <f t="shared" si="89"/>
        <v>-1.0000000000000009</v>
      </c>
      <c r="EL37" s="38">
        <f t="shared" si="90"/>
        <v>4.088478876192473E-2</v>
      </c>
      <c r="EM37" s="38">
        <f t="shared" si="91"/>
        <v>4.0772669794212929E-2</v>
      </c>
      <c r="EN37" s="217">
        <f t="shared" si="92"/>
        <v>0</v>
      </c>
      <c r="EO37" s="38">
        <f t="shared" si="93"/>
        <v>0.15268812910075097</v>
      </c>
      <c r="EP37" s="38">
        <f t="shared" si="94"/>
        <v>0.14766754986931507</v>
      </c>
      <c r="EQ37" s="217">
        <f t="shared" si="95"/>
        <v>0.50000000000000044</v>
      </c>
      <c r="ER37" s="38">
        <f t="shared" si="96"/>
        <v>6.9813647232663895E-2</v>
      </c>
      <c r="ES37" s="38">
        <f t="shared" si="97"/>
        <v>7.0222732935079898E-2</v>
      </c>
      <c r="ET37" s="217">
        <f t="shared" si="98"/>
        <v>0</v>
      </c>
      <c r="EU37" s="38">
        <f t="shared" si="99"/>
        <v>0.73661343490466036</v>
      </c>
      <c r="EV37" s="38">
        <f t="shared" si="100"/>
        <v>0.74133704740139206</v>
      </c>
      <c r="EW37" s="217">
        <f t="shared" si="101"/>
        <v>-0.40000000000000036</v>
      </c>
      <c r="EX37" s="38">
        <f t="shared" si="102"/>
        <v>4.1487641147810637E-2</v>
      </c>
      <c r="EY37" s="38">
        <f t="shared" si="103"/>
        <v>4.0940016986009874E-2</v>
      </c>
      <c r="EZ37" s="217">
        <f t="shared" si="104"/>
        <v>0</v>
      </c>
      <c r="FA37" s="38">
        <f t="shared" si="105"/>
        <v>0.15538878688048283</v>
      </c>
      <c r="FB37" s="38">
        <f t="shared" si="106"/>
        <v>0.14911850075130428</v>
      </c>
      <c r="FC37" s="217">
        <f t="shared" si="107"/>
        <v>0.60000000000000053</v>
      </c>
      <c r="FD37" s="38">
        <f t="shared" si="108"/>
        <v>7.0602178556290404E-2</v>
      </c>
      <c r="FE37" s="38">
        <f t="shared" si="109"/>
        <v>7.049754076175721E-2</v>
      </c>
      <c r="FF37" s="217">
        <f t="shared" si="110"/>
        <v>9.9999999999998701E-2</v>
      </c>
      <c r="FG37" s="38">
        <f t="shared" si="111"/>
        <v>0.73252139341541611</v>
      </c>
      <c r="FH37" s="38">
        <f t="shared" si="112"/>
        <v>0.73944394150092863</v>
      </c>
      <c r="FI37" s="217">
        <f t="shared" si="113"/>
        <v>-0.60000000000000053</v>
      </c>
      <c r="FJ37" s="38">
        <f t="shared" si="114"/>
        <v>4.6141494285444416E-2</v>
      </c>
      <c r="FK37" s="38">
        <f t="shared" si="115"/>
        <v>4.6009830851525227E-2</v>
      </c>
      <c r="FL37" s="217">
        <f t="shared" si="116"/>
        <v>0</v>
      </c>
      <c r="FM37" s="38">
        <f t="shared" si="117"/>
        <v>0.1634787947482762</v>
      </c>
      <c r="FN37" s="38">
        <f t="shared" si="118"/>
        <v>0.15543829213049973</v>
      </c>
      <c r="FO37" s="217">
        <f t="shared" si="119"/>
        <v>0.80000000000000071</v>
      </c>
      <c r="FP37" s="38">
        <f t="shared" si="120"/>
        <v>7.8279965996032874E-2</v>
      </c>
      <c r="FQ37" s="38">
        <f t="shared" si="121"/>
        <v>7.9104621464025832E-2</v>
      </c>
      <c r="FR37" s="217">
        <f t="shared" si="122"/>
        <v>-0.10000000000000009</v>
      </c>
      <c r="FS37" s="38">
        <f t="shared" si="123"/>
        <v>0.71209974497024653</v>
      </c>
      <c r="FT37" s="38">
        <f t="shared" si="124"/>
        <v>0.71944725555394917</v>
      </c>
      <c r="FU37" s="217">
        <f t="shared" si="125"/>
        <v>-0.70000000000000062</v>
      </c>
      <c r="FV37" s="218">
        <v>0</v>
      </c>
    </row>
    <row r="38" spans="2:178" s="12" customFormat="1" ht="14.25" customHeight="1">
      <c r="B38" s="264"/>
      <c r="C38" s="285"/>
      <c r="D38" s="164" t="s">
        <v>74</v>
      </c>
      <c r="E38" s="40">
        <v>17</v>
      </c>
      <c r="F38" s="62">
        <v>2</v>
      </c>
      <c r="G38" s="60">
        <f t="shared" si="0"/>
        <v>0.11764705882352941</v>
      </c>
      <c r="H38" s="62">
        <v>2</v>
      </c>
      <c r="I38" s="60">
        <f t="shared" si="1"/>
        <v>0.11764705882352941</v>
      </c>
      <c r="J38" s="62">
        <v>0</v>
      </c>
      <c r="K38" s="60">
        <f t="shared" si="2"/>
        <v>0</v>
      </c>
      <c r="L38" s="40">
        <v>62</v>
      </c>
      <c r="M38" s="62">
        <v>1</v>
      </c>
      <c r="N38" s="60">
        <f t="shared" si="3"/>
        <v>1.6129032258064516E-2</v>
      </c>
      <c r="O38" s="62">
        <v>2</v>
      </c>
      <c r="P38" s="60">
        <f t="shared" si="4"/>
        <v>3.2258064516129031E-2</v>
      </c>
      <c r="Q38" s="62">
        <v>1</v>
      </c>
      <c r="R38" s="60">
        <f t="shared" si="5"/>
        <v>1.6129032258064516E-2</v>
      </c>
      <c r="S38" s="40">
        <v>2596</v>
      </c>
      <c r="T38" s="62">
        <v>60</v>
      </c>
      <c r="U38" s="60">
        <f t="shared" si="6"/>
        <v>2.3112480739599383E-2</v>
      </c>
      <c r="V38" s="62">
        <v>310</v>
      </c>
      <c r="W38" s="60">
        <f t="shared" si="7"/>
        <v>0.11941448382126348</v>
      </c>
      <c r="X38" s="62">
        <v>119</v>
      </c>
      <c r="Y38" s="60">
        <f t="shared" si="8"/>
        <v>4.5839753466872114E-2</v>
      </c>
      <c r="Z38" s="40">
        <v>2118</v>
      </c>
      <c r="AA38" s="62">
        <v>50</v>
      </c>
      <c r="AB38" s="60">
        <f t="shared" si="9"/>
        <v>2.3607176581680833E-2</v>
      </c>
      <c r="AC38" s="62">
        <v>225</v>
      </c>
      <c r="AD38" s="60">
        <f t="shared" si="10"/>
        <v>0.10623229461756374</v>
      </c>
      <c r="AE38" s="62">
        <v>82</v>
      </c>
      <c r="AF38" s="60">
        <f t="shared" si="11"/>
        <v>3.8715769593956562E-2</v>
      </c>
      <c r="AG38" s="40">
        <v>1542</v>
      </c>
      <c r="AH38" s="62">
        <v>18</v>
      </c>
      <c r="AI38" s="60">
        <f t="shared" si="12"/>
        <v>1.1673151750972763E-2</v>
      </c>
      <c r="AJ38" s="62">
        <v>139</v>
      </c>
      <c r="AK38" s="60">
        <f t="shared" si="13"/>
        <v>9.014267185473411E-2</v>
      </c>
      <c r="AL38" s="62">
        <v>40</v>
      </c>
      <c r="AM38" s="60">
        <f t="shared" si="14"/>
        <v>2.5940337224383919E-2</v>
      </c>
      <c r="AN38" s="40">
        <v>819</v>
      </c>
      <c r="AO38" s="62">
        <v>7</v>
      </c>
      <c r="AP38" s="60">
        <f t="shared" si="15"/>
        <v>8.5470085470085479E-3</v>
      </c>
      <c r="AQ38" s="62">
        <v>69</v>
      </c>
      <c r="AR38" s="60">
        <f t="shared" si="16"/>
        <v>8.4249084249084255E-2</v>
      </c>
      <c r="AS38" s="62">
        <v>24</v>
      </c>
      <c r="AT38" s="60">
        <f t="shared" si="17"/>
        <v>2.9304029304029304E-2</v>
      </c>
      <c r="AU38" s="40">
        <v>282</v>
      </c>
      <c r="AV38" s="62">
        <v>0</v>
      </c>
      <c r="AW38" s="60">
        <f t="shared" si="18"/>
        <v>0</v>
      </c>
      <c r="AX38" s="62">
        <v>14</v>
      </c>
      <c r="AY38" s="60">
        <f t="shared" si="19"/>
        <v>4.9645390070921988E-2</v>
      </c>
      <c r="AZ38" s="62">
        <v>0</v>
      </c>
      <c r="BA38" s="60">
        <f t="shared" si="20"/>
        <v>0</v>
      </c>
      <c r="BB38" s="40">
        <f t="shared" si="21"/>
        <v>7436</v>
      </c>
      <c r="BC38" s="62">
        <f t="shared" si="22"/>
        <v>138</v>
      </c>
      <c r="BD38" s="60">
        <f t="shared" si="23"/>
        <v>1.8558364712210867E-2</v>
      </c>
      <c r="BE38" s="62">
        <f t="shared" si="24"/>
        <v>761</v>
      </c>
      <c r="BF38" s="60">
        <f t="shared" si="25"/>
        <v>0.10233996772458311</v>
      </c>
      <c r="BG38" s="62">
        <f t="shared" si="26"/>
        <v>266</v>
      </c>
      <c r="BH38" s="60">
        <f t="shared" si="27"/>
        <v>3.5771920387304999E-2</v>
      </c>
      <c r="BJ38" s="264"/>
      <c r="BK38" s="285"/>
      <c r="BL38" s="222" t="s">
        <v>74</v>
      </c>
      <c r="BM38" s="40">
        <v>7244</v>
      </c>
      <c r="BN38" s="40">
        <v>135</v>
      </c>
      <c r="BO38" s="91">
        <v>1.8636112644947543E-2</v>
      </c>
      <c r="BP38" s="40">
        <v>656</v>
      </c>
      <c r="BQ38" s="91">
        <v>9.0557702926559916E-2</v>
      </c>
      <c r="BR38" s="40">
        <v>309</v>
      </c>
      <c r="BS38" s="91">
        <v>4.2655991165102151E-2</v>
      </c>
      <c r="BU38" s="210"/>
      <c r="BV38" s="125" t="s">
        <v>74</v>
      </c>
      <c r="BW38" s="38">
        <f t="shared" si="28"/>
        <v>0.84332974717590103</v>
      </c>
      <c r="BX38" s="38">
        <f t="shared" si="29"/>
        <v>0.84815019326339036</v>
      </c>
      <c r="BY38" s="147">
        <v>32</v>
      </c>
      <c r="BZ38" s="151" t="s">
        <v>41</v>
      </c>
      <c r="CA38" s="38">
        <f t="shared" si="30"/>
        <v>3.2761536603044213E-2</v>
      </c>
      <c r="CB38" s="38">
        <f t="shared" si="31"/>
        <v>3.0655495317890587E-2</v>
      </c>
      <c r="CC38" s="38">
        <f t="shared" si="32"/>
        <v>0.14447934283643393</v>
      </c>
      <c r="CD38" s="38">
        <f t="shared" si="33"/>
        <v>0.1389354361754559</v>
      </c>
      <c r="CE38" s="38">
        <f t="shared" si="34"/>
        <v>7.3061125875815411E-2</v>
      </c>
      <c r="CF38" s="38">
        <f t="shared" si="35"/>
        <v>6.5549531789058646E-2</v>
      </c>
      <c r="CG38" s="38">
        <f t="shared" si="36"/>
        <v>0.74969799468470644</v>
      </c>
      <c r="CH38" s="38">
        <f t="shared" si="37"/>
        <v>0.76485953671759488</v>
      </c>
      <c r="CI38" s="38">
        <f t="shared" si="38"/>
        <v>3.3604995766299744E-2</v>
      </c>
      <c r="CJ38" s="38">
        <f t="shared" si="39"/>
        <v>3.1141498851557075E-2</v>
      </c>
      <c r="CK38" s="38">
        <f t="shared" si="40"/>
        <v>0.146538950042337</v>
      </c>
      <c r="CL38" s="38">
        <f t="shared" si="41"/>
        <v>0.14144543560707226</v>
      </c>
      <c r="CM38" s="38">
        <f t="shared" si="42"/>
        <v>7.4883573243014395E-2</v>
      </c>
      <c r="CN38" s="38">
        <f t="shared" si="43"/>
        <v>6.5648202553282409E-2</v>
      </c>
      <c r="CO38" s="38">
        <f t="shared" si="44"/>
        <v>0.74497248094834889</v>
      </c>
      <c r="CP38" s="38">
        <f t="shared" si="45"/>
        <v>0.76176486298808821</v>
      </c>
      <c r="CQ38" s="38">
        <f t="shared" si="46"/>
        <v>3.3466135458167331E-2</v>
      </c>
      <c r="CR38" s="38">
        <f t="shared" si="47"/>
        <v>3.0492572322126661E-2</v>
      </c>
      <c r="CS38" s="38">
        <f t="shared" si="48"/>
        <v>0.1641434262948207</v>
      </c>
      <c r="CT38" s="38">
        <f t="shared" si="49"/>
        <v>0.13369820172009383</v>
      </c>
      <c r="CU38" s="38">
        <f t="shared" si="50"/>
        <v>7.091633466135458E-2</v>
      </c>
      <c r="CV38" s="38">
        <f t="shared" si="51"/>
        <v>7.8186082877247848E-2</v>
      </c>
      <c r="CW38" s="38">
        <f t="shared" si="52"/>
        <v>0.73147410358565734</v>
      </c>
      <c r="CX38" s="38">
        <f t="shared" si="53"/>
        <v>0.75762314308053169</v>
      </c>
      <c r="CZ38" s="151" t="s">
        <v>30</v>
      </c>
      <c r="DA38" s="38">
        <f t="shared" si="54"/>
        <v>4.3827016972797027E-2</v>
      </c>
      <c r="DB38" s="38">
        <f t="shared" si="55"/>
        <v>4.210147535084563E-2</v>
      </c>
      <c r="DC38" s="217">
        <f t="shared" si="56"/>
        <v>0.19999999999999948</v>
      </c>
      <c r="DD38" s="38">
        <f t="shared" si="57"/>
        <v>0.20576610090676586</v>
      </c>
      <c r="DE38" s="38">
        <f t="shared" si="58"/>
        <v>0.2148254767902123</v>
      </c>
      <c r="DF38" s="217">
        <f t="shared" si="59"/>
        <v>-0.9000000000000008</v>
      </c>
      <c r="DG38" s="38">
        <f t="shared" si="60"/>
        <v>4.8128342245989303E-2</v>
      </c>
      <c r="DH38" s="38">
        <f t="shared" si="61"/>
        <v>4.4380472592059496E-2</v>
      </c>
      <c r="DI38" s="217">
        <f t="shared" si="62"/>
        <v>0.40000000000000036</v>
      </c>
      <c r="DJ38" s="38">
        <f t="shared" si="63"/>
        <v>0.70227853987444777</v>
      </c>
      <c r="DK38" s="38">
        <f t="shared" si="64"/>
        <v>0.69869257526688255</v>
      </c>
      <c r="DL38" s="217">
        <f t="shared" si="65"/>
        <v>0.30000000000000027</v>
      </c>
      <c r="DM38" s="38">
        <f t="shared" si="66"/>
        <v>4.4152431011826546E-2</v>
      </c>
      <c r="DN38" s="38">
        <f t="shared" si="67"/>
        <v>4.1521564425395126E-2</v>
      </c>
      <c r="DO38" s="217">
        <f t="shared" si="68"/>
        <v>0.19999999999999948</v>
      </c>
      <c r="DP38" s="38">
        <f t="shared" si="69"/>
        <v>0.20696452036793692</v>
      </c>
      <c r="DQ38" s="38">
        <f t="shared" si="70"/>
        <v>0.21658183766407715</v>
      </c>
      <c r="DR38" s="217">
        <f t="shared" si="71"/>
        <v>-1.0000000000000009</v>
      </c>
      <c r="DS38" s="38">
        <f t="shared" si="72"/>
        <v>4.9014454664914588E-2</v>
      </c>
      <c r="DT38" s="38">
        <f t="shared" si="73"/>
        <v>4.4468256094294133E-2</v>
      </c>
      <c r="DU38" s="217">
        <f t="shared" si="74"/>
        <v>0.50000000000000044</v>
      </c>
      <c r="DV38" s="38">
        <f t="shared" si="75"/>
        <v>0.69986859395532197</v>
      </c>
      <c r="DW38" s="38">
        <f t="shared" si="76"/>
        <v>0.69742834181623359</v>
      </c>
      <c r="DX38" s="217">
        <f t="shared" si="77"/>
        <v>0.30000000000000027</v>
      </c>
      <c r="DY38" s="38">
        <f t="shared" si="78"/>
        <v>4.9261083743842367E-2</v>
      </c>
      <c r="DZ38" s="38">
        <f t="shared" si="79"/>
        <v>5.1507537688442212E-2</v>
      </c>
      <c r="EA38" s="217">
        <f t="shared" si="80"/>
        <v>-0.2999999999999996</v>
      </c>
      <c r="EB38" s="38">
        <f t="shared" si="81"/>
        <v>0.22906403940886699</v>
      </c>
      <c r="EC38" s="38">
        <f t="shared" si="82"/>
        <v>0.21859296482412061</v>
      </c>
      <c r="ED38" s="217">
        <f t="shared" si="83"/>
        <v>1.0000000000000009</v>
      </c>
      <c r="EE38" s="38">
        <f t="shared" si="84"/>
        <v>4.6798029556650245E-2</v>
      </c>
      <c r="EF38" s="38">
        <f t="shared" si="85"/>
        <v>4.6482412060301508E-2</v>
      </c>
      <c r="EG38" s="217">
        <f t="shared" si="86"/>
        <v>0.10000000000000009</v>
      </c>
      <c r="EH38" s="38">
        <f t="shared" si="87"/>
        <v>0.67487684729064035</v>
      </c>
      <c r="EI38" s="38">
        <f t="shared" si="88"/>
        <v>0.68341708542713564</v>
      </c>
      <c r="EJ38" s="217">
        <f t="shared" si="89"/>
        <v>-0.80000000000000071</v>
      </c>
      <c r="EL38" s="38">
        <f t="shared" si="90"/>
        <v>4.088478876192473E-2</v>
      </c>
      <c r="EM38" s="38">
        <f t="shared" si="91"/>
        <v>4.0772669794212929E-2</v>
      </c>
      <c r="EN38" s="217">
        <f t="shared" si="92"/>
        <v>0</v>
      </c>
      <c r="EO38" s="38">
        <f t="shared" si="93"/>
        <v>0.15268812910075097</v>
      </c>
      <c r="EP38" s="38">
        <f t="shared" si="94"/>
        <v>0.14766754986931507</v>
      </c>
      <c r="EQ38" s="217">
        <f t="shared" si="95"/>
        <v>0.50000000000000044</v>
      </c>
      <c r="ER38" s="38">
        <f t="shared" si="96"/>
        <v>6.9813647232663895E-2</v>
      </c>
      <c r="ES38" s="38">
        <f t="shared" si="97"/>
        <v>7.0222732935079898E-2</v>
      </c>
      <c r="ET38" s="217">
        <f t="shared" si="98"/>
        <v>0</v>
      </c>
      <c r="EU38" s="38">
        <f t="shared" si="99"/>
        <v>0.73661343490466036</v>
      </c>
      <c r="EV38" s="38">
        <f t="shared" si="100"/>
        <v>0.74133704740139206</v>
      </c>
      <c r="EW38" s="217">
        <f t="shared" si="101"/>
        <v>-0.40000000000000036</v>
      </c>
      <c r="EX38" s="38">
        <f t="shared" si="102"/>
        <v>4.1487641147810637E-2</v>
      </c>
      <c r="EY38" s="38">
        <f t="shared" si="103"/>
        <v>4.0940016986009874E-2</v>
      </c>
      <c r="EZ38" s="217">
        <f t="shared" si="104"/>
        <v>0</v>
      </c>
      <c r="FA38" s="38">
        <f t="shared" si="105"/>
        <v>0.15538878688048283</v>
      </c>
      <c r="FB38" s="38">
        <f t="shared" si="106"/>
        <v>0.14911850075130428</v>
      </c>
      <c r="FC38" s="217">
        <f t="shared" si="107"/>
        <v>0.60000000000000053</v>
      </c>
      <c r="FD38" s="38">
        <f t="shared" si="108"/>
        <v>7.0602178556290404E-2</v>
      </c>
      <c r="FE38" s="38">
        <f t="shared" si="109"/>
        <v>7.049754076175721E-2</v>
      </c>
      <c r="FF38" s="217">
        <f t="shared" si="110"/>
        <v>9.9999999999998701E-2</v>
      </c>
      <c r="FG38" s="38">
        <f t="shared" si="111"/>
        <v>0.73252139341541611</v>
      </c>
      <c r="FH38" s="38">
        <f t="shared" si="112"/>
        <v>0.73944394150092863</v>
      </c>
      <c r="FI38" s="217">
        <f t="shared" si="113"/>
        <v>-0.60000000000000053</v>
      </c>
      <c r="FJ38" s="38">
        <f t="shared" si="114"/>
        <v>4.6141494285444416E-2</v>
      </c>
      <c r="FK38" s="38">
        <f t="shared" si="115"/>
        <v>4.6009830851525227E-2</v>
      </c>
      <c r="FL38" s="217">
        <f t="shared" si="116"/>
        <v>0</v>
      </c>
      <c r="FM38" s="38">
        <f t="shared" si="117"/>
        <v>0.1634787947482762</v>
      </c>
      <c r="FN38" s="38">
        <f t="shared" si="118"/>
        <v>0.15543829213049973</v>
      </c>
      <c r="FO38" s="217">
        <f t="shared" si="119"/>
        <v>0.80000000000000071</v>
      </c>
      <c r="FP38" s="38">
        <f t="shared" si="120"/>
        <v>7.8279965996032874E-2</v>
      </c>
      <c r="FQ38" s="38">
        <f t="shared" si="121"/>
        <v>7.9104621464025832E-2</v>
      </c>
      <c r="FR38" s="217">
        <f t="shared" si="122"/>
        <v>-0.10000000000000009</v>
      </c>
      <c r="FS38" s="38">
        <f t="shared" si="123"/>
        <v>0.71209974497024653</v>
      </c>
      <c r="FT38" s="38">
        <f t="shared" si="124"/>
        <v>0.71944725555394917</v>
      </c>
      <c r="FU38" s="217">
        <f t="shared" si="125"/>
        <v>-0.70000000000000062</v>
      </c>
      <c r="FV38" s="218">
        <v>0</v>
      </c>
    </row>
    <row r="39" spans="2:178" s="12" customFormat="1" ht="14.25" customHeight="1">
      <c r="B39" s="262">
        <v>9</v>
      </c>
      <c r="C39" s="283" t="s">
        <v>112</v>
      </c>
      <c r="D39" s="143" t="s">
        <v>163</v>
      </c>
      <c r="E39" s="128">
        <v>7</v>
      </c>
      <c r="F39" s="89">
        <v>0</v>
      </c>
      <c r="G39" s="77">
        <f t="shared" si="0"/>
        <v>0</v>
      </c>
      <c r="H39" s="78">
        <v>1</v>
      </c>
      <c r="I39" s="77">
        <f t="shared" si="1"/>
        <v>0.14285714285714285</v>
      </c>
      <c r="J39" s="78">
        <v>0</v>
      </c>
      <c r="K39" s="77">
        <f t="shared" si="2"/>
        <v>0</v>
      </c>
      <c r="L39" s="128">
        <v>33</v>
      </c>
      <c r="M39" s="89">
        <v>1</v>
      </c>
      <c r="N39" s="77">
        <f t="shared" si="3"/>
        <v>3.0303030303030304E-2</v>
      </c>
      <c r="O39" s="78">
        <v>2</v>
      </c>
      <c r="P39" s="77">
        <f t="shared" si="4"/>
        <v>6.0606060606060608E-2</v>
      </c>
      <c r="Q39" s="78">
        <v>0</v>
      </c>
      <c r="R39" s="77">
        <f t="shared" si="5"/>
        <v>0</v>
      </c>
      <c r="S39" s="128">
        <v>1484</v>
      </c>
      <c r="T39" s="89">
        <v>39</v>
      </c>
      <c r="U39" s="77">
        <f t="shared" si="6"/>
        <v>2.6280323450134771E-2</v>
      </c>
      <c r="V39" s="78">
        <v>145</v>
      </c>
      <c r="W39" s="77">
        <f t="shared" si="7"/>
        <v>9.7708894878706196E-2</v>
      </c>
      <c r="X39" s="78">
        <v>128</v>
      </c>
      <c r="Y39" s="77">
        <f t="shared" si="8"/>
        <v>8.6253369272237201E-2</v>
      </c>
      <c r="Z39" s="128">
        <v>1215</v>
      </c>
      <c r="AA39" s="89">
        <v>30</v>
      </c>
      <c r="AB39" s="77">
        <f t="shared" si="9"/>
        <v>2.4691358024691357E-2</v>
      </c>
      <c r="AC39" s="78">
        <v>95</v>
      </c>
      <c r="AD39" s="77">
        <f t="shared" si="10"/>
        <v>7.8189300411522639E-2</v>
      </c>
      <c r="AE39" s="78">
        <v>110</v>
      </c>
      <c r="AF39" s="77">
        <f t="shared" si="11"/>
        <v>9.0534979423868317E-2</v>
      </c>
      <c r="AG39" s="128">
        <v>834</v>
      </c>
      <c r="AH39" s="89">
        <v>10</v>
      </c>
      <c r="AI39" s="77">
        <f t="shared" si="12"/>
        <v>1.1990407673860911E-2</v>
      </c>
      <c r="AJ39" s="78">
        <v>46</v>
      </c>
      <c r="AK39" s="77">
        <f t="shared" si="13"/>
        <v>5.5155875299760189E-2</v>
      </c>
      <c r="AL39" s="78">
        <v>63</v>
      </c>
      <c r="AM39" s="77">
        <f t="shared" si="14"/>
        <v>7.5539568345323743E-2</v>
      </c>
      <c r="AN39" s="128">
        <v>338</v>
      </c>
      <c r="AO39" s="89">
        <v>3</v>
      </c>
      <c r="AP39" s="77">
        <f t="shared" si="15"/>
        <v>8.8757396449704144E-3</v>
      </c>
      <c r="AQ39" s="78">
        <v>12</v>
      </c>
      <c r="AR39" s="77">
        <f t="shared" si="16"/>
        <v>3.5502958579881658E-2</v>
      </c>
      <c r="AS39" s="78">
        <v>29</v>
      </c>
      <c r="AT39" s="77">
        <f t="shared" si="17"/>
        <v>8.5798816568047331E-2</v>
      </c>
      <c r="AU39" s="128">
        <v>122</v>
      </c>
      <c r="AV39" s="89">
        <v>1</v>
      </c>
      <c r="AW39" s="77">
        <f t="shared" si="18"/>
        <v>8.1967213114754103E-3</v>
      </c>
      <c r="AX39" s="78">
        <v>0</v>
      </c>
      <c r="AY39" s="77">
        <f t="shared" si="19"/>
        <v>0</v>
      </c>
      <c r="AZ39" s="78">
        <v>2</v>
      </c>
      <c r="BA39" s="77">
        <f t="shared" si="20"/>
        <v>1.6393442622950821E-2</v>
      </c>
      <c r="BB39" s="128">
        <f t="shared" si="21"/>
        <v>4033</v>
      </c>
      <c r="BC39" s="79">
        <f t="shared" si="22"/>
        <v>84</v>
      </c>
      <c r="BD39" s="77">
        <f t="shared" si="23"/>
        <v>2.0828167617158444E-2</v>
      </c>
      <c r="BE39" s="79">
        <f t="shared" si="24"/>
        <v>301</v>
      </c>
      <c r="BF39" s="77">
        <f t="shared" si="25"/>
        <v>7.4634267294817758E-2</v>
      </c>
      <c r="BG39" s="79">
        <f t="shared" si="26"/>
        <v>332</v>
      </c>
      <c r="BH39" s="77">
        <f t="shared" si="27"/>
        <v>8.2320852963054802E-2</v>
      </c>
      <c r="BJ39" s="262">
        <v>9</v>
      </c>
      <c r="BK39" s="283" t="s">
        <v>112</v>
      </c>
      <c r="BL39" s="223" t="s">
        <v>163</v>
      </c>
      <c r="BM39" s="40">
        <v>3977</v>
      </c>
      <c r="BN39" s="40">
        <v>76</v>
      </c>
      <c r="BO39" s="91">
        <v>1.9109881820467689E-2</v>
      </c>
      <c r="BP39" s="40">
        <v>269</v>
      </c>
      <c r="BQ39" s="91">
        <v>6.7638923811918536E-2</v>
      </c>
      <c r="BR39" s="40">
        <v>328</v>
      </c>
      <c r="BS39" s="91">
        <v>8.247422680412371E-2</v>
      </c>
      <c r="BU39" s="208" t="s">
        <v>112</v>
      </c>
      <c r="BV39" s="5" t="s">
        <v>163</v>
      </c>
      <c r="BW39" s="38">
        <f t="shared" si="28"/>
        <v>0.82221671212496905</v>
      </c>
      <c r="BX39" s="38">
        <f t="shared" si="29"/>
        <v>0.83077696756349007</v>
      </c>
      <c r="BY39" s="147">
        <v>33</v>
      </c>
      <c r="BZ39" s="151" t="s">
        <v>42</v>
      </c>
      <c r="CA39" s="38">
        <f t="shared" si="30"/>
        <v>3.0455153949129853E-2</v>
      </c>
      <c r="CB39" s="38">
        <f t="shared" si="31"/>
        <v>3.6714807725769967E-2</v>
      </c>
      <c r="CC39" s="38">
        <f t="shared" si="32"/>
        <v>0.18524096385542169</v>
      </c>
      <c r="CD39" s="38">
        <f t="shared" si="33"/>
        <v>0.18287802331651296</v>
      </c>
      <c r="CE39" s="38">
        <f t="shared" si="34"/>
        <v>4.1834002677376171E-2</v>
      </c>
      <c r="CF39" s="38">
        <f t="shared" si="35"/>
        <v>3.9846876631285888E-2</v>
      </c>
      <c r="CG39" s="38">
        <f t="shared" si="36"/>
        <v>0.74246987951807231</v>
      </c>
      <c r="CH39" s="38">
        <f t="shared" si="37"/>
        <v>0.74056029232643117</v>
      </c>
      <c r="CI39" s="38">
        <f t="shared" si="38"/>
        <v>3.0868761552680223E-2</v>
      </c>
      <c r="CJ39" s="38">
        <f t="shared" si="39"/>
        <v>3.6543585839360487E-2</v>
      </c>
      <c r="CK39" s="38">
        <f t="shared" si="40"/>
        <v>0.18964879852125693</v>
      </c>
      <c r="CL39" s="38">
        <f t="shared" si="41"/>
        <v>0.18500190331176247</v>
      </c>
      <c r="CM39" s="38">
        <f t="shared" si="42"/>
        <v>4.1774491682070237E-2</v>
      </c>
      <c r="CN39" s="38">
        <f t="shared" si="43"/>
        <v>3.9969547011800534E-2</v>
      </c>
      <c r="CO39" s="38">
        <f t="shared" si="44"/>
        <v>0.73770794824399266</v>
      </c>
      <c r="CP39" s="38">
        <f t="shared" si="45"/>
        <v>0.73848496383707651</v>
      </c>
      <c r="CQ39" s="38">
        <f t="shared" si="46"/>
        <v>3.4802784222737818E-2</v>
      </c>
      <c r="CR39" s="38">
        <f t="shared" si="47"/>
        <v>4.6004842615012108E-2</v>
      </c>
      <c r="CS39" s="38">
        <f t="shared" si="48"/>
        <v>0.18097447795823665</v>
      </c>
      <c r="CT39" s="38">
        <f t="shared" si="49"/>
        <v>0.19128329297820823</v>
      </c>
      <c r="CU39" s="38">
        <f t="shared" si="50"/>
        <v>4.8723897911832945E-2</v>
      </c>
      <c r="CV39" s="38">
        <f t="shared" si="51"/>
        <v>4.6004842615012108E-2</v>
      </c>
      <c r="CW39" s="38">
        <f t="shared" si="52"/>
        <v>0.73549883990719256</v>
      </c>
      <c r="CX39" s="38">
        <f t="shared" si="53"/>
        <v>0.7167070217917676</v>
      </c>
      <c r="CZ39" s="151" t="s">
        <v>51</v>
      </c>
      <c r="DA39" s="38">
        <f t="shared" si="54"/>
        <v>2.3096759726426729E-2</v>
      </c>
      <c r="DB39" s="38">
        <f t="shared" si="55"/>
        <v>2.506931608133087E-2</v>
      </c>
      <c r="DC39" s="217">
        <f t="shared" si="56"/>
        <v>-0.20000000000000018</v>
      </c>
      <c r="DD39" s="38">
        <f t="shared" si="57"/>
        <v>0.10057181298351833</v>
      </c>
      <c r="DE39" s="38">
        <f t="shared" si="58"/>
        <v>9.5656192236598894E-2</v>
      </c>
      <c r="DF39" s="217">
        <f t="shared" si="59"/>
        <v>0.50000000000000044</v>
      </c>
      <c r="DG39" s="38">
        <f t="shared" si="60"/>
        <v>3.4196658818253164E-2</v>
      </c>
      <c r="DH39" s="38">
        <f t="shared" si="61"/>
        <v>4.0318853974121993E-2</v>
      </c>
      <c r="DI39" s="217">
        <f t="shared" si="62"/>
        <v>-0.59999999999999987</v>
      </c>
      <c r="DJ39" s="38">
        <f t="shared" si="63"/>
        <v>0.8421347684718018</v>
      </c>
      <c r="DK39" s="38">
        <f t="shared" si="64"/>
        <v>0.83895563770794823</v>
      </c>
      <c r="DL39" s="217">
        <f t="shared" si="65"/>
        <v>0.30000000000000027</v>
      </c>
      <c r="DM39" s="38">
        <f t="shared" si="66"/>
        <v>2.2980251346499104E-2</v>
      </c>
      <c r="DN39" s="38">
        <f t="shared" si="67"/>
        <v>2.5109702584105314E-2</v>
      </c>
      <c r="DO39" s="217">
        <f t="shared" si="68"/>
        <v>-0.20000000000000018</v>
      </c>
      <c r="DP39" s="38">
        <f t="shared" si="69"/>
        <v>0.10245362058647517</v>
      </c>
      <c r="DQ39" s="38">
        <f t="shared" si="70"/>
        <v>9.568503169185763E-2</v>
      </c>
      <c r="DR39" s="217">
        <f t="shared" si="71"/>
        <v>0.5999999999999992</v>
      </c>
      <c r="DS39" s="38">
        <f t="shared" si="72"/>
        <v>3.3752244165170558E-2</v>
      </c>
      <c r="DT39" s="38">
        <f t="shared" si="73"/>
        <v>3.9980497318381276E-2</v>
      </c>
      <c r="DU39" s="217">
        <f t="shared" si="74"/>
        <v>-0.59999999999999987</v>
      </c>
      <c r="DV39" s="38">
        <f t="shared" si="75"/>
        <v>0.84081388390185519</v>
      </c>
      <c r="DW39" s="38">
        <f t="shared" si="76"/>
        <v>0.83922476840565574</v>
      </c>
      <c r="DX39" s="217">
        <f t="shared" si="77"/>
        <v>0.20000000000000018</v>
      </c>
      <c r="DY39" s="38">
        <f t="shared" si="78"/>
        <v>3.7433155080213901E-2</v>
      </c>
      <c r="DZ39" s="38">
        <f t="shared" si="79"/>
        <v>3.0555555555555555E-2</v>
      </c>
      <c r="EA39" s="217">
        <f t="shared" si="80"/>
        <v>0.59999999999999987</v>
      </c>
      <c r="EB39" s="38">
        <f t="shared" si="81"/>
        <v>9.8930481283422467E-2</v>
      </c>
      <c r="EC39" s="38">
        <f t="shared" si="82"/>
        <v>0.11944444444444445</v>
      </c>
      <c r="ED39" s="217">
        <f t="shared" si="83"/>
        <v>-1.9999999999999991</v>
      </c>
      <c r="EE39" s="38">
        <f t="shared" si="84"/>
        <v>5.8823529411764705E-2</v>
      </c>
      <c r="EF39" s="38">
        <f t="shared" si="85"/>
        <v>5.8333333333333334E-2</v>
      </c>
      <c r="EG39" s="217">
        <f t="shared" si="86"/>
        <v>9.9999999999999395E-2</v>
      </c>
      <c r="EH39" s="38">
        <f t="shared" si="87"/>
        <v>0.80481283422459893</v>
      </c>
      <c r="EI39" s="38">
        <f t="shared" si="88"/>
        <v>0.79166666666666663</v>
      </c>
      <c r="EJ39" s="217">
        <f t="shared" si="89"/>
        <v>1.3000000000000012</v>
      </c>
      <c r="EL39" s="38">
        <f t="shared" si="90"/>
        <v>4.088478876192473E-2</v>
      </c>
      <c r="EM39" s="38">
        <f t="shared" si="91"/>
        <v>4.0772669794212929E-2</v>
      </c>
      <c r="EN39" s="217">
        <f t="shared" si="92"/>
        <v>0</v>
      </c>
      <c r="EO39" s="38">
        <f t="shared" si="93"/>
        <v>0.15268812910075097</v>
      </c>
      <c r="EP39" s="38">
        <f t="shared" si="94"/>
        <v>0.14766754986931507</v>
      </c>
      <c r="EQ39" s="217">
        <f t="shared" si="95"/>
        <v>0.50000000000000044</v>
      </c>
      <c r="ER39" s="38">
        <f t="shared" si="96"/>
        <v>6.9813647232663895E-2</v>
      </c>
      <c r="ES39" s="38">
        <f t="shared" si="97"/>
        <v>7.0222732935079898E-2</v>
      </c>
      <c r="ET39" s="217">
        <f t="shared" si="98"/>
        <v>0</v>
      </c>
      <c r="EU39" s="38">
        <f t="shared" si="99"/>
        <v>0.73661343490466036</v>
      </c>
      <c r="EV39" s="38">
        <f t="shared" si="100"/>
        <v>0.74133704740139206</v>
      </c>
      <c r="EW39" s="217">
        <f t="shared" si="101"/>
        <v>-0.40000000000000036</v>
      </c>
      <c r="EX39" s="38">
        <f t="shared" si="102"/>
        <v>4.1487641147810637E-2</v>
      </c>
      <c r="EY39" s="38">
        <f t="shared" si="103"/>
        <v>4.0940016986009874E-2</v>
      </c>
      <c r="EZ39" s="217">
        <f t="shared" si="104"/>
        <v>0</v>
      </c>
      <c r="FA39" s="38">
        <f t="shared" si="105"/>
        <v>0.15538878688048283</v>
      </c>
      <c r="FB39" s="38">
        <f t="shared" si="106"/>
        <v>0.14911850075130428</v>
      </c>
      <c r="FC39" s="217">
        <f t="shared" si="107"/>
        <v>0.60000000000000053</v>
      </c>
      <c r="FD39" s="38">
        <f t="shared" si="108"/>
        <v>7.0602178556290404E-2</v>
      </c>
      <c r="FE39" s="38">
        <f t="shared" si="109"/>
        <v>7.049754076175721E-2</v>
      </c>
      <c r="FF39" s="217">
        <f t="shared" si="110"/>
        <v>9.9999999999998701E-2</v>
      </c>
      <c r="FG39" s="38">
        <f t="shared" si="111"/>
        <v>0.73252139341541611</v>
      </c>
      <c r="FH39" s="38">
        <f t="shared" si="112"/>
        <v>0.73944394150092863</v>
      </c>
      <c r="FI39" s="217">
        <f t="shared" si="113"/>
        <v>-0.60000000000000053</v>
      </c>
      <c r="FJ39" s="38">
        <f t="shared" si="114"/>
        <v>4.6141494285444416E-2</v>
      </c>
      <c r="FK39" s="38">
        <f t="shared" si="115"/>
        <v>4.6009830851525227E-2</v>
      </c>
      <c r="FL39" s="217">
        <f t="shared" si="116"/>
        <v>0</v>
      </c>
      <c r="FM39" s="38">
        <f t="shared" si="117"/>
        <v>0.1634787947482762</v>
      </c>
      <c r="FN39" s="38">
        <f t="shared" si="118"/>
        <v>0.15543829213049973</v>
      </c>
      <c r="FO39" s="217">
        <f t="shared" si="119"/>
        <v>0.80000000000000071</v>
      </c>
      <c r="FP39" s="38">
        <f t="shared" si="120"/>
        <v>7.8279965996032874E-2</v>
      </c>
      <c r="FQ39" s="38">
        <f t="shared" si="121"/>
        <v>7.9104621464025832E-2</v>
      </c>
      <c r="FR39" s="217">
        <f t="shared" si="122"/>
        <v>-0.10000000000000009</v>
      </c>
      <c r="FS39" s="38">
        <f t="shared" si="123"/>
        <v>0.71209974497024653</v>
      </c>
      <c r="FT39" s="38">
        <f t="shared" si="124"/>
        <v>0.71944725555394917</v>
      </c>
      <c r="FU39" s="217">
        <f t="shared" si="125"/>
        <v>-0.70000000000000062</v>
      </c>
      <c r="FV39" s="218">
        <v>0</v>
      </c>
    </row>
    <row r="40" spans="2:178" s="12" customFormat="1" ht="14.25" customHeight="1">
      <c r="B40" s="263"/>
      <c r="C40" s="284"/>
      <c r="D40" s="181" t="s">
        <v>191</v>
      </c>
      <c r="E40" s="174">
        <v>0</v>
      </c>
      <c r="F40" s="175">
        <v>0</v>
      </c>
      <c r="G40" s="67" t="str">
        <f t="shared" si="0"/>
        <v>-</v>
      </c>
      <c r="H40" s="68">
        <v>0</v>
      </c>
      <c r="I40" s="67" t="str">
        <f t="shared" si="1"/>
        <v>-</v>
      </c>
      <c r="J40" s="68">
        <v>0</v>
      </c>
      <c r="K40" s="67" t="str">
        <f t="shared" si="2"/>
        <v>-</v>
      </c>
      <c r="L40" s="174">
        <v>1</v>
      </c>
      <c r="M40" s="175">
        <v>0</v>
      </c>
      <c r="N40" s="67">
        <f t="shared" si="3"/>
        <v>0</v>
      </c>
      <c r="O40" s="68">
        <v>0</v>
      </c>
      <c r="P40" s="67">
        <f t="shared" si="4"/>
        <v>0</v>
      </c>
      <c r="Q40" s="68">
        <v>0</v>
      </c>
      <c r="R40" s="67">
        <f t="shared" si="5"/>
        <v>0</v>
      </c>
      <c r="S40" s="174">
        <v>191</v>
      </c>
      <c r="T40" s="175">
        <v>5</v>
      </c>
      <c r="U40" s="67">
        <f t="shared" si="6"/>
        <v>2.6178010471204188E-2</v>
      </c>
      <c r="V40" s="68">
        <v>17</v>
      </c>
      <c r="W40" s="67">
        <f t="shared" si="7"/>
        <v>8.9005235602094238E-2</v>
      </c>
      <c r="X40" s="68">
        <v>32</v>
      </c>
      <c r="Y40" s="67">
        <f t="shared" si="8"/>
        <v>0.16753926701570682</v>
      </c>
      <c r="Z40" s="174">
        <v>129</v>
      </c>
      <c r="AA40" s="175">
        <v>4</v>
      </c>
      <c r="AB40" s="67">
        <f t="shared" si="9"/>
        <v>3.1007751937984496E-2</v>
      </c>
      <c r="AC40" s="68">
        <v>7</v>
      </c>
      <c r="AD40" s="67">
        <f t="shared" si="10"/>
        <v>5.4263565891472867E-2</v>
      </c>
      <c r="AE40" s="68">
        <v>15</v>
      </c>
      <c r="AF40" s="67">
        <f t="shared" si="11"/>
        <v>0.11627906976744186</v>
      </c>
      <c r="AG40" s="174">
        <v>67</v>
      </c>
      <c r="AH40" s="175">
        <v>1</v>
      </c>
      <c r="AI40" s="67">
        <f t="shared" si="12"/>
        <v>1.4925373134328358E-2</v>
      </c>
      <c r="AJ40" s="68">
        <v>8</v>
      </c>
      <c r="AK40" s="67">
        <f t="shared" si="13"/>
        <v>0.11940298507462686</v>
      </c>
      <c r="AL40" s="68">
        <v>10</v>
      </c>
      <c r="AM40" s="67">
        <f t="shared" si="14"/>
        <v>0.14925373134328357</v>
      </c>
      <c r="AN40" s="174">
        <v>39</v>
      </c>
      <c r="AO40" s="175">
        <v>0</v>
      </c>
      <c r="AP40" s="67">
        <f t="shared" si="15"/>
        <v>0</v>
      </c>
      <c r="AQ40" s="68">
        <v>4</v>
      </c>
      <c r="AR40" s="67">
        <f t="shared" si="16"/>
        <v>0.10256410256410256</v>
      </c>
      <c r="AS40" s="68">
        <v>1</v>
      </c>
      <c r="AT40" s="67">
        <f t="shared" si="17"/>
        <v>2.564102564102564E-2</v>
      </c>
      <c r="AU40" s="174">
        <v>14</v>
      </c>
      <c r="AV40" s="175">
        <v>0</v>
      </c>
      <c r="AW40" s="67">
        <f t="shared" si="18"/>
        <v>0</v>
      </c>
      <c r="AX40" s="68">
        <v>1</v>
      </c>
      <c r="AY40" s="67">
        <f t="shared" si="19"/>
        <v>7.1428571428571425E-2</v>
      </c>
      <c r="AZ40" s="68">
        <v>0</v>
      </c>
      <c r="BA40" s="67">
        <f t="shared" si="20"/>
        <v>0</v>
      </c>
      <c r="BB40" s="174">
        <f t="shared" si="21"/>
        <v>441</v>
      </c>
      <c r="BC40" s="69">
        <f t="shared" si="22"/>
        <v>10</v>
      </c>
      <c r="BD40" s="67">
        <f t="shared" si="23"/>
        <v>2.2675736961451247E-2</v>
      </c>
      <c r="BE40" s="69">
        <f t="shared" si="24"/>
        <v>37</v>
      </c>
      <c r="BF40" s="67">
        <f t="shared" si="25"/>
        <v>8.390022675736962E-2</v>
      </c>
      <c r="BG40" s="69">
        <f t="shared" si="26"/>
        <v>58</v>
      </c>
      <c r="BH40" s="67">
        <f t="shared" si="27"/>
        <v>0.13151927437641722</v>
      </c>
      <c r="BJ40" s="263"/>
      <c r="BK40" s="284"/>
      <c r="BL40" s="223" t="s">
        <v>191</v>
      </c>
      <c r="BM40" s="40">
        <v>451</v>
      </c>
      <c r="BN40" s="40">
        <v>11</v>
      </c>
      <c r="BO40" s="91">
        <v>2.4390243902439025E-2</v>
      </c>
      <c r="BP40" s="40">
        <v>28</v>
      </c>
      <c r="BQ40" s="91">
        <v>6.2084257206208429E-2</v>
      </c>
      <c r="BR40" s="40">
        <v>40</v>
      </c>
      <c r="BS40" s="91">
        <v>8.8691796008869186E-2</v>
      </c>
      <c r="BU40" s="209"/>
      <c r="BV40" s="5" t="s">
        <v>191</v>
      </c>
      <c r="BW40" s="38">
        <f t="shared" si="28"/>
        <v>0.76190476190476186</v>
      </c>
      <c r="BX40" s="38">
        <f t="shared" si="29"/>
        <v>0.82483370288248337</v>
      </c>
      <c r="BY40" s="147">
        <v>34</v>
      </c>
      <c r="BZ40" s="151" t="s">
        <v>44</v>
      </c>
      <c r="CA40" s="38">
        <f t="shared" si="30"/>
        <v>2.5586836742395654E-2</v>
      </c>
      <c r="CB40" s="38">
        <f t="shared" si="31"/>
        <v>2.7909853492597319E-2</v>
      </c>
      <c r="CC40" s="38">
        <f t="shared" si="32"/>
        <v>0.13480262661332931</v>
      </c>
      <c r="CD40" s="38">
        <f t="shared" si="33"/>
        <v>0.1376551084309405</v>
      </c>
      <c r="CE40" s="38">
        <f t="shared" si="34"/>
        <v>5.1626537851913352E-2</v>
      </c>
      <c r="CF40" s="38">
        <f t="shared" si="35"/>
        <v>5.1683482160114425E-2</v>
      </c>
      <c r="CG40" s="38">
        <f t="shared" si="36"/>
        <v>0.7879839987923617</v>
      </c>
      <c r="CH40" s="38">
        <f t="shared" si="37"/>
        <v>0.78275155591634771</v>
      </c>
      <c r="CI40" s="38">
        <f t="shared" si="38"/>
        <v>2.5785164365147255E-2</v>
      </c>
      <c r="CJ40" s="38">
        <f t="shared" si="39"/>
        <v>2.8189972306038938E-2</v>
      </c>
      <c r="CK40" s="38">
        <f t="shared" si="40"/>
        <v>0.13532119434600187</v>
      </c>
      <c r="CL40" s="38">
        <f t="shared" si="41"/>
        <v>0.13694043731657918</v>
      </c>
      <c r="CM40" s="38">
        <f t="shared" si="42"/>
        <v>5.161106358711149E-2</v>
      </c>
      <c r="CN40" s="38">
        <f t="shared" si="43"/>
        <v>5.1626503534080104E-2</v>
      </c>
      <c r="CO40" s="38">
        <f t="shared" si="44"/>
        <v>0.78728257770173937</v>
      </c>
      <c r="CP40" s="38">
        <f t="shared" si="45"/>
        <v>0.78324308684330179</v>
      </c>
      <c r="CQ40" s="38">
        <f t="shared" si="46"/>
        <v>2.8513238289205704E-2</v>
      </c>
      <c r="CR40" s="38">
        <f t="shared" si="47"/>
        <v>2.6720106880427523E-2</v>
      </c>
      <c r="CS40" s="38">
        <f t="shared" si="48"/>
        <v>0.16225390359809913</v>
      </c>
      <c r="CT40" s="38">
        <f t="shared" si="49"/>
        <v>0.16566466265865062</v>
      </c>
      <c r="CU40" s="38">
        <f t="shared" si="50"/>
        <v>6.313645621181263E-2</v>
      </c>
      <c r="CV40" s="38">
        <f t="shared" si="51"/>
        <v>5.8784235136940546E-2</v>
      </c>
      <c r="CW40" s="38">
        <f t="shared" si="52"/>
        <v>0.74609640190088256</v>
      </c>
      <c r="CX40" s="38">
        <f t="shared" si="53"/>
        <v>0.74883099532398134</v>
      </c>
      <c r="CZ40" s="151" t="s">
        <v>11</v>
      </c>
      <c r="DA40" s="38">
        <f t="shared" si="54"/>
        <v>4.582687624529555E-2</v>
      </c>
      <c r="DB40" s="38">
        <f t="shared" si="55"/>
        <v>4.4706972434561038E-2</v>
      </c>
      <c r="DC40" s="217">
        <f t="shared" si="56"/>
        <v>0.10000000000000009</v>
      </c>
      <c r="DD40" s="38">
        <f t="shared" si="57"/>
        <v>0.16227584680097409</v>
      </c>
      <c r="DE40" s="38">
        <f t="shared" si="58"/>
        <v>0.14755617326847348</v>
      </c>
      <c r="DF40" s="217">
        <f t="shared" si="59"/>
        <v>1.4000000000000012</v>
      </c>
      <c r="DG40" s="38">
        <f t="shared" si="60"/>
        <v>6.5972990923179098E-2</v>
      </c>
      <c r="DH40" s="38">
        <f t="shared" si="61"/>
        <v>7.7368542969654855E-2</v>
      </c>
      <c r="DI40" s="217">
        <f t="shared" si="62"/>
        <v>-1.0999999999999996</v>
      </c>
      <c r="DJ40" s="38">
        <f t="shared" si="63"/>
        <v>0.72592428603055126</v>
      </c>
      <c r="DK40" s="38">
        <f t="shared" si="64"/>
        <v>0.73036831132731062</v>
      </c>
      <c r="DL40" s="217">
        <f t="shared" si="65"/>
        <v>-0.40000000000000036</v>
      </c>
      <c r="DM40" s="38">
        <f t="shared" si="66"/>
        <v>4.5840407470288627E-2</v>
      </c>
      <c r="DN40" s="38">
        <f t="shared" si="67"/>
        <v>4.4270174550973942E-2</v>
      </c>
      <c r="DO40" s="217">
        <f t="shared" si="68"/>
        <v>0.20000000000000018</v>
      </c>
      <c r="DP40" s="38">
        <f t="shared" si="69"/>
        <v>0.1608052389037109</v>
      </c>
      <c r="DQ40" s="38">
        <f t="shared" si="70"/>
        <v>0.14621806223121681</v>
      </c>
      <c r="DR40" s="217">
        <f t="shared" si="71"/>
        <v>1.5000000000000013</v>
      </c>
      <c r="DS40" s="38">
        <f t="shared" si="72"/>
        <v>6.6456463739995156E-2</v>
      </c>
      <c r="DT40" s="38">
        <f t="shared" si="73"/>
        <v>7.6650645079686316E-2</v>
      </c>
      <c r="DU40" s="217">
        <f t="shared" si="74"/>
        <v>-1.0999999999999996</v>
      </c>
      <c r="DV40" s="38">
        <f t="shared" si="75"/>
        <v>0.72689788988600534</v>
      </c>
      <c r="DW40" s="38">
        <f t="shared" si="76"/>
        <v>0.73286111813812294</v>
      </c>
      <c r="DX40" s="217">
        <f t="shared" si="77"/>
        <v>-0.60000000000000053</v>
      </c>
      <c r="DY40" s="38">
        <f t="shared" si="78"/>
        <v>5.6426332288401257E-2</v>
      </c>
      <c r="DZ40" s="38">
        <f t="shared" si="79"/>
        <v>5.4878048780487805E-2</v>
      </c>
      <c r="EA40" s="217">
        <f t="shared" si="80"/>
        <v>0.10000000000000009</v>
      </c>
      <c r="EB40" s="38">
        <f t="shared" si="81"/>
        <v>0.21630094043887146</v>
      </c>
      <c r="EC40" s="38">
        <f t="shared" si="82"/>
        <v>0.1798780487804878</v>
      </c>
      <c r="ED40" s="217">
        <f t="shared" si="83"/>
        <v>3.6000000000000005</v>
      </c>
      <c r="EE40" s="38">
        <f t="shared" si="84"/>
        <v>7.2100313479623826E-2</v>
      </c>
      <c r="EF40" s="38">
        <f t="shared" si="85"/>
        <v>9.451219512195122E-2</v>
      </c>
      <c r="EG40" s="217">
        <f t="shared" si="86"/>
        <v>-2.3000000000000007</v>
      </c>
      <c r="EH40" s="38">
        <f t="shared" si="87"/>
        <v>0.65517241379310343</v>
      </c>
      <c r="EI40" s="38">
        <f t="shared" si="88"/>
        <v>0.67073170731707321</v>
      </c>
      <c r="EJ40" s="217">
        <f t="shared" si="89"/>
        <v>-1.6000000000000014</v>
      </c>
      <c r="EL40" s="38">
        <f t="shared" si="90"/>
        <v>4.088478876192473E-2</v>
      </c>
      <c r="EM40" s="38">
        <f t="shared" si="91"/>
        <v>4.0772669794212929E-2</v>
      </c>
      <c r="EN40" s="217">
        <f t="shared" si="92"/>
        <v>0</v>
      </c>
      <c r="EO40" s="38">
        <f t="shared" si="93"/>
        <v>0.15268812910075097</v>
      </c>
      <c r="EP40" s="38">
        <f t="shared" si="94"/>
        <v>0.14766754986931507</v>
      </c>
      <c r="EQ40" s="217">
        <f t="shared" si="95"/>
        <v>0.50000000000000044</v>
      </c>
      <c r="ER40" s="38">
        <f t="shared" si="96"/>
        <v>6.9813647232663895E-2</v>
      </c>
      <c r="ES40" s="38">
        <f t="shared" si="97"/>
        <v>7.0222732935079898E-2</v>
      </c>
      <c r="ET40" s="217">
        <f t="shared" si="98"/>
        <v>0</v>
      </c>
      <c r="EU40" s="38">
        <f t="shared" si="99"/>
        <v>0.73661343490466036</v>
      </c>
      <c r="EV40" s="38">
        <f t="shared" si="100"/>
        <v>0.74133704740139206</v>
      </c>
      <c r="EW40" s="217">
        <f t="shared" si="101"/>
        <v>-0.40000000000000036</v>
      </c>
      <c r="EX40" s="38">
        <f t="shared" si="102"/>
        <v>4.1487641147810637E-2</v>
      </c>
      <c r="EY40" s="38">
        <f t="shared" si="103"/>
        <v>4.0940016986009874E-2</v>
      </c>
      <c r="EZ40" s="217">
        <f t="shared" si="104"/>
        <v>0</v>
      </c>
      <c r="FA40" s="38">
        <f t="shared" si="105"/>
        <v>0.15538878688048283</v>
      </c>
      <c r="FB40" s="38">
        <f t="shared" si="106"/>
        <v>0.14911850075130428</v>
      </c>
      <c r="FC40" s="217">
        <f t="shared" si="107"/>
        <v>0.60000000000000053</v>
      </c>
      <c r="FD40" s="38">
        <f t="shared" si="108"/>
        <v>7.0602178556290404E-2</v>
      </c>
      <c r="FE40" s="38">
        <f t="shared" si="109"/>
        <v>7.049754076175721E-2</v>
      </c>
      <c r="FF40" s="217">
        <f t="shared" si="110"/>
        <v>9.9999999999998701E-2</v>
      </c>
      <c r="FG40" s="38">
        <f t="shared" si="111"/>
        <v>0.73252139341541611</v>
      </c>
      <c r="FH40" s="38">
        <f t="shared" si="112"/>
        <v>0.73944394150092863</v>
      </c>
      <c r="FI40" s="217">
        <f t="shared" si="113"/>
        <v>-0.60000000000000053</v>
      </c>
      <c r="FJ40" s="38">
        <f t="shared" si="114"/>
        <v>4.6141494285444416E-2</v>
      </c>
      <c r="FK40" s="38">
        <f t="shared" si="115"/>
        <v>4.6009830851525227E-2</v>
      </c>
      <c r="FL40" s="217">
        <f t="shared" si="116"/>
        <v>0</v>
      </c>
      <c r="FM40" s="38">
        <f t="shared" si="117"/>
        <v>0.1634787947482762</v>
      </c>
      <c r="FN40" s="38">
        <f t="shared" si="118"/>
        <v>0.15543829213049973</v>
      </c>
      <c r="FO40" s="217">
        <f t="shared" si="119"/>
        <v>0.80000000000000071</v>
      </c>
      <c r="FP40" s="38">
        <f t="shared" si="120"/>
        <v>7.8279965996032874E-2</v>
      </c>
      <c r="FQ40" s="38">
        <f t="shared" si="121"/>
        <v>7.9104621464025832E-2</v>
      </c>
      <c r="FR40" s="217">
        <f t="shared" si="122"/>
        <v>-0.10000000000000009</v>
      </c>
      <c r="FS40" s="38">
        <f t="shared" si="123"/>
        <v>0.71209974497024653</v>
      </c>
      <c r="FT40" s="38">
        <f t="shared" si="124"/>
        <v>0.71944725555394917</v>
      </c>
      <c r="FU40" s="217">
        <f t="shared" si="125"/>
        <v>-0.70000000000000062</v>
      </c>
      <c r="FV40" s="218">
        <v>0</v>
      </c>
    </row>
    <row r="41" spans="2:178" s="12" customFormat="1" ht="14.25" customHeight="1">
      <c r="B41" s="263"/>
      <c r="C41" s="284"/>
      <c r="D41" s="144" t="s">
        <v>246</v>
      </c>
      <c r="E41" s="166">
        <v>0</v>
      </c>
      <c r="F41" s="235">
        <v>0</v>
      </c>
      <c r="G41" s="168" t="str">
        <f t="shared" ref="G41" si="350">IFERROR(F41/E41,"-")</f>
        <v>-</v>
      </c>
      <c r="H41" s="236">
        <v>0</v>
      </c>
      <c r="I41" s="168" t="str">
        <f t="shared" ref="I41" si="351">IFERROR(H41/E41,"-")</f>
        <v>-</v>
      </c>
      <c r="J41" s="236">
        <v>0</v>
      </c>
      <c r="K41" s="168" t="str">
        <f t="shared" ref="K41" si="352">IFERROR(J41/E41,"-")</f>
        <v>-</v>
      </c>
      <c r="L41" s="166">
        <v>1</v>
      </c>
      <c r="M41" s="235">
        <v>0</v>
      </c>
      <c r="N41" s="168">
        <f t="shared" ref="N41" si="353">IFERROR(M41/L41,"-")</f>
        <v>0</v>
      </c>
      <c r="O41" s="236">
        <v>0</v>
      </c>
      <c r="P41" s="168">
        <f t="shared" ref="P41" si="354">IFERROR(O41/L41,"-")</f>
        <v>0</v>
      </c>
      <c r="Q41" s="236">
        <v>0</v>
      </c>
      <c r="R41" s="168">
        <f t="shared" ref="R41" si="355">IFERROR(Q41/L41,"-")</f>
        <v>0</v>
      </c>
      <c r="S41" s="166">
        <v>42</v>
      </c>
      <c r="T41" s="235">
        <v>0</v>
      </c>
      <c r="U41" s="168">
        <f t="shared" ref="U41" si="356">IFERROR(T41/S41,"-")</f>
        <v>0</v>
      </c>
      <c r="V41" s="236">
        <v>0</v>
      </c>
      <c r="W41" s="168">
        <f t="shared" ref="W41" si="357">IFERROR(V41/S41,"-")</f>
        <v>0</v>
      </c>
      <c r="X41" s="236">
        <v>0</v>
      </c>
      <c r="Y41" s="168">
        <f t="shared" ref="Y41" si="358">IFERROR(X41/S41,"-")</f>
        <v>0</v>
      </c>
      <c r="Z41" s="166">
        <v>67</v>
      </c>
      <c r="AA41" s="235">
        <v>0</v>
      </c>
      <c r="AB41" s="168">
        <f t="shared" ref="AB41" si="359">IFERROR(AA41/Z41,"-")</f>
        <v>0</v>
      </c>
      <c r="AC41" s="236">
        <v>1</v>
      </c>
      <c r="AD41" s="168">
        <f t="shared" ref="AD41" si="360">IFERROR(AC41/Z41,"-")</f>
        <v>1.4925373134328358E-2</v>
      </c>
      <c r="AE41" s="236">
        <v>1</v>
      </c>
      <c r="AF41" s="168">
        <f t="shared" ref="AF41" si="361">IFERROR(AE41/Z41,"-")</f>
        <v>1.4925373134328358E-2</v>
      </c>
      <c r="AG41" s="166">
        <v>51</v>
      </c>
      <c r="AH41" s="235">
        <v>0</v>
      </c>
      <c r="AI41" s="168">
        <f t="shared" ref="AI41" si="362">IFERROR(AH41/AG41,"-")</f>
        <v>0</v>
      </c>
      <c r="AJ41" s="236">
        <v>0</v>
      </c>
      <c r="AK41" s="168">
        <f t="shared" ref="AK41" si="363">IFERROR(AJ41/AG41,"-")</f>
        <v>0</v>
      </c>
      <c r="AL41" s="236">
        <v>1</v>
      </c>
      <c r="AM41" s="168">
        <f t="shared" ref="AM41" si="364">IFERROR(AL41/AG41,"-")</f>
        <v>1.9607843137254902E-2</v>
      </c>
      <c r="AN41" s="166">
        <v>38</v>
      </c>
      <c r="AO41" s="235">
        <v>0</v>
      </c>
      <c r="AP41" s="168">
        <f t="shared" ref="AP41" si="365">IFERROR(AO41/AN41,"-")</f>
        <v>0</v>
      </c>
      <c r="AQ41" s="236">
        <v>0</v>
      </c>
      <c r="AR41" s="168">
        <f t="shared" ref="AR41" si="366">IFERROR(AQ41/AN41,"-")</f>
        <v>0</v>
      </c>
      <c r="AS41" s="236">
        <v>1</v>
      </c>
      <c r="AT41" s="168">
        <f t="shared" ref="AT41" si="367">IFERROR(AS41/AN41,"-")</f>
        <v>2.6315789473684209E-2</v>
      </c>
      <c r="AU41" s="166">
        <v>20</v>
      </c>
      <c r="AV41" s="235">
        <v>0</v>
      </c>
      <c r="AW41" s="168">
        <f t="shared" ref="AW41" si="368">IFERROR(AV41/AU41,"-")</f>
        <v>0</v>
      </c>
      <c r="AX41" s="236">
        <v>0</v>
      </c>
      <c r="AY41" s="168">
        <f t="shared" ref="AY41" si="369">IFERROR(AX41/AU41,"-")</f>
        <v>0</v>
      </c>
      <c r="AZ41" s="236">
        <v>0</v>
      </c>
      <c r="BA41" s="168">
        <f t="shared" ref="BA41" si="370">IFERROR(AZ41/AU41,"-")</f>
        <v>0</v>
      </c>
      <c r="BB41" s="166">
        <f t="shared" ref="BB41" si="371">SUM(E41,L41,S41,Z41,AG41,AN41,AU41,)</f>
        <v>219</v>
      </c>
      <c r="BC41" s="167">
        <f t="shared" ref="BC41" si="372">SUM(F41,M41,T41,AA41,AH41,AO41,AV41,)</f>
        <v>0</v>
      </c>
      <c r="BD41" s="168">
        <f t="shared" ref="BD41" si="373">IFERROR(BC41/BB41,"-")</f>
        <v>0</v>
      </c>
      <c r="BE41" s="167">
        <f t="shared" ref="BE41" si="374">SUM(H41,O41,V41,AC41,AJ41,AQ41,AX41,)</f>
        <v>1</v>
      </c>
      <c r="BF41" s="168">
        <f t="shared" ref="BF41" si="375">IFERROR(BE41/BB41,"-")</f>
        <v>4.5662100456621002E-3</v>
      </c>
      <c r="BG41" s="167">
        <f t="shared" ref="BG41" si="376">SUM(J41,Q41,X41,AE41,AL41,AS41,AZ41,)</f>
        <v>3</v>
      </c>
      <c r="BH41" s="168">
        <f t="shared" ref="BH41" si="377">IFERROR(BG41/BB41,"-")</f>
        <v>1.3698630136986301E-2</v>
      </c>
      <c r="BJ41" s="263"/>
      <c r="BK41" s="284"/>
      <c r="BL41" s="223" t="s">
        <v>245</v>
      </c>
      <c r="BM41" s="40">
        <v>171</v>
      </c>
      <c r="BN41" s="40">
        <v>0</v>
      </c>
      <c r="BO41" s="91">
        <v>0</v>
      </c>
      <c r="BP41" s="40">
        <v>1</v>
      </c>
      <c r="BQ41" s="91">
        <v>5.8479532163742687E-3</v>
      </c>
      <c r="BR41" s="40">
        <v>0</v>
      </c>
      <c r="BS41" s="91">
        <v>0</v>
      </c>
      <c r="BU41" s="209"/>
      <c r="BV41" s="213" t="s">
        <v>245</v>
      </c>
      <c r="BW41" s="38">
        <f t="shared" si="28"/>
        <v>0.9817351598173516</v>
      </c>
      <c r="BX41" s="38">
        <f t="shared" si="29"/>
        <v>0.99415204678362568</v>
      </c>
      <c r="BY41" s="147">
        <v>35</v>
      </c>
      <c r="BZ41" s="151" t="s">
        <v>1</v>
      </c>
      <c r="CA41" s="38">
        <f t="shared" si="30"/>
        <v>3.0384107902067147E-2</v>
      </c>
      <c r="CB41" s="38">
        <f t="shared" si="31"/>
        <v>3.2967032967032968E-2</v>
      </c>
      <c r="CC41" s="38">
        <f t="shared" si="32"/>
        <v>0.14552484972877877</v>
      </c>
      <c r="CD41" s="38">
        <f t="shared" si="33"/>
        <v>0.14739649335174293</v>
      </c>
      <c r="CE41" s="38">
        <f t="shared" si="34"/>
        <v>6.4653276645653124E-2</v>
      </c>
      <c r="CF41" s="38">
        <f t="shared" si="35"/>
        <v>6.2226929696809215E-2</v>
      </c>
      <c r="CG41" s="38">
        <f t="shared" si="36"/>
        <v>0.75943776572350097</v>
      </c>
      <c r="CH41" s="38">
        <f t="shared" si="37"/>
        <v>0.75740954398441485</v>
      </c>
      <c r="CI41" s="38">
        <f t="shared" si="38"/>
        <v>3.076635436358726E-2</v>
      </c>
      <c r="CJ41" s="38">
        <f t="shared" si="39"/>
        <v>3.2964934982287183E-2</v>
      </c>
      <c r="CK41" s="38">
        <f t="shared" si="40"/>
        <v>0.14834742505764797</v>
      </c>
      <c r="CL41" s="38">
        <f t="shared" si="41"/>
        <v>0.14910587386775842</v>
      </c>
      <c r="CM41" s="38">
        <f t="shared" si="42"/>
        <v>6.4607266759457382E-2</v>
      </c>
      <c r="CN41" s="38">
        <f t="shared" si="43"/>
        <v>6.1772130417258861E-2</v>
      </c>
      <c r="CO41" s="38">
        <f t="shared" si="44"/>
        <v>0.75627895381930743</v>
      </c>
      <c r="CP41" s="38">
        <f t="shared" si="45"/>
        <v>0.75615706073269551</v>
      </c>
      <c r="CQ41" s="38">
        <f t="shared" si="46"/>
        <v>3.2679738562091505E-2</v>
      </c>
      <c r="CR41" s="38">
        <f t="shared" si="47"/>
        <v>3.6027449485322154E-2</v>
      </c>
      <c r="CS41" s="38">
        <f t="shared" si="48"/>
        <v>0.14677871148459384</v>
      </c>
      <c r="CT41" s="38">
        <f t="shared" si="49"/>
        <v>0.14487228364468166</v>
      </c>
      <c r="CU41" s="38">
        <f t="shared" si="50"/>
        <v>7.4323062558356676E-2</v>
      </c>
      <c r="CV41" s="38">
        <f t="shared" si="51"/>
        <v>7.1673656118947771E-2</v>
      </c>
      <c r="CW41" s="38">
        <f t="shared" si="52"/>
        <v>0.746218487394958</v>
      </c>
      <c r="CX41" s="38">
        <f t="shared" si="53"/>
        <v>0.74742661075104844</v>
      </c>
      <c r="CZ41" s="151" t="s">
        <v>5</v>
      </c>
      <c r="DA41" s="38">
        <f t="shared" si="54"/>
        <v>0.11843527123406095</v>
      </c>
      <c r="DB41" s="38">
        <f t="shared" si="55"/>
        <v>0.10930809105251296</v>
      </c>
      <c r="DC41" s="217">
        <f t="shared" si="56"/>
        <v>0.89999999999999947</v>
      </c>
      <c r="DD41" s="38">
        <f t="shared" si="57"/>
        <v>0.35811540955262589</v>
      </c>
      <c r="DE41" s="38">
        <f t="shared" si="58"/>
        <v>0.36871760198332204</v>
      </c>
      <c r="DF41" s="217">
        <f t="shared" si="59"/>
        <v>-1.100000000000001</v>
      </c>
      <c r="DG41" s="38">
        <f t="shared" si="60"/>
        <v>4.5601901880267991E-2</v>
      </c>
      <c r="DH41" s="38">
        <f t="shared" si="61"/>
        <v>4.4624746450304259E-2</v>
      </c>
      <c r="DI41" s="217">
        <f t="shared" si="62"/>
        <v>0.10000000000000009</v>
      </c>
      <c r="DJ41" s="38">
        <f t="shared" si="63"/>
        <v>0.47784741733304514</v>
      </c>
      <c r="DK41" s="38">
        <f t="shared" si="64"/>
        <v>0.47734956051386074</v>
      </c>
      <c r="DL41" s="217">
        <f t="shared" si="65"/>
        <v>0.10000000000000009</v>
      </c>
      <c r="DM41" s="38">
        <f t="shared" si="66"/>
        <v>0.11961492178098676</v>
      </c>
      <c r="DN41" s="38">
        <f t="shared" si="67"/>
        <v>0.11100049776007964</v>
      </c>
      <c r="DO41" s="217">
        <f t="shared" si="68"/>
        <v>0.89999999999999947</v>
      </c>
      <c r="DP41" s="38">
        <f t="shared" si="69"/>
        <v>0.36269554753309263</v>
      </c>
      <c r="DQ41" s="38">
        <f t="shared" si="70"/>
        <v>0.37182677949228471</v>
      </c>
      <c r="DR41" s="217">
        <f t="shared" si="71"/>
        <v>-0.9000000000000008</v>
      </c>
      <c r="DS41" s="38">
        <f t="shared" si="72"/>
        <v>4.6450060168471724E-2</v>
      </c>
      <c r="DT41" s="38">
        <f t="shared" si="73"/>
        <v>4.5047287207565956E-2</v>
      </c>
      <c r="DU41" s="217">
        <f t="shared" si="74"/>
        <v>0.10000000000000009</v>
      </c>
      <c r="DV41" s="38">
        <f t="shared" si="75"/>
        <v>0.47123947051744886</v>
      </c>
      <c r="DW41" s="38">
        <f t="shared" si="76"/>
        <v>0.47212543554006969</v>
      </c>
      <c r="DX41" s="217">
        <f t="shared" si="77"/>
        <v>-0.10000000000000009</v>
      </c>
      <c r="DY41" s="38">
        <f t="shared" si="78"/>
        <v>0.12562814070351758</v>
      </c>
      <c r="DZ41" s="38">
        <f t="shared" si="79"/>
        <v>0.10209424083769633</v>
      </c>
      <c r="EA41" s="217">
        <f t="shared" si="80"/>
        <v>2.4000000000000008</v>
      </c>
      <c r="EB41" s="38">
        <f t="shared" si="81"/>
        <v>0.35175879396984927</v>
      </c>
      <c r="EC41" s="38">
        <f t="shared" si="82"/>
        <v>0.37172774869109948</v>
      </c>
      <c r="ED41" s="217">
        <f t="shared" si="83"/>
        <v>-2.0000000000000018</v>
      </c>
      <c r="EE41" s="38">
        <f t="shared" si="84"/>
        <v>4.0201005025125629E-2</v>
      </c>
      <c r="EF41" s="38">
        <f t="shared" si="85"/>
        <v>4.4502617801047119E-2</v>
      </c>
      <c r="EG41" s="217">
        <f t="shared" si="86"/>
        <v>-0.49999999999999978</v>
      </c>
      <c r="EH41" s="38">
        <f t="shared" si="87"/>
        <v>0.48241206030150752</v>
      </c>
      <c r="EI41" s="38">
        <f t="shared" si="88"/>
        <v>0.48167539267015708</v>
      </c>
      <c r="EJ41" s="217">
        <f t="shared" si="89"/>
        <v>0</v>
      </c>
      <c r="EL41" s="38">
        <f t="shared" si="90"/>
        <v>4.088478876192473E-2</v>
      </c>
      <c r="EM41" s="38">
        <f t="shared" si="91"/>
        <v>4.0772669794212929E-2</v>
      </c>
      <c r="EN41" s="217">
        <f t="shared" si="92"/>
        <v>0</v>
      </c>
      <c r="EO41" s="38">
        <f t="shared" si="93"/>
        <v>0.15268812910075097</v>
      </c>
      <c r="EP41" s="38">
        <f t="shared" si="94"/>
        <v>0.14766754986931507</v>
      </c>
      <c r="EQ41" s="217">
        <f t="shared" si="95"/>
        <v>0.50000000000000044</v>
      </c>
      <c r="ER41" s="38">
        <f t="shared" si="96"/>
        <v>6.9813647232663895E-2</v>
      </c>
      <c r="ES41" s="38">
        <f t="shared" si="97"/>
        <v>7.0222732935079898E-2</v>
      </c>
      <c r="ET41" s="217">
        <f t="shared" si="98"/>
        <v>0</v>
      </c>
      <c r="EU41" s="38">
        <f t="shared" si="99"/>
        <v>0.73661343490466036</v>
      </c>
      <c r="EV41" s="38">
        <f t="shared" si="100"/>
        <v>0.74133704740139206</v>
      </c>
      <c r="EW41" s="217">
        <f t="shared" si="101"/>
        <v>-0.40000000000000036</v>
      </c>
      <c r="EX41" s="38">
        <f t="shared" si="102"/>
        <v>4.1487641147810637E-2</v>
      </c>
      <c r="EY41" s="38">
        <f t="shared" si="103"/>
        <v>4.0940016986009874E-2</v>
      </c>
      <c r="EZ41" s="217">
        <f t="shared" si="104"/>
        <v>0</v>
      </c>
      <c r="FA41" s="38">
        <f t="shared" si="105"/>
        <v>0.15538878688048283</v>
      </c>
      <c r="FB41" s="38">
        <f t="shared" si="106"/>
        <v>0.14911850075130428</v>
      </c>
      <c r="FC41" s="217">
        <f t="shared" si="107"/>
        <v>0.60000000000000053</v>
      </c>
      <c r="FD41" s="38">
        <f t="shared" si="108"/>
        <v>7.0602178556290404E-2</v>
      </c>
      <c r="FE41" s="38">
        <f t="shared" si="109"/>
        <v>7.049754076175721E-2</v>
      </c>
      <c r="FF41" s="217">
        <f t="shared" si="110"/>
        <v>9.9999999999998701E-2</v>
      </c>
      <c r="FG41" s="38">
        <f t="shared" si="111"/>
        <v>0.73252139341541611</v>
      </c>
      <c r="FH41" s="38">
        <f t="shared" si="112"/>
        <v>0.73944394150092863</v>
      </c>
      <c r="FI41" s="217">
        <f t="shared" si="113"/>
        <v>-0.60000000000000053</v>
      </c>
      <c r="FJ41" s="38">
        <f t="shared" si="114"/>
        <v>4.6141494285444416E-2</v>
      </c>
      <c r="FK41" s="38">
        <f t="shared" si="115"/>
        <v>4.6009830851525227E-2</v>
      </c>
      <c r="FL41" s="217">
        <f t="shared" si="116"/>
        <v>0</v>
      </c>
      <c r="FM41" s="38">
        <f t="shared" si="117"/>
        <v>0.1634787947482762</v>
      </c>
      <c r="FN41" s="38">
        <f t="shared" si="118"/>
        <v>0.15543829213049973</v>
      </c>
      <c r="FO41" s="217">
        <f t="shared" si="119"/>
        <v>0.80000000000000071</v>
      </c>
      <c r="FP41" s="38">
        <f t="shared" si="120"/>
        <v>7.8279965996032874E-2</v>
      </c>
      <c r="FQ41" s="38">
        <f t="shared" si="121"/>
        <v>7.9104621464025832E-2</v>
      </c>
      <c r="FR41" s="217">
        <f t="shared" si="122"/>
        <v>-0.10000000000000009</v>
      </c>
      <c r="FS41" s="38">
        <f t="shared" si="123"/>
        <v>0.71209974497024653</v>
      </c>
      <c r="FT41" s="38">
        <f t="shared" si="124"/>
        <v>0.71944725555394917</v>
      </c>
      <c r="FU41" s="217">
        <f t="shared" si="125"/>
        <v>-0.70000000000000062</v>
      </c>
      <c r="FV41" s="218">
        <v>0</v>
      </c>
    </row>
    <row r="42" spans="2:178" s="12" customFormat="1" ht="14.25" customHeight="1">
      <c r="B42" s="264"/>
      <c r="C42" s="285"/>
      <c r="D42" s="164" t="s">
        <v>74</v>
      </c>
      <c r="E42" s="39">
        <v>7</v>
      </c>
      <c r="F42" s="237">
        <v>0</v>
      </c>
      <c r="G42" s="13">
        <f t="shared" si="0"/>
        <v>0</v>
      </c>
      <c r="H42" s="34">
        <v>1</v>
      </c>
      <c r="I42" s="13">
        <f t="shared" si="1"/>
        <v>0.14285714285714285</v>
      </c>
      <c r="J42" s="34">
        <v>0</v>
      </c>
      <c r="K42" s="13">
        <f t="shared" si="2"/>
        <v>0</v>
      </c>
      <c r="L42" s="39">
        <v>35</v>
      </c>
      <c r="M42" s="237">
        <v>1</v>
      </c>
      <c r="N42" s="13">
        <f t="shared" si="3"/>
        <v>2.8571428571428571E-2</v>
      </c>
      <c r="O42" s="34">
        <v>2</v>
      </c>
      <c r="P42" s="13">
        <f t="shared" si="4"/>
        <v>5.7142857142857141E-2</v>
      </c>
      <c r="Q42" s="34">
        <v>0</v>
      </c>
      <c r="R42" s="13">
        <f t="shared" si="5"/>
        <v>0</v>
      </c>
      <c r="S42" s="39">
        <v>1717</v>
      </c>
      <c r="T42" s="237">
        <v>44</v>
      </c>
      <c r="U42" s="13">
        <f t="shared" si="6"/>
        <v>2.5626092020966801E-2</v>
      </c>
      <c r="V42" s="34">
        <v>162</v>
      </c>
      <c r="W42" s="13">
        <f t="shared" si="7"/>
        <v>9.4350611531741416E-2</v>
      </c>
      <c r="X42" s="34">
        <v>160</v>
      </c>
      <c r="Y42" s="13">
        <f t="shared" si="8"/>
        <v>9.3185789167152006E-2</v>
      </c>
      <c r="Z42" s="39">
        <v>1411</v>
      </c>
      <c r="AA42" s="237">
        <v>34</v>
      </c>
      <c r="AB42" s="13">
        <f t="shared" si="9"/>
        <v>2.4096385542168676E-2</v>
      </c>
      <c r="AC42" s="34">
        <v>103</v>
      </c>
      <c r="AD42" s="13">
        <f t="shared" si="10"/>
        <v>7.2997873848334519E-2</v>
      </c>
      <c r="AE42" s="34">
        <v>126</v>
      </c>
      <c r="AF42" s="13">
        <f t="shared" si="11"/>
        <v>8.9298369950389797E-2</v>
      </c>
      <c r="AG42" s="39">
        <v>952</v>
      </c>
      <c r="AH42" s="237">
        <v>11</v>
      </c>
      <c r="AI42" s="13">
        <f t="shared" si="12"/>
        <v>1.1554621848739496E-2</v>
      </c>
      <c r="AJ42" s="34">
        <v>54</v>
      </c>
      <c r="AK42" s="13">
        <f t="shared" si="13"/>
        <v>5.6722689075630252E-2</v>
      </c>
      <c r="AL42" s="34">
        <v>74</v>
      </c>
      <c r="AM42" s="13">
        <f t="shared" si="14"/>
        <v>7.7731092436974791E-2</v>
      </c>
      <c r="AN42" s="39">
        <v>415</v>
      </c>
      <c r="AO42" s="237">
        <v>3</v>
      </c>
      <c r="AP42" s="13">
        <f t="shared" si="15"/>
        <v>7.2289156626506026E-3</v>
      </c>
      <c r="AQ42" s="34">
        <v>16</v>
      </c>
      <c r="AR42" s="13">
        <f t="shared" si="16"/>
        <v>3.8554216867469883E-2</v>
      </c>
      <c r="AS42" s="34">
        <v>31</v>
      </c>
      <c r="AT42" s="13">
        <f t="shared" si="17"/>
        <v>7.4698795180722893E-2</v>
      </c>
      <c r="AU42" s="39">
        <v>156</v>
      </c>
      <c r="AV42" s="237">
        <v>1</v>
      </c>
      <c r="AW42" s="13">
        <f t="shared" si="18"/>
        <v>6.41025641025641E-3</v>
      </c>
      <c r="AX42" s="34">
        <v>1</v>
      </c>
      <c r="AY42" s="13">
        <f t="shared" si="19"/>
        <v>6.41025641025641E-3</v>
      </c>
      <c r="AZ42" s="34">
        <v>2</v>
      </c>
      <c r="BA42" s="13">
        <f t="shared" si="20"/>
        <v>1.282051282051282E-2</v>
      </c>
      <c r="BB42" s="39">
        <f t="shared" si="21"/>
        <v>4693</v>
      </c>
      <c r="BC42" s="75">
        <f t="shared" si="22"/>
        <v>94</v>
      </c>
      <c r="BD42" s="13">
        <f t="shared" si="23"/>
        <v>2.0029831664180694E-2</v>
      </c>
      <c r="BE42" s="75">
        <f t="shared" si="24"/>
        <v>339</v>
      </c>
      <c r="BF42" s="13">
        <f t="shared" si="25"/>
        <v>7.2235243980396338E-2</v>
      </c>
      <c r="BG42" s="75">
        <f t="shared" si="26"/>
        <v>393</v>
      </c>
      <c r="BH42" s="13">
        <f t="shared" si="27"/>
        <v>8.3741743021521417E-2</v>
      </c>
      <c r="BJ42" s="264"/>
      <c r="BK42" s="285"/>
      <c r="BL42" s="222" t="s">
        <v>74</v>
      </c>
      <c r="BM42" s="40">
        <v>4599</v>
      </c>
      <c r="BN42" s="40">
        <v>87</v>
      </c>
      <c r="BO42" s="91">
        <v>1.8917155903457272E-2</v>
      </c>
      <c r="BP42" s="40">
        <v>298</v>
      </c>
      <c r="BQ42" s="91">
        <v>6.4796694933681231E-2</v>
      </c>
      <c r="BR42" s="40">
        <v>368</v>
      </c>
      <c r="BS42" s="91">
        <v>8.0017395085888232E-2</v>
      </c>
      <c r="BU42" s="210"/>
      <c r="BV42" s="125" t="s">
        <v>74</v>
      </c>
      <c r="BW42" s="38">
        <f t="shared" si="28"/>
        <v>0.82399318133390154</v>
      </c>
      <c r="BX42" s="38">
        <f t="shared" si="29"/>
        <v>0.83626875407697321</v>
      </c>
      <c r="BY42" s="147">
        <v>36</v>
      </c>
      <c r="BZ42" s="151" t="s">
        <v>2</v>
      </c>
      <c r="CA42" s="38">
        <f t="shared" si="30"/>
        <v>5.5248981736959663E-2</v>
      </c>
      <c r="CB42" s="38">
        <f t="shared" si="31"/>
        <v>5.8807551269862826E-2</v>
      </c>
      <c r="CC42" s="38">
        <f t="shared" si="32"/>
        <v>0.33543555380370516</v>
      </c>
      <c r="CD42" s="38">
        <f t="shared" si="33"/>
        <v>0.32812712209697137</v>
      </c>
      <c r="CE42" s="38">
        <f t="shared" si="34"/>
        <v>3.2584417290763369E-2</v>
      </c>
      <c r="CF42" s="38">
        <f t="shared" si="35"/>
        <v>3.4293087056906153E-2</v>
      </c>
      <c r="CG42" s="38">
        <f t="shared" si="36"/>
        <v>0.57673104716857182</v>
      </c>
      <c r="CH42" s="38">
        <f t="shared" si="37"/>
        <v>0.57877223957625967</v>
      </c>
      <c r="CI42" s="38">
        <f t="shared" si="38"/>
        <v>5.5129826649802843E-2</v>
      </c>
      <c r="CJ42" s="38">
        <f t="shared" si="39"/>
        <v>5.8984493767102464E-2</v>
      </c>
      <c r="CK42" s="38">
        <f t="shared" si="40"/>
        <v>0.34424521984971357</v>
      </c>
      <c r="CL42" s="38">
        <f t="shared" si="41"/>
        <v>0.33353602918820308</v>
      </c>
      <c r="CM42" s="38">
        <f t="shared" si="42"/>
        <v>3.2512461870396546E-2</v>
      </c>
      <c r="CN42" s="38">
        <f t="shared" si="43"/>
        <v>3.4204925509273336E-2</v>
      </c>
      <c r="CO42" s="38">
        <f t="shared" si="44"/>
        <v>0.56811249163008704</v>
      </c>
      <c r="CP42" s="38">
        <f t="shared" si="45"/>
        <v>0.57327455153542106</v>
      </c>
      <c r="CQ42" s="38">
        <f t="shared" si="46"/>
        <v>6.4693737095664144E-2</v>
      </c>
      <c r="CR42" s="38">
        <f t="shared" si="47"/>
        <v>6.3469675599435824E-2</v>
      </c>
      <c r="CS42" s="38">
        <f t="shared" si="48"/>
        <v>0.31452167928423952</v>
      </c>
      <c r="CT42" s="38">
        <f t="shared" si="49"/>
        <v>0.31311706629055008</v>
      </c>
      <c r="CU42" s="38">
        <f t="shared" si="50"/>
        <v>3.922918100481762E-2</v>
      </c>
      <c r="CV42" s="38">
        <f t="shared" si="51"/>
        <v>3.8787023977433006E-2</v>
      </c>
      <c r="CW42" s="38">
        <f t="shared" si="52"/>
        <v>0.58155540261527872</v>
      </c>
      <c r="CX42" s="38">
        <f t="shared" si="53"/>
        <v>0.58462623413258108</v>
      </c>
      <c r="CZ42" s="151" t="s">
        <v>6</v>
      </c>
      <c r="DA42" s="38">
        <f t="shared" si="54"/>
        <v>5.5126223596084489E-2</v>
      </c>
      <c r="DB42" s="38">
        <f t="shared" si="55"/>
        <v>4.6315789473684213E-2</v>
      </c>
      <c r="DC42" s="217">
        <f t="shared" si="56"/>
        <v>0.90000000000000013</v>
      </c>
      <c r="DD42" s="38">
        <f t="shared" si="57"/>
        <v>0.14013395157135497</v>
      </c>
      <c r="DE42" s="38">
        <f t="shared" si="58"/>
        <v>0.15</v>
      </c>
      <c r="DF42" s="217">
        <f t="shared" si="59"/>
        <v>-0.99999999999999811</v>
      </c>
      <c r="DG42" s="38">
        <f t="shared" si="60"/>
        <v>6.3884595569294184E-2</v>
      </c>
      <c r="DH42" s="38">
        <f t="shared" si="61"/>
        <v>4.7894736842105261E-2</v>
      </c>
      <c r="DI42" s="217">
        <f t="shared" si="62"/>
        <v>1.6</v>
      </c>
      <c r="DJ42" s="38">
        <f t="shared" si="63"/>
        <v>0.74085522926326641</v>
      </c>
      <c r="DK42" s="38">
        <f t="shared" si="64"/>
        <v>0.75578947368421057</v>
      </c>
      <c r="DL42" s="217">
        <f t="shared" si="65"/>
        <v>-1.5000000000000013</v>
      </c>
      <c r="DM42" s="38">
        <f t="shared" si="66"/>
        <v>5.5646481178396073E-2</v>
      </c>
      <c r="DN42" s="38">
        <f t="shared" si="67"/>
        <v>4.7854785478547858E-2</v>
      </c>
      <c r="DO42" s="217">
        <f t="shared" si="68"/>
        <v>0.8</v>
      </c>
      <c r="DP42" s="38">
        <f t="shared" si="69"/>
        <v>0.14238952536824878</v>
      </c>
      <c r="DQ42" s="38">
        <f t="shared" si="70"/>
        <v>0.15126512651265125</v>
      </c>
      <c r="DR42" s="217">
        <f t="shared" si="71"/>
        <v>-0.9000000000000008</v>
      </c>
      <c r="DS42" s="38">
        <f t="shared" si="72"/>
        <v>6.2193126022913256E-2</v>
      </c>
      <c r="DT42" s="38">
        <f t="shared" si="73"/>
        <v>4.6754675467546754E-2</v>
      </c>
      <c r="DU42" s="217">
        <f t="shared" si="74"/>
        <v>1.5</v>
      </c>
      <c r="DV42" s="38">
        <f t="shared" si="75"/>
        <v>0.73977086743044185</v>
      </c>
      <c r="DW42" s="38">
        <f t="shared" si="76"/>
        <v>0.75412541254125409</v>
      </c>
      <c r="DX42" s="217">
        <f t="shared" si="77"/>
        <v>-1.4000000000000012</v>
      </c>
      <c r="DY42" s="38">
        <f t="shared" si="78"/>
        <v>8.6206896551724144E-2</v>
      </c>
      <c r="DZ42" s="38">
        <f t="shared" si="79"/>
        <v>1.7543859649122806E-2</v>
      </c>
      <c r="EA42" s="217">
        <f t="shared" si="80"/>
        <v>6.7999999999999989</v>
      </c>
      <c r="EB42" s="38">
        <f t="shared" si="81"/>
        <v>0.18965517241379309</v>
      </c>
      <c r="EC42" s="38">
        <f t="shared" si="82"/>
        <v>0.17543859649122806</v>
      </c>
      <c r="ED42" s="217">
        <f t="shared" si="83"/>
        <v>1.5000000000000013</v>
      </c>
      <c r="EE42" s="38">
        <f t="shared" si="84"/>
        <v>0.15517241379310345</v>
      </c>
      <c r="EF42" s="38">
        <f t="shared" si="85"/>
        <v>0.10526315789473684</v>
      </c>
      <c r="EG42" s="217">
        <f t="shared" si="86"/>
        <v>5</v>
      </c>
      <c r="EH42" s="38">
        <f t="shared" si="87"/>
        <v>0.56896551724137934</v>
      </c>
      <c r="EI42" s="38">
        <f t="shared" si="88"/>
        <v>0.70175438596491224</v>
      </c>
      <c r="EJ42" s="217">
        <f t="shared" si="89"/>
        <v>-13.3</v>
      </c>
      <c r="EL42" s="38">
        <f t="shared" si="90"/>
        <v>4.088478876192473E-2</v>
      </c>
      <c r="EM42" s="38">
        <f t="shared" si="91"/>
        <v>4.0772669794212929E-2</v>
      </c>
      <c r="EN42" s="217">
        <f t="shared" si="92"/>
        <v>0</v>
      </c>
      <c r="EO42" s="38">
        <f t="shared" si="93"/>
        <v>0.15268812910075097</v>
      </c>
      <c r="EP42" s="38">
        <f t="shared" si="94"/>
        <v>0.14766754986931507</v>
      </c>
      <c r="EQ42" s="217">
        <f t="shared" si="95"/>
        <v>0.50000000000000044</v>
      </c>
      <c r="ER42" s="38">
        <f t="shared" si="96"/>
        <v>6.9813647232663895E-2</v>
      </c>
      <c r="ES42" s="38">
        <f t="shared" si="97"/>
        <v>7.0222732935079898E-2</v>
      </c>
      <c r="ET42" s="217">
        <f t="shared" si="98"/>
        <v>0</v>
      </c>
      <c r="EU42" s="38">
        <f t="shared" si="99"/>
        <v>0.73661343490466036</v>
      </c>
      <c r="EV42" s="38">
        <f t="shared" si="100"/>
        <v>0.74133704740139206</v>
      </c>
      <c r="EW42" s="217">
        <f t="shared" si="101"/>
        <v>-0.40000000000000036</v>
      </c>
      <c r="EX42" s="38">
        <f t="shared" si="102"/>
        <v>4.1487641147810637E-2</v>
      </c>
      <c r="EY42" s="38">
        <f t="shared" si="103"/>
        <v>4.0940016986009874E-2</v>
      </c>
      <c r="EZ42" s="217">
        <f t="shared" si="104"/>
        <v>0</v>
      </c>
      <c r="FA42" s="38">
        <f t="shared" si="105"/>
        <v>0.15538878688048283</v>
      </c>
      <c r="FB42" s="38">
        <f t="shared" si="106"/>
        <v>0.14911850075130428</v>
      </c>
      <c r="FC42" s="217">
        <f t="shared" si="107"/>
        <v>0.60000000000000053</v>
      </c>
      <c r="FD42" s="38">
        <f t="shared" si="108"/>
        <v>7.0602178556290404E-2</v>
      </c>
      <c r="FE42" s="38">
        <f t="shared" si="109"/>
        <v>7.049754076175721E-2</v>
      </c>
      <c r="FF42" s="217">
        <f t="shared" si="110"/>
        <v>9.9999999999998701E-2</v>
      </c>
      <c r="FG42" s="38">
        <f t="shared" si="111"/>
        <v>0.73252139341541611</v>
      </c>
      <c r="FH42" s="38">
        <f t="shared" si="112"/>
        <v>0.73944394150092863</v>
      </c>
      <c r="FI42" s="217">
        <f t="shared" si="113"/>
        <v>-0.60000000000000053</v>
      </c>
      <c r="FJ42" s="38">
        <f t="shared" si="114"/>
        <v>4.6141494285444416E-2</v>
      </c>
      <c r="FK42" s="38">
        <f t="shared" si="115"/>
        <v>4.6009830851525227E-2</v>
      </c>
      <c r="FL42" s="217">
        <f t="shared" si="116"/>
        <v>0</v>
      </c>
      <c r="FM42" s="38">
        <f t="shared" si="117"/>
        <v>0.1634787947482762</v>
      </c>
      <c r="FN42" s="38">
        <f t="shared" si="118"/>
        <v>0.15543829213049973</v>
      </c>
      <c r="FO42" s="217">
        <f t="shared" si="119"/>
        <v>0.80000000000000071</v>
      </c>
      <c r="FP42" s="38">
        <f t="shared" si="120"/>
        <v>7.8279965996032874E-2</v>
      </c>
      <c r="FQ42" s="38">
        <f t="shared" si="121"/>
        <v>7.9104621464025832E-2</v>
      </c>
      <c r="FR42" s="217">
        <f t="shared" si="122"/>
        <v>-0.10000000000000009</v>
      </c>
      <c r="FS42" s="38">
        <f t="shared" si="123"/>
        <v>0.71209974497024653</v>
      </c>
      <c r="FT42" s="38">
        <f t="shared" si="124"/>
        <v>0.71944725555394917</v>
      </c>
      <c r="FU42" s="217">
        <f t="shared" si="125"/>
        <v>-0.70000000000000062</v>
      </c>
      <c r="FV42" s="218">
        <v>0</v>
      </c>
    </row>
    <row r="43" spans="2:178" s="12" customFormat="1" ht="14.25" customHeight="1">
      <c r="B43" s="262">
        <v>10</v>
      </c>
      <c r="C43" s="283" t="s">
        <v>59</v>
      </c>
      <c r="D43" s="143" t="s">
        <v>163</v>
      </c>
      <c r="E43" s="128">
        <v>19</v>
      </c>
      <c r="F43" s="89">
        <v>0</v>
      </c>
      <c r="G43" s="77">
        <f t="shared" si="0"/>
        <v>0</v>
      </c>
      <c r="H43" s="78">
        <v>0</v>
      </c>
      <c r="I43" s="77">
        <f t="shared" si="1"/>
        <v>0</v>
      </c>
      <c r="J43" s="78">
        <v>0</v>
      </c>
      <c r="K43" s="77">
        <f t="shared" si="2"/>
        <v>0</v>
      </c>
      <c r="L43" s="128">
        <v>82</v>
      </c>
      <c r="M43" s="89">
        <v>5</v>
      </c>
      <c r="N43" s="77">
        <f t="shared" si="3"/>
        <v>6.097560975609756E-2</v>
      </c>
      <c r="O43" s="78">
        <v>8</v>
      </c>
      <c r="P43" s="77">
        <f t="shared" si="4"/>
        <v>9.7560975609756101E-2</v>
      </c>
      <c r="Q43" s="78">
        <v>4</v>
      </c>
      <c r="R43" s="77">
        <f t="shared" si="5"/>
        <v>4.878048780487805E-2</v>
      </c>
      <c r="S43" s="128">
        <v>3998</v>
      </c>
      <c r="T43" s="89">
        <v>174</v>
      </c>
      <c r="U43" s="77">
        <f t="shared" si="6"/>
        <v>4.352176088044022E-2</v>
      </c>
      <c r="V43" s="78">
        <v>656</v>
      </c>
      <c r="W43" s="77">
        <f t="shared" si="7"/>
        <v>0.16408204102051024</v>
      </c>
      <c r="X43" s="78">
        <v>365</v>
      </c>
      <c r="Y43" s="77">
        <f t="shared" si="8"/>
        <v>9.129564782391196E-2</v>
      </c>
      <c r="Z43" s="128">
        <v>3422</v>
      </c>
      <c r="AA43" s="89">
        <v>147</v>
      </c>
      <c r="AB43" s="77">
        <f t="shared" si="9"/>
        <v>4.2957334891876094E-2</v>
      </c>
      <c r="AC43" s="78">
        <v>563</v>
      </c>
      <c r="AD43" s="77">
        <f t="shared" si="10"/>
        <v>0.16452367036820573</v>
      </c>
      <c r="AE43" s="78">
        <v>317</v>
      </c>
      <c r="AF43" s="77">
        <f t="shared" si="11"/>
        <v>9.263588544710695E-2</v>
      </c>
      <c r="AG43" s="128">
        <v>2226</v>
      </c>
      <c r="AH43" s="89">
        <v>80</v>
      </c>
      <c r="AI43" s="77">
        <f t="shared" si="12"/>
        <v>3.5938903863432167E-2</v>
      </c>
      <c r="AJ43" s="78">
        <v>245</v>
      </c>
      <c r="AK43" s="77">
        <f t="shared" si="13"/>
        <v>0.11006289308176101</v>
      </c>
      <c r="AL43" s="78">
        <v>165</v>
      </c>
      <c r="AM43" s="77">
        <f t="shared" si="14"/>
        <v>7.4123989218328842E-2</v>
      </c>
      <c r="AN43" s="128">
        <v>893</v>
      </c>
      <c r="AO43" s="89">
        <v>10</v>
      </c>
      <c r="AP43" s="77">
        <f t="shared" si="15"/>
        <v>1.1198208286674132E-2</v>
      </c>
      <c r="AQ43" s="78">
        <v>76</v>
      </c>
      <c r="AR43" s="77">
        <f t="shared" si="16"/>
        <v>8.5106382978723402E-2</v>
      </c>
      <c r="AS43" s="78">
        <v>63</v>
      </c>
      <c r="AT43" s="77">
        <f t="shared" si="17"/>
        <v>7.0548712206047026E-2</v>
      </c>
      <c r="AU43" s="128">
        <v>274</v>
      </c>
      <c r="AV43" s="89">
        <v>1</v>
      </c>
      <c r="AW43" s="77">
        <f t="shared" si="18"/>
        <v>3.6496350364963502E-3</v>
      </c>
      <c r="AX43" s="78">
        <v>14</v>
      </c>
      <c r="AY43" s="77">
        <f t="shared" si="19"/>
        <v>5.1094890510948905E-2</v>
      </c>
      <c r="AZ43" s="78">
        <v>13</v>
      </c>
      <c r="BA43" s="77">
        <f t="shared" si="20"/>
        <v>4.7445255474452552E-2</v>
      </c>
      <c r="BB43" s="128">
        <f t="shared" si="21"/>
        <v>10914</v>
      </c>
      <c r="BC43" s="79">
        <f t="shared" si="22"/>
        <v>417</v>
      </c>
      <c r="BD43" s="77">
        <f t="shared" si="23"/>
        <v>3.8207806487080817E-2</v>
      </c>
      <c r="BE43" s="79">
        <f t="shared" si="24"/>
        <v>1562</v>
      </c>
      <c r="BF43" s="77">
        <f t="shared" si="25"/>
        <v>0.14311892981491661</v>
      </c>
      <c r="BG43" s="79">
        <f t="shared" si="26"/>
        <v>927</v>
      </c>
      <c r="BH43" s="77">
        <f t="shared" si="27"/>
        <v>8.4936778449697631E-2</v>
      </c>
      <c r="BJ43" s="262">
        <v>10</v>
      </c>
      <c r="BK43" s="283" t="s">
        <v>59</v>
      </c>
      <c r="BL43" s="223" t="s">
        <v>163</v>
      </c>
      <c r="BM43" s="40">
        <v>10879</v>
      </c>
      <c r="BN43" s="40">
        <v>422</v>
      </c>
      <c r="BO43" s="91">
        <v>3.8790329993565582E-2</v>
      </c>
      <c r="BP43" s="40">
        <v>1432</v>
      </c>
      <c r="BQ43" s="91">
        <v>0.13162974538100927</v>
      </c>
      <c r="BR43" s="40">
        <v>897</v>
      </c>
      <c r="BS43" s="91">
        <v>8.2452431289640596E-2</v>
      </c>
      <c r="BU43" s="208" t="s">
        <v>59</v>
      </c>
      <c r="BV43" s="5" t="s">
        <v>163</v>
      </c>
      <c r="BW43" s="38">
        <f t="shared" si="28"/>
        <v>0.73373648524830493</v>
      </c>
      <c r="BX43" s="38">
        <f t="shared" si="29"/>
        <v>0.74712749333578454</v>
      </c>
      <c r="BY43" s="147">
        <v>37</v>
      </c>
      <c r="BZ43" s="151" t="s">
        <v>3</v>
      </c>
      <c r="CA43" s="38">
        <f t="shared" si="30"/>
        <v>8.4587318379066911E-2</v>
      </c>
      <c r="CB43" s="38">
        <f t="shared" si="31"/>
        <v>8.2792605971413913E-2</v>
      </c>
      <c r="CC43" s="38">
        <f t="shared" si="32"/>
        <v>0.23297135084954337</v>
      </c>
      <c r="CD43" s="38">
        <f t="shared" si="33"/>
        <v>0.23337123999375656</v>
      </c>
      <c r="CE43" s="38">
        <f t="shared" si="34"/>
        <v>6.7121483624430572E-2</v>
      </c>
      <c r="CF43" s="38">
        <f t="shared" si="35"/>
        <v>6.5043369679131269E-2</v>
      </c>
      <c r="CG43" s="38">
        <f t="shared" si="36"/>
        <v>0.61531984714695909</v>
      </c>
      <c r="CH43" s="38">
        <f t="shared" si="37"/>
        <v>0.61879278435569829</v>
      </c>
      <c r="CI43" s="38">
        <f t="shared" si="38"/>
        <v>8.6266792993707944E-2</v>
      </c>
      <c r="CJ43" s="38">
        <f t="shared" si="39"/>
        <v>8.3472039351104269E-2</v>
      </c>
      <c r="CK43" s="38">
        <f t="shared" si="40"/>
        <v>0.23764059956757283</v>
      </c>
      <c r="CL43" s="38">
        <f t="shared" si="41"/>
        <v>0.2371748689538668</v>
      </c>
      <c r="CM43" s="38">
        <f t="shared" si="42"/>
        <v>6.746349877317008E-2</v>
      </c>
      <c r="CN43" s="38">
        <f t="shared" si="43"/>
        <v>6.4318187464288371E-2</v>
      </c>
      <c r="CO43" s="38">
        <f t="shared" si="44"/>
        <v>0.6086291086655492</v>
      </c>
      <c r="CP43" s="38">
        <f t="shared" si="45"/>
        <v>0.61503490423074059</v>
      </c>
      <c r="CQ43" s="38">
        <f t="shared" si="46"/>
        <v>8.4661117717003562E-2</v>
      </c>
      <c r="CR43" s="38">
        <f t="shared" si="47"/>
        <v>8.4835376111511651E-2</v>
      </c>
      <c r="CS43" s="38">
        <f t="shared" si="48"/>
        <v>0.22925089179548158</v>
      </c>
      <c r="CT43" s="38">
        <f t="shared" si="49"/>
        <v>0.220620043258832</v>
      </c>
      <c r="CU43" s="38">
        <f t="shared" si="50"/>
        <v>7.586206896551724E-2</v>
      </c>
      <c r="CV43" s="38">
        <f t="shared" si="51"/>
        <v>7.8346551309781298E-2</v>
      </c>
      <c r="CW43" s="38">
        <f t="shared" si="52"/>
        <v>0.61022592152199762</v>
      </c>
      <c r="CX43" s="38">
        <f t="shared" si="53"/>
        <v>0.616198029319875</v>
      </c>
      <c r="CZ43" s="151" t="s">
        <v>52</v>
      </c>
      <c r="DA43" s="38">
        <f t="shared" si="54"/>
        <v>3.6866359447004608E-2</v>
      </c>
      <c r="DB43" s="38">
        <f t="shared" si="55"/>
        <v>3.7905431809300505E-2</v>
      </c>
      <c r="DC43" s="217">
        <f t="shared" si="56"/>
        <v>-0.10000000000000009</v>
      </c>
      <c r="DD43" s="38">
        <f t="shared" si="57"/>
        <v>0.14938556067588327</v>
      </c>
      <c r="DE43" s="38">
        <f t="shared" si="58"/>
        <v>0.11957796014067995</v>
      </c>
      <c r="DF43" s="217">
        <f t="shared" si="59"/>
        <v>2.9</v>
      </c>
      <c r="DG43" s="38">
        <f t="shared" si="60"/>
        <v>7.8725038402457759E-2</v>
      </c>
      <c r="DH43" s="38">
        <f t="shared" si="61"/>
        <v>6.7213755373192657E-2</v>
      </c>
      <c r="DI43" s="217">
        <f t="shared" si="62"/>
        <v>1.1999999999999997</v>
      </c>
      <c r="DJ43" s="38">
        <f t="shared" si="63"/>
        <v>0.73502304147465436</v>
      </c>
      <c r="DK43" s="38">
        <f t="shared" si="64"/>
        <v>0.77530285267682686</v>
      </c>
      <c r="DL43" s="217">
        <f t="shared" si="65"/>
        <v>-4.0000000000000036</v>
      </c>
      <c r="DM43" s="38">
        <f t="shared" si="66"/>
        <v>3.7926675094816689E-2</v>
      </c>
      <c r="DN43" s="38">
        <f t="shared" si="67"/>
        <v>3.7468776019983351E-2</v>
      </c>
      <c r="DO43" s="217">
        <f t="shared" si="68"/>
        <v>0.10000000000000009</v>
      </c>
      <c r="DP43" s="38">
        <f t="shared" si="69"/>
        <v>0.15592077538980195</v>
      </c>
      <c r="DQ43" s="38">
        <f t="shared" si="70"/>
        <v>0.1228143213988343</v>
      </c>
      <c r="DR43" s="217">
        <f t="shared" si="71"/>
        <v>3.3000000000000003</v>
      </c>
      <c r="DS43" s="38">
        <f t="shared" si="72"/>
        <v>8.1753055204382641E-2</v>
      </c>
      <c r="DT43" s="38">
        <f t="shared" si="73"/>
        <v>6.8692756036636132E-2</v>
      </c>
      <c r="DU43" s="217">
        <f t="shared" si="74"/>
        <v>1.2999999999999998</v>
      </c>
      <c r="DV43" s="38">
        <f t="shared" si="75"/>
        <v>0.7243994943109987</v>
      </c>
      <c r="DW43" s="38">
        <f t="shared" si="76"/>
        <v>0.77102414654454621</v>
      </c>
      <c r="DX43" s="217">
        <f t="shared" si="77"/>
        <v>-4.7000000000000046</v>
      </c>
      <c r="DY43" s="38">
        <f t="shared" si="78"/>
        <v>5.2631578947368418E-2</v>
      </c>
      <c r="DZ43" s="38">
        <f t="shared" si="79"/>
        <v>7.7777777777777779E-2</v>
      </c>
      <c r="EA43" s="217">
        <f t="shared" si="80"/>
        <v>-2.5</v>
      </c>
      <c r="EB43" s="38">
        <f t="shared" si="81"/>
        <v>0.15789473684210525</v>
      </c>
      <c r="EC43" s="38">
        <f t="shared" si="82"/>
        <v>0.12222222222222222</v>
      </c>
      <c r="ED43" s="217">
        <f t="shared" si="83"/>
        <v>3.6000000000000005</v>
      </c>
      <c r="EE43" s="38">
        <f t="shared" si="84"/>
        <v>7.0175438596491224E-2</v>
      </c>
      <c r="EF43" s="38">
        <f t="shared" si="85"/>
        <v>7.7777777777777779E-2</v>
      </c>
      <c r="EG43" s="217">
        <f t="shared" si="86"/>
        <v>-0.79999999999999938</v>
      </c>
      <c r="EH43" s="38">
        <f t="shared" si="87"/>
        <v>0.7192982456140351</v>
      </c>
      <c r="EI43" s="38">
        <f t="shared" si="88"/>
        <v>0.72222222222222221</v>
      </c>
      <c r="EJ43" s="217">
        <f t="shared" si="89"/>
        <v>-0.30000000000000027</v>
      </c>
      <c r="EL43" s="38">
        <f t="shared" si="90"/>
        <v>4.088478876192473E-2</v>
      </c>
      <c r="EM43" s="38">
        <f t="shared" si="91"/>
        <v>4.0772669794212929E-2</v>
      </c>
      <c r="EN43" s="217">
        <f t="shared" si="92"/>
        <v>0</v>
      </c>
      <c r="EO43" s="38">
        <f t="shared" si="93"/>
        <v>0.15268812910075097</v>
      </c>
      <c r="EP43" s="38">
        <f t="shared" si="94"/>
        <v>0.14766754986931507</v>
      </c>
      <c r="EQ43" s="217">
        <f t="shared" si="95"/>
        <v>0.50000000000000044</v>
      </c>
      <c r="ER43" s="38">
        <f t="shared" si="96"/>
        <v>6.9813647232663895E-2</v>
      </c>
      <c r="ES43" s="38">
        <f t="shared" si="97"/>
        <v>7.0222732935079898E-2</v>
      </c>
      <c r="ET43" s="217">
        <f t="shared" si="98"/>
        <v>0</v>
      </c>
      <c r="EU43" s="38">
        <f t="shared" si="99"/>
        <v>0.73661343490466036</v>
      </c>
      <c r="EV43" s="38">
        <f t="shared" si="100"/>
        <v>0.74133704740139206</v>
      </c>
      <c r="EW43" s="217">
        <f t="shared" si="101"/>
        <v>-0.40000000000000036</v>
      </c>
      <c r="EX43" s="38">
        <f t="shared" si="102"/>
        <v>4.1487641147810637E-2</v>
      </c>
      <c r="EY43" s="38">
        <f t="shared" si="103"/>
        <v>4.0940016986009874E-2</v>
      </c>
      <c r="EZ43" s="217">
        <f t="shared" si="104"/>
        <v>0</v>
      </c>
      <c r="FA43" s="38">
        <f t="shared" si="105"/>
        <v>0.15538878688048283</v>
      </c>
      <c r="FB43" s="38">
        <f t="shared" si="106"/>
        <v>0.14911850075130428</v>
      </c>
      <c r="FC43" s="217">
        <f t="shared" si="107"/>
        <v>0.60000000000000053</v>
      </c>
      <c r="FD43" s="38">
        <f t="shared" si="108"/>
        <v>7.0602178556290404E-2</v>
      </c>
      <c r="FE43" s="38">
        <f t="shared" si="109"/>
        <v>7.049754076175721E-2</v>
      </c>
      <c r="FF43" s="217">
        <f t="shared" si="110"/>
        <v>9.9999999999998701E-2</v>
      </c>
      <c r="FG43" s="38">
        <f t="shared" si="111"/>
        <v>0.73252139341541611</v>
      </c>
      <c r="FH43" s="38">
        <f t="shared" si="112"/>
        <v>0.73944394150092863</v>
      </c>
      <c r="FI43" s="217">
        <f t="shared" si="113"/>
        <v>-0.60000000000000053</v>
      </c>
      <c r="FJ43" s="38">
        <f t="shared" si="114"/>
        <v>4.6141494285444416E-2</v>
      </c>
      <c r="FK43" s="38">
        <f t="shared" si="115"/>
        <v>4.6009830851525227E-2</v>
      </c>
      <c r="FL43" s="217">
        <f t="shared" si="116"/>
        <v>0</v>
      </c>
      <c r="FM43" s="38">
        <f t="shared" si="117"/>
        <v>0.1634787947482762</v>
      </c>
      <c r="FN43" s="38">
        <f t="shared" si="118"/>
        <v>0.15543829213049973</v>
      </c>
      <c r="FO43" s="217">
        <f t="shared" si="119"/>
        <v>0.80000000000000071</v>
      </c>
      <c r="FP43" s="38">
        <f t="shared" si="120"/>
        <v>7.8279965996032874E-2</v>
      </c>
      <c r="FQ43" s="38">
        <f t="shared" si="121"/>
        <v>7.9104621464025832E-2</v>
      </c>
      <c r="FR43" s="217">
        <f t="shared" si="122"/>
        <v>-0.10000000000000009</v>
      </c>
      <c r="FS43" s="38">
        <f t="shared" si="123"/>
        <v>0.71209974497024653</v>
      </c>
      <c r="FT43" s="38">
        <f t="shared" si="124"/>
        <v>0.71944725555394917</v>
      </c>
      <c r="FU43" s="217">
        <f t="shared" si="125"/>
        <v>-0.70000000000000062</v>
      </c>
      <c r="FV43" s="218">
        <v>0</v>
      </c>
    </row>
    <row r="44" spans="2:178" s="12" customFormat="1" ht="14.25" customHeight="1">
      <c r="B44" s="263"/>
      <c r="C44" s="284"/>
      <c r="D44" s="181" t="s">
        <v>191</v>
      </c>
      <c r="E44" s="174">
        <v>1</v>
      </c>
      <c r="F44" s="175">
        <v>0</v>
      </c>
      <c r="G44" s="67">
        <f t="shared" si="0"/>
        <v>0</v>
      </c>
      <c r="H44" s="68">
        <v>0</v>
      </c>
      <c r="I44" s="67">
        <f t="shared" si="1"/>
        <v>0</v>
      </c>
      <c r="J44" s="68">
        <v>1</v>
      </c>
      <c r="K44" s="67">
        <f t="shared" si="2"/>
        <v>1</v>
      </c>
      <c r="L44" s="174">
        <v>2</v>
      </c>
      <c r="M44" s="175">
        <v>0</v>
      </c>
      <c r="N44" s="67">
        <f t="shared" si="3"/>
        <v>0</v>
      </c>
      <c r="O44" s="68">
        <v>0</v>
      </c>
      <c r="P44" s="67">
        <f t="shared" si="4"/>
        <v>0</v>
      </c>
      <c r="Q44" s="68">
        <v>0</v>
      </c>
      <c r="R44" s="67">
        <f t="shared" si="5"/>
        <v>0</v>
      </c>
      <c r="S44" s="174">
        <v>306</v>
      </c>
      <c r="T44" s="175">
        <v>10</v>
      </c>
      <c r="U44" s="67">
        <f t="shared" si="6"/>
        <v>3.2679738562091505E-2</v>
      </c>
      <c r="V44" s="68">
        <v>54</v>
      </c>
      <c r="W44" s="67">
        <f t="shared" si="7"/>
        <v>0.17647058823529413</v>
      </c>
      <c r="X44" s="68">
        <v>23</v>
      </c>
      <c r="Y44" s="67">
        <f t="shared" si="8"/>
        <v>7.5163398692810454E-2</v>
      </c>
      <c r="Z44" s="174">
        <v>165</v>
      </c>
      <c r="AA44" s="175">
        <v>6</v>
      </c>
      <c r="AB44" s="67">
        <f t="shared" si="9"/>
        <v>3.6363636363636362E-2</v>
      </c>
      <c r="AC44" s="68">
        <v>27</v>
      </c>
      <c r="AD44" s="67">
        <f t="shared" si="10"/>
        <v>0.16363636363636364</v>
      </c>
      <c r="AE44" s="68">
        <v>25</v>
      </c>
      <c r="AF44" s="67">
        <f t="shared" si="11"/>
        <v>0.15151515151515152</v>
      </c>
      <c r="AG44" s="174">
        <v>66</v>
      </c>
      <c r="AH44" s="175">
        <v>2</v>
      </c>
      <c r="AI44" s="67">
        <f t="shared" si="12"/>
        <v>3.0303030303030304E-2</v>
      </c>
      <c r="AJ44" s="68">
        <v>7</v>
      </c>
      <c r="AK44" s="67">
        <f t="shared" si="13"/>
        <v>0.10606060606060606</v>
      </c>
      <c r="AL44" s="68">
        <v>4</v>
      </c>
      <c r="AM44" s="67">
        <f t="shared" si="14"/>
        <v>6.0606060606060608E-2</v>
      </c>
      <c r="AN44" s="174">
        <v>28</v>
      </c>
      <c r="AO44" s="175">
        <v>0</v>
      </c>
      <c r="AP44" s="67">
        <f t="shared" si="15"/>
        <v>0</v>
      </c>
      <c r="AQ44" s="68">
        <v>4</v>
      </c>
      <c r="AR44" s="67">
        <f t="shared" si="16"/>
        <v>0.14285714285714285</v>
      </c>
      <c r="AS44" s="68">
        <v>2</v>
      </c>
      <c r="AT44" s="67">
        <f t="shared" si="17"/>
        <v>7.1428571428571425E-2</v>
      </c>
      <c r="AU44" s="174">
        <v>9</v>
      </c>
      <c r="AV44" s="175">
        <v>0</v>
      </c>
      <c r="AW44" s="67">
        <f t="shared" si="18"/>
        <v>0</v>
      </c>
      <c r="AX44" s="68">
        <v>0</v>
      </c>
      <c r="AY44" s="67">
        <f t="shared" si="19"/>
        <v>0</v>
      </c>
      <c r="AZ44" s="68">
        <v>0</v>
      </c>
      <c r="BA44" s="67">
        <f t="shared" si="20"/>
        <v>0</v>
      </c>
      <c r="BB44" s="174">
        <f t="shared" si="21"/>
        <v>577</v>
      </c>
      <c r="BC44" s="69">
        <f t="shared" si="22"/>
        <v>18</v>
      </c>
      <c r="BD44" s="67">
        <f t="shared" si="23"/>
        <v>3.1195840554592721E-2</v>
      </c>
      <c r="BE44" s="69">
        <f t="shared" si="24"/>
        <v>92</v>
      </c>
      <c r="BF44" s="67">
        <f t="shared" si="25"/>
        <v>0.15944540727902945</v>
      </c>
      <c r="BG44" s="69">
        <f t="shared" si="26"/>
        <v>55</v>
      </c>
      <c r="BH44" s="67">
        <f t="shared" si="27"/>
        <v>9.5320623916811092E-2</v>
      </c>
      <c r="BJ44" s="263"/>
      <c r="BK44" s="284"/>
      <c r="BL44" s="223" t="s">
        <v>191</v>
      </c>
      <c r="BM44" s="40">
        <v>541</v>
      </c>
      <c r="BN44" s="40">
        <v>20</v>
      </c>
      <c r="BO44" s="91">
        <v>3.6968576709796676E-2</v>
      </c>
      <c r="BP44" s="40">
        <v>85</v>
      </c>
      <c r="BQ44" s="91">
        <v>0.15711645101663585</v>
      </c>
      <c r="BR44" s="40">
        <v>48</v>
      </c>
      <c r="BS44" s="91">
        <v>8.8724584103512014E-2</v>
      </c>
      <c r="BU44" s="209"/>
      <c r="BV44" s="5" t="s">
        <v>191</v>
      </c>
      <c r="BW44" s="38">
        <f t="shared" si="28"/>
        <v>0.71403812824956669</v>
      </c>
      <c r="BX44" s="38">
        <f t="shared" si="29"/>
        <v>0.71719038817005543</v>
      </c>
      <c r="BY44" s="147">
        <v>38</v>
      </c>
      <c r="BZ44" s="151" t="s">
        <v>45</v>
      </c>
      <c r="CA44" s="38">
        <f t="shared" si="30"/>
        <v>4.6262605260422078E-2</v>
      </c>
      <c r="CB44" s="38">
        <f t="shared" si="31"/>
        <v>4.3296985246953176E-2</v>
      </c>
      <c r="CC44" s="38">
        <f t="shared" si="32"/>
        <v>0.1795404927747167</v>
      </c>
      <c r="CD44" s="38">
        <f t="shared" si="33"/>
        <v>0.18558905281163138</v>
      </c>
      <c r="CE44" s="38">
        <f t="shared" si="34"/>
        <v>7.516373843434869E-2</v>
      </c>
      <c r="CF44" s="38">
        <f t="shared" si="35"/>
        <v>7.5903356852683346E-2</v>
      </c>
      <c r="CG44" s="38">
        <f t="shared" si="36"/>
        <v>0.69903316353051248</v>
      </c>
      <c r="CH44" s="38">
        <f t="shared" si="37"/>
        <v>0.69521060508873211</v>
      </c>
      <c r="CI44" s="38">
        <f t="shared" si="38"/>
        <v>4.6742689398216103E-2</v>
      </c>
      <c r="CJ44" s="38">
        <f t="shared" si="39"/>
        <v>4.3060009161704077E-2</v>
      </c>
      <c r="CK44" s="38">
        <f t="shared" si="40"/>
        <v>0.18437394151518574</v>
      </c>
      <c r="CL44" s="38">
        <f t="shared" si="41"/>
        <v>0.18770041227668346</v>
      </c>
      <c r="CM44" s="38">
        <f t="shared" si="42"/>
        <v>7.5420571299537095E-2</v>
      </c>
      <c r="CN44" s="38">
        <f t="shared" si="43"/>
        <v>7.5927622537792033E-2</v>
      </c>
      <c r="CO44" s="38">
        <f t="shared" si="44"/>
        <v>0.6934627977870611</v>
      </c>
      <c r="CP44" s="38">
        <f t="shared" si="45"/>
        <v>0.69331195602382045</v>
      </c>
      <c r="CQ44" s="38">
        <f t="shared" si="46"/>
        <v>6.042884990253411E-2</v>
      </c>
      <c r="CR44" s="38">
        <f t="shared" si="47"/>
        <v>5.588822355289421E-2</v>
      </c>
      <c r="CS44" s="38">
        <f t="shared" si="48"/>
        <v>0.17348927875243664</v>
      </c>
      <c r="CT44" s="38">
        <f t="shared" si="49"/>
        <v>0.19361277445109781</v>
      </c>
      <c r="CU44" s="38">
        <f t="shared" si="50"/>
        <v>0.10526315789473684</v>
      </c>
      <c r="CV44" s="38">
        <f t="shared" si="51"/>
        <v>9.3812375249500993E-2</v>
      </c>
      <c r="CW44" s="38">
        <f t="shared" si="52"/>
        <v>0.66081871345029242</v>
      </c>
      <c r="CX44" s="38">
        <f t="shared" si="53"/>
        <v>0.65668662674650702</v>
      </c>
      <c r="CZ44" s="151" t="s">
        <v>53</v>
      </c>
      <c r="DA44" s="38">
        <f t="shared" si="54"/>
        <v>3.8873780195168774E-2</v>
      </c>
      <c r="DB44" s="38">
        <f t="shared" si="55"/>
        <v>3.8901987201077806E-2</v>
      </c>
      <c r="DC44" s="217">
        <f t="shared" si="56"/>
        <v>0</v>
      </c>
      <c r="DD44" s="38">
        <f t="shared" si="57"/>
        <v>0.11774116141417373</v>
      </c>
      <c r="DE44" s="38">
        <f t="shared" si="58"/>
        <v>0.11872684405523745</v>
      </c>
      <c r="DF44" s="217">
        <f t="shared" si="59"/>
        <v>-0.10000000000000009</v>
      </c>
      <c r="DG44" s="38">
        <f t="shared" si="60"/>
        <v>7.8067509198528229E-2</v>
      </c>
      <c r="DH44" s="38">
        <f t="shared" si="61"/>
        <v>7.6288312563152577E-2</v>
      </c>
      <c r="DI44" s="217">
        <f t="shared" si="62"/>
        <v>0.20000000000000018</v>
      </c>
      <c r="DJ44" s="38">
        <f t="shared" si="63"/>
        <v>0.76531754919212924</v>
      </c>
      <c r="DK44" s="38">
        <f t="shared" si="64"/>
        <v>0.76608285618053218</v>
      </c>
      <c r="DL44" s="217">
        <f t="shared" si="65"/>
        <v>-0.10000000000000009</v>
      </c>
      <c r="DM44" s="38">
        <f t="shared" si="66"/>
        <v>4.0194884287454324E-2</v>
      </c>
      <c r="DN44" s="38">
        <f t="shared" si="67"/>
        <v>3.7834902244750182E-2</v>
      </c>
      <c r="DO44" s="217">
        <f t="shared" si="68"/>
        <v>0.20000000000000018</v>
      </c>
      <c r="DP44" s="38">
        <f t="shared" si="69"/>
        <v>0.11919262223768923</v>
      </c>
      <c r="DQ44" s="38">
        <f t="shared" si="70"/>
        <v>0.11929761042722664</v>
      </c>
      <c r="DR44" s="217">
        <f t="shared" si="71"/>
        <v>0</v>
      </c>
      <c r="DS44" s="38">
        <f t="shared" si="72"/>
        <v>7.830172263789803E-2</v>
      </c>
      <c r="DT44" s="38">
        <f t="shared" si="73"/>
        <v>7.5488776249094863E-2</v>
      </c>
      <c r="DU44" s="217">
        <f t="shared" si="74"/>
        <v>0.30000000000000027</v>
      </c>
      <c r="DV44" s="38">
        <f t="shared" si="75"/>
        <v>0.76231077083695842</v>
      </c>
      <c r="DW44" s="38">
        <f t="shared" si="76"/>
        <v>0.7673787110789283</v>
      </c>
      <c r="DX44" s="217">
        <f t="shared" si="77"/>
        <v>-0.50000000000000044</v>
      </c>
      <c r="DY44" s="38">
        <f t="shared" si="78"/>
        <v>2.6525198938992044E-2</v>
      </c>
      <c r="DZ44" s="38">
        <f t="shared" si="79"/>
        <v>6.1797752808988762E-2</v>
      </c>
      <c r="EA44" s="217">
        <f t="shared" si="80"/>
        <v>-3.5000000000000004</v>
      </c>
      <c r="EB44" s="38">
        <f t="shared" si="81"/>
        <v>0.1273209549071618</v>
      </c>
      <c r="EC44" s="38">
        <f t="shared" si="82"/>
        <v>0.12921348314606743</v>
      </c>
      <c r="ED44" s="217">
        <f t="shared" si="83"/>
        <v>-0.20000000000000018</v>
      </c>
      <c r="EE44" s="38">
        <f t="shared" si="84"/>
        <v>9.5490716180371346E-2</v>
      </c>
      <c r="EF44" s="38">
        <f t="shared" si="85"/>
        <v>0.10112359550561797</v>
      </c>
      <c r="EG44" s="217">
        <f t="shared" si="86"/>
        <v>-0.60000000000000053</v>
      </c>
      <c r="EH44" s="38">
        <f t="shared" si="87"/>
        <v>0.75066312997347484</v>
      </c>
      <c r="EI44" s="38">
        <f t="shared" si="88"/>
        <v>0.7078651685393258</v>
      </c>
      <c r="EJ44" s="217">
        <f t="shared" si="89"/>
        <v>4.3000000000000043</v>
      </c>
      <c r="EL44" s="38">
        <f t="shared" si="90"/>
        <v>4.088478876192473E-2</v>
      </c>
      <c r="EM44" s="38">
        <f t="shared" si="91"/>
        <v>4.0772669794212929E-2</v>
      </c>
      <c r="EN44" s="217">
        <f t="shared" si="92"/>
        <v>0</v>
      </c>
      <c r="EO44" s="38">
        <f t="shared" si="93"/>
        <v>0.15268812910075097</v>
      </c>
      <c r="EP44" s="38">
        <f t="shared" si="94"/>
        <v>0.14766754986931507</v>
      </c>
      <c r="EQ44" s="217">
        <f t="shared" si="95"/>
        <v>0.50000000000000044</v>
      </c>
      <c r="ER44" s="38">
        <f t="shared" si="96"/>
        <v>6.9813647232663895E-2</v>
      </c>
      <c r="ES44" s="38">
        <f t="shared" si="97"/>
        <v>7.0222732935079898E-2</v>
      </c>
      <c r="ET44" s="217">
        <f t="shared" si="98"/>
        <v>0</v>
      </c>
      <c r="EU44" s="38">
        <f t="shared" si="99"/>
        <v>0.73661343490466036</v>
      </c>
      <c r="EV44" s="38">
        <f t="shared" si="100"/>
        <v>0.74133704740139206</v>
      </c>
      <c r="EW44" s="217">
        <f t="shared" si="101"/>
        <v>-0.40000000000000036</v>
      </c>
      <c r="EX44" s="38">
        <f t="shared" si="102"/>
        <v>4.1487641147810637E-2</v>
      </c>
      <c r="EY44" s="38">
        <f t="shared" si="103"/>
        <v>4.0940016986009874E-2</v>
      </c>
      <c r="EZ44" s="217">
        <f t="shared" si="104"/>
        <v>0</v>
      </c>
      <c r="FA44" s="38">
        <f t="shared" si="105"/>
        <v>0.15538878688048283</v>
      </c>
      <c r="FB44" s="38">
        <f t="shared" si="106"/>
        <v>0.14911850075130428</v>
      </c>
      <c r="FC44" s="217">
        <f t="shared" si="107"/>
        <v>0.60000000000000053</v>
      </c>
      <c r="FD44" s="38">
        <f t="shared" si="108"/>
        <v>7.0602178556290404E-2</v>
      </c>
      <c r="FE44" s="38">
        <f t="shared" si="109"/>
        <v>7.049754076175721E-2</v>
      </c>
      <c r="FF44" s="217">
        <f t="shared" si="110"/>
        <v>9.9999999999998701E-2</v>
      </c>
      <c r="FG44" s="38">
        <f t="shared" si="111"/>
        <v>0.73252139341541611</v>
      </c>
      <c r="FH44" s="38">
        <f t="shared" si="112"/>
        <v>0.73944394150092863</v>
      </c>
      <c r="FI44" s="217">
        <f t="shared" si="113"/>
        <v>-0.60000000000000053</v>
      </c>
      <c r="FJ44" s="38">
        <f t="shared" si="114"/>
        <v>4.6141494285444416E-2</v>
      </c>
      <c r="FK44" s="38">
        <f t="shared" si="115"/>
        <v>4.6009830851525227E-2</v>
      </c>
      <c r="FL44" s="217">
        <f t="shared" si="116"/>
        <v>0</v>
      </c>
      <c r="FM44" s="38">
        <f t="shared" si="117"/>
        <v>0.1634787947482762</v>
      </c>
      <c r="FN44" s="38">
        <f t="shared" si="118"/>
        <v>0.15543829213049973</v>
      </c>
      <c r="FO44" s="217">
        <f t="shared" si="119"/>
        <v>0.80000000000000071</v>
      </c>
      <c r="FP44" s="38">
        <f t="shared" si="120"/>
        <v>7.8279965996032874E-2</v>
      </c>
      <c r="FQ44" s="38">
        <f t="shared" si="121"/>
        <v>7.9104621464025832E-2</v>
      </c>
      <c r="FR44" s="217">
        <f t="shared" si="122"/>
        <v>-0.10000000000000009</v>
      </c>
      <c r="FS44" s="38">
        <f t="shared" si="123"/>
        <v>0.71209974497024653</v>
      </c>
      <c r="FT44" s="38">
        <f t="shared" si="124"/>
        <v>0.71944725555394917</v>
      </c>
      <c r="FU44" s="217">
        <f t="shared" si="125"/>
        <v>-0.70000000000000062</v>
      </c>
      <c r="FV44" s="218">
        <v>0</v>
      </c>
    </row>
    <row r="45" spans="2:178" s="12" customFormat="1" ht="14.25" customHeight="1">
      <c r="B45" s="263"/>
      <c r="C45" s="284"/>
      <c r="D45" s="144" t="s">
        <v>246</v>
      </c>
      <c r="E45" s="166">
        <v>0</v>
      </c>
      <c r="F45" s="235">
        <v>0</v>
      </c>
      <c r="G45" s="168" t="str">
        <f t="shared" ref="G45" si="378">IFERROR(F45/E45,"-")</f>
        <v>-</v>
      </c>
      <c r="H45" s="236">
        <v>0</v>
      </c>
      <c r="I45" s="168" t="str">
        <f t="shared" ref="I45" si="379">IFERROR(H45/E45,"-")</f>
        <v>-</v>
      </c>
      <c r="J45" s="236">
        <v>0</v>
      </c>
      <c r="K45" s="168" t="str">
        <f t="shared" ref="K45" si="380">IFERROR(J45/E45,"-")</f>
        <v>-</v>
      </c>
      <c r="L45" s="166">
        <v>2</v>
      </c>
      <c r="M45" s="235">
        <v>0</v>
      </c>
      <c r="N45" s="168">
        <f t="shared" ref="N45" si="381">IFERROR(M45/L45,"-")</f>
        <v>0</v>
      </c>
      <c r="O45" s="236">
        <v>0</v>
      </c>
      <c r="P45" s="168">
        <f t="shared" ref="P45" si="382">IFERROR(O45/L45,"-")</f>
        <v>0</v>
      </c>
      <c r="Q45" s="236">
        <v>0</v>
      </c>
      <c r="R45" s="168">
        <f t="shared" ref="R45" si="383">IFERROR(Q45/L45,"-")</f>
        <v>0</v>
      </c>
      <c r="S45" s="166">
        <v>48</v>
      </c>
      <c r="T45" s="235">
        <v>0</v>
      </c>
      <c r="U45" s="168">
        <f t="shared" ref="U45" si="384">IFERROR(T45/S45,"-")</f>
        <v>0</v>
      </c>
      <c r="V45" s="236">
        <v>0</v>
      </c>
      <c r="W45" s="168">
        <f t="shared" ref="W45" si="385">IFERROR(V45/S45,"-")</f>
        <v>0</v>
      </c>
      <c r="X45" s="236">
        <v>2</v>
      </c>
      <c r="Y45" s="168">
        <f t="shared" ref="Y45" si="386">IFERROR(X45/S45,"-")</f>
        <v>4.1666666666666664E-2</v>
      </c>
      <c r="Z45" s="166">
        <v>66</v>
      </c>
      <c r="AA45" s="235">
        <v>1</v>
      </c>
      <c r="AB45" s="168">
        <f t="shared" ref="AB45" si="387">IFERROR(AA45/Z45,"-")</f>
        <v>1.5151515151515152E-2</v>
      </c>
      <c r="AC45" s="236">
        <v>2</v>
      </c>
      <c r="AD45" s="168">
        <f t="shared" ref="AD45" si="388">IFERROR(AC45/Z45,"-")</f>
        <v>3.0303030303030304E-2</v>
      </c>
      <c r="AE45" s="236">
        <v>2</v>
      </c>
      <c r="AF45" s="168">
        <f t="shared" ref="AF45" si="389">IFERROR(AE45/Z45,"-")</f>
        <v>3.0303030303030304E-2</v>
      </c>
      <c r="AG45" s="166">
        <v>81</v>
      </c>
      <c r="AH45" s="235">
        <v>0</v>
      </c>
      <c r="AI45" s="168">
        <f t="shared" ref="AI45" si="390">IFERROR(AH45/AG45,"-")</f>
        <v>0</v>
      </c>
      <c r="AJ45" s="236">
        <v>0</v>
      </c>
      <c r="AK45" s="168">
        <f t="shared" ref="AK45" si="391">IFERROR(AJ45/AG45,"-")</f>
        <v>0</v>
      </c>
      <c r="AL45" s="236">
        <v>2</v>
      </c>
      <c r="AM45" s="168">
        <f t="shared" ref="AM45" si="392">IFERROR(AL45/AG45,"-")</f>
        <v>2.4691358024691357E-2</v>
      </c>
      <c r="AN45" s="166">
        <v>78</v>
      </c>
      <c r="AO45" s="235">
        <v>0</v>
      </c>
      <c r="AP45" s="168">
        <f t="shared" ref="AP45" si="393">IFERROR(AO45/AN45,"-")</f>
        <v>0</v>
      </c>
      <c r="AQ45" s="236">
        <v>2</v>
      </c>
      <c r="AR45" s="168">
        <f t="shared" ref="AR45" si="394">IFERROR(AQ45/AN45,"-")</f>
        <v>2.564102564102564E-2</v>
      </c>
      <c r="AS45" s="236">
        <v>0</v>
      </c>
      <c r="AT45" s="168">
        <f t="shared" ref="AT45" si="395">IFERROR(AS45/AN45,"-")</f>
        <v>0</v>
      </c>
      <c r="AU45" s="166">
        <v>53</v>
      </c>
      <c r="AV45" s="235">
        <v>0</v>
      </c>
      <c r="AW45" s="168">
        <f t="shared" ref="AW45" si="396">IFERROR(AV45/AU45,"-")</f>
        <v>0</v>
      </c>
      <c r="AX45" s="236">
        <v>2</v>
      </c>
      <c r="AY45" s="168">
        <f t="shared" ref="AY45" si="397">IFERROR(AX45/AU45,"-")</f>
        <v>3.7735849056603772E-2</v>
      </c>
      <c r="AZ45" s="236">
        <v>0</v>
      </c>
      <c r="BA45" s="168">
        <f t="shared" ref="BA45" si="398">IFERROR(AZ45/AU45,"-")</f>
        <v>0</v>
      </c>
      <c r="BB45" s="166">
        <f t="shared" ref="BB45" si="399">SUM(E45,L45,S45,Z45,AG45,AN45,AU45,)</f>
        <v>328</v>
      </c>
      <c r="BC45" s="167">
        <f t="shared" ref="BC45" si="400">SUM(F45,M45,T45,AA45,AH45,AO45,AV45,)</f>
        <v>1</v>
      </c>
      <c r="BD45" s="168">
        <f t="shared" ref="BD45" si="401">IFERROR(BC45/BB45,"-")</f>
        <v>3.0487804878048782E-3</v>
      </c>
      <c r="BE45" s="167">
        <f t="shared" ref="BE45" si="402">SUM(H45,O45,V45,AC45,AJ45,AQ45,AX45,)</f>
        <v>6</v>
      </c>
      <c r="BF45" s="168">
        <f t="shared" ref="BF45" si="403">IFERROR(BE45/BB45,"-")</f>
        <v>1.8292682926829267E-2</v>
      </c>
      <c r="BG45" s="167">
        <f t="shared" ref="BG45" si="404">SUM(J45,Q45,X45,AE45,AL45,AS45,AZ45,)</f>
        <v>6</v>
      </c>
      <c r="BH45" s="168">
        <f t="shared" ref="BH45" si="405">IFERROR(BG45/BB45,"-")</f>
        <v>1.8292682926829267E-2</v>
      </c>
      <c r="BJ45" s="263"/>
      <c r="BK45" s="284"/>
      <c r="BL45" s="223" t="s">
        <v>245</v>
      </c>
      <c r="BM45" s="40">
        <v>172</v>
      </c>
      <c r="BN45" s="40">
        <v>0</v>
      </c>
      <c r="BO45" s="91">
        <v>0</v>
      </c>
      <c r="BP45" s="40">
        <v>0</v>
      </c>
      <c r="BQ45" s="91">
        <v>0</v>
      </c>
      <c r="BR45" s="40">
        <v>0</v>
      </c>
      <c r="BS45" s="91">
        <v>0</v>
      </c>
      <c r="BU45" s="209"/>
      <c r="BV45" s="213" t="s">
        <v>245</v>
      </c>
      <c r="BW45" s="38">
        <f t="shared" si="28"/>
        <v>0.96036585365853655</v>
      </c>
      <c r="BX45" s="38">
        <f t="shared" si="29"/>
        <v>1</v>
      </c>
      <c r="BY45" s="147">
        <v>39</v>
      </c>
      <c r="BZ45" s="151" t="s">
        <v>8</v>
      </c>
      <c r="CA45" s="38">
        <f t="shared" si="30"/>
        <v>5.2503689837647145E-2</v>
      </c>
      <c r="CB45" s="38">
        <f t="shared" si="31"/>
        <v>5.6113638473679325E-2</v>
      </c>
      <c r="CC45" s="38">
        <f t="shared" si="32"/>
        <v>0.22824795708988804</v>
      </c>
      <c r="CD45" s="38">
        <f t="shared" si="33"/>
        <v>0.22503017361433478</v>
      </c>
      <c r="CE45" s="38">
        <f t="shared" si="34"/>
        <v>5.5689549659814971E-2</v>
      </c>
      <c r="CF45" s="38">
        <f t="shared" si="35"/>
        <v>5.7561971961749142E-2</v>
      </c>
      <c r="CG45" s="38">
        <f t="shared" si="36"/>
        <v>0.66355880341264983</v>
      </c>
      <c r="CH45" s="38">
        <f t="shared" si="37"/>
        <v>0.66129421595023674</v>
      </c>
      <c r="CI45" s="38">
        <f t="shared" si="38"/>
        <v>5.2733948595812243E-2</v>
      </c>
      <c r="CJ45" s="38">
        <f t="shared" si="39"/>
        <v>5.5686099744763601E-2</v>
      </c>
      <c r="CK45" s="38">
        <f t="shared" si="40"/>
        <v>0.23024709735040191</v>
      </c>
      <c r="CL45" s="38">
        <f t="shared" si="41"/>
        <v>0.22570190009318153</v>
      </c>
      <c r="CM45" s="38">
        <f t="shared" si="42"/>
        <v>5.6207204525156297E-2</v>
      </c>
      <c r="CN45" s="38">
        <f t="shared" si="43"/>
        <v>5.7124336587935018E-2</v>
      </c>
      <c r="CO45" s="38">
        <f t="shared" si="44"/>
        <v>0.66081174952862953</v>
      </c>
      <c r="CP45" s="38">
        <f t="shared" si="45"/>
        <v>0.66148766357411981</v>
      </c>
      <c r="CQ45" s="38">
        <f t="shared" si="46"/>
        <v>6.0136246182757813E-2</v>
      </c>
      <c r="CR45" s="38">
        <f t="shared" si="47"/>
        <v>6.5404887398179207E-2</v>
      </c>
      <c r="CS45" s="38">
        <f t="shared" si="48"/>
        <v>0.24571294338736199</v>
      </c>
      <c r="CT45" s="38">
        <f t="shared" si="49"/>
        <v>0.23406804024916147</v>
      </c>
      <c r="CU45" s="38">
        <f t="shared" si="50"/>
        <v>5.637773079633545E-2</v>
      </c>
      <c r="CV45" s="38">
        <f t="shared" si="51"/>
        <v>6.708193579300431E-2</v>
      </c>
      <c r="CW45" s="38">
        <f t="shared" si="52"/>
        <v>0.63777307963354479</v>
      </c>
      <c r="CX45" s="38">
        <f t="shared" si="53"/>
        <v>0.63344513655965495</v>
      </c>
      <c r="CZ45" s="151" t="s">
        <v>54</v>
      </c>
      <c r="DA45" s="38">
        <f t="shared" si="54"/>
        <v>4.9952874646559849E-2</v>
      </c>
      <c r="DB45" s="38">
        <f t="shared" si="55"/>
        <v>5.5822906641000959E-2</v>
      </c>
      <c r="DC45" s="217">
        <f t="shared" si="56"/>
        <v>-0.59999999999999987</v>
      </c>
      <c r="DD45" s="38">
        <f t="shared" si="57"/>
        <v>0.16493873704052781</v>
      </c>
      <c r="DE45" s="38">
        <f t="shared" si="58"/>
        <v>0.15688161693936478</v>
      </c>
      <c r="DF45" s="217">
        <f t="shared" si="59"/>
        <v>0.80000000000000071</v>
      </c>
      <c r="DG45" s="38">
        <f t="shared" si="60"/>
        <v>8.1998114985862389E-2</v>
      </c>
      <c r="DH45" s="38">
        <f t="shared" si="61"/>
        <v>8.8546679499518763E-2</v>
      </c>
      <c r="DI45" s="217">
        <f t="shared" si="62"/>
        <v>-0.69999999999999929</v>
      </c>
      <c r="DJ45" s="38">
        <f t="shared" si="63"/>
        <v>0.70311027332705001</v>
      </c>
      <c r="DK45" s="38">
        <f t="shared" si="64"/>
        <v>0.69874879692011549</v>
      </c>
      <c r="DL45" s="217">
        <f t="shared" si="65"/>
        <v>0.40000000000000036</v>
      </c>
      <c r="DM45" s="38">
        <f t="shared" si="66"/>
        <v>5.2093973442288048E-2</v>
      </c>
      <c r="DN45" s="38">
        <f t="shared" si="67"/>
        <v>5.7259713701431493E-2</v>
      </c>
      <c r="DO45" s="217">
        <f t="shared" si="68"/>
        <v>-0.50000000000000044</v>
      </c>
      <c r="DP45" s="38">
        <f t="shared" si="69"/>
        <v>0.16956077630234934</v>
      </c>
      <c r="DQ45" s="38">
        <f t="shared" si="70"/>
        <v>0.15848670756646216</v>
      </c>
      <c r="DR45" s="217">
        <f t="shared" si="71"/>
        <v>1.2000000000000011</v>
      </c>
      <c r="DS45" s="38">
        <f t="shared" si="72"/>
        <v>8.6823289070480078E-2</v>
      </c>
      <c r="DT45" s="38">
        <f t="shared" si="73"/>
        <v>9.1002044989775058E-2</v>
      </c>
      <c r="DU45" s="217">
        <f t="shared" si="74"/>
        <v>-0.40000000000000036</v>
      </c>
      <c r="DV45" s="38">
        <f t="shared" si="75"/>
        <v>0.69152196118488252</v>
      </c>
      <c r="DW45" s="38">
        <f t="shared" si="76"/>
        <v>0.69325153374233128</v>
      </c>
      <c r="DX45" s="217">
        <f t="shared" si="77"/>
        <v>-0.10000000000000009</v>
      </c>
      <c r="DY45" s="38">
        <f t="shared" si="78"/>
        <v>3.7037037037037035E-2</v>
      </c>
      <c r="DZ45" s="38">
        <f t="shared" si="79"/>
        <v>4.5454545454545456E-2</v>
      </c>
      <c r="EA45" s="217">
        <f t="shared" si="80"/>
        <v>-0.8</v>
      </c>
      <c r="EB45" s="38">
        <f t="shared" si="81"/>
        <v>0.14814814814814814</v>
      </c>
      <c r="EC45" s="38">
        <f t="shared" si="82"/>
        <v>0.18181818181818182</v>
      </c>
      <c r="ED45" s="217">
        <f t="shared" si="83"/>
        <v>-3.4000000000000004</v>
      </c>
      <c r="EE45" s="38">
        <f t="shared" si="84"/>
        <v>3.7037037037037035E-2</v>
      </c>
      <c r="EF45" s="38">
        <f t="shared" si="85"/>
        <v>6.8181818181818177E-2</v>
      </c>
      <c r="EG45" s="217">
        <f t="shared" si="86"/>
        <v>-3.1000000000000005</v>
      </c>
      <c r="EH45" s="38">
        <f t="shared" si="87"/>
        <v>0.77777777777777779</v>
      </c>
      <c r="EI45" s="38">
        <f t="shared" si="88"/>
        <v>0.70454545454545459</v>
      </c>
      <c r="EJ45" s="217">
        <f t="shared" si="89"/>
        <v>7.300000000000006</v>
      </c>
      <c r="EL45" s="38">
        <f t="shared" si="90"/>
        <v>4.088478876192473E-2</v>
      </c>
      <c r="EM45" s="38">
        <f t="shared" si="91"/>
        <v>4.0772669794212929E-2</v>
      </c>
      <c r="EN45" s="217">
        <f t="shared" si="92"/>
        <v>0</v>
      </c>
      <c r="EO45" s="38">
        <f t="shared" si="93"/>
        <v>0.15268812910075097</v>
      </c>
      <c r="EP45" s="38">
        <f t="shared" si="94"/>
        <v>0.14766754986931507</v>
      </c>
      <c r="EQ45" s="217">
        <f t="shared" si="95"/>
        <v>0.50000000000000044</v>
      </c>
      <c r="ER45" s="38">
        <f t="shared" si="96"/>
        <v>6.9813647232663895E-2</v>
      </c>
      <c r="ES45" s="38">
        <f t="shared" si="97"/>
        <v>7.0222732935079898E-2</v>
      </c>
      <c r="ET45" s="217">
        <f t="shared" si="98"/>
        <v>0</v>
      </c>
      <c r="EU45" s="38">
        <f t="shared" si="99"/>
        <v>0.73661343490466036</v>
      </c>
      <c r="EV45" s="38">
        <f t="shared" si="100"/>
        <v>0.74133704740139206</v>
      </c>
      <c r="EW45" s="217">
        <f t="shared" si="101"/>
        <v>-0.40000000000000036</v>
      </c>
      <c r="EX45" s="38">
        <f t="shared" si="102"/>
        <v>4.1487641147810637E-2</v>
      </c>
      <c r="EY45" s="38">
        <f t="shared" si="103"/>
        <v>4.0940016986009874E-2</v>
      </c>
      <c r="EZ45" s="217">
        <f t="shared" si="104"/>
        <v>0</v>
      </c>
      <c r="FA45" s="38">
        <f t="shared" si="105"/>
        <v>0.15538878688048283</v>
      </c>
      <c r="FB45" s="38">
        <f t="shared" si="106"/>
        <v>0.14911850075130428</v>
      </c>
      <c r="FC45" s="217">
        <f t="shared" si="107"/>
        <v>0.60000000000000053</v>
      </c>
      <c r="FD45" s="38">
        <f t="shared" si="108"/>
        <v>7.0602178556290404E-2</v>
      </c>
      <c r="FE45" s="38">
        <f t="shared" si="109"/>
        <v>7.049754076175721E-2</v>
      </c>
      <c r="FF45" s="217">
        <f t="shared" si="110"/>
        <v>9.9999999999998701E-2</v>
      </c>
      <c r="FG45" s="38">
        <f t="shared" si="111"/>
        <v>0.73252139341541611</v>
      </c>
      <c r="FH45" s="38">
        <f t="shared" si="112"/>
        <v>0.73944394150092863</v>
      </c>
      <c r="FI45" s="217">
        <f t="shared" si="113"/>
        <v>-0.60000000000000053</v>
      </c>
      <c r="FJ45" s="38">
        <f t="shared" si="114"/>
        <v>4.6141494285444416E-2</v>
      </c>
      <c r="FK45" s="38">
        <f t="shared" si="115"/>
        <v>4.6009830851525227E-2</v>
      </c>
      <c r="FL45" s="217">
        <f t="shared" si="116"/>
        <v>0</v>
      </c>
      <c r="FM45" s="38">
        <f t="shared" si="117"/>
        <v>0.1634787947482762</v>
      </c>
      <c r="FN45" s="38">
        <f t="shared" si="118"/>
        <v>0.15543829213049973</v>
      </c>
      <c r="FO45" s="217">
        <f t="shared" si="119"/>
        <v>0.80000000000000071</v>
      </c>
      <c r="FP45" s="38">
        <f t="shared" si="120"/>
        <v>7.8279965996032874E-2</v>
      </c>
      <c r="FQ45" s="38">
        <f t="shared" si="121"/>
        <v>7.9104621464025832E-2</v>
      </c>
      <c r="FR45" s="217">
        <f t="shared" si="122"/>
        <v>-0.10000000000000009</v>
      </c>
      <c r="FS45" s="38">
        <f t="shared" si="123"/>
        <v>0.71209974497024653</v>
      </c>
      <c r="FT45" s="38">
        <f t="shared" si="124"/>
        <v>0.71944725555394917</v>
      </c>
      <c r="FU45" s="217">
        <f t="shared" si="125"/>
        <v>-0.70000000000000062</v>
      </c>
      <c r="FV45" s="218">
        <v>0</v>
      </c>
    </row>
    <row r="46" spans="2:178" s="12" customFormat="1" ht="14.25" customHeight="1">
      <c r="B46" s="264"/>
      <c r="C46" s="285"/>
      <c r="D46" s="164" t="s">
        <v>74</v>
      </c>
      <c r="E46" s="39">
        <v>20</v>
      </c>
      <c r="F46" s="237">
        <v>0</v>
      </c>
      <c r="G46" s="13">
        <f t="shared" si="0"/>
        <v>0</v>
      </c>
      <c r="H46" s="34">
        <v>0</v>
      </c>
      <c r="I46" s="13">
        <f t="shared" si="1"/>
        <v>0</v>
      </c>
      <c r="J46" s="34">
        <v>1</v>
      </c>
      <c r="K46" s="13">
        <f t="shared" si="2"/>
        <v>0.05</v>
      </c>
      <c r="L46" s="39">
        <v>86</v>
      </c>
      <c r="M46" s="237">
        <v>5</v>
      </c>
      <c r="N46" s="13">
        <f t="shared" si="3"/>
        <v>5.8139534883720929E-2</v>
      </c>
      <c r="O46" s="34">
        <v>8</v>
      </c>
      <c r="P46" s="13">
        <f t="shared" si="4"/>
        <v>9.3023255813953487E-2</v>
      </c>
      <c r="Q46" s="34">
        <v>4</v>
      </c>
      <c r="R46" s="13">
        <f t="shared" si="5"/>
        <v>4.6511627906976744E-2</v>
      </c>
      <c r="S46" s="39">
        <v>4352</v>
      </c>
      <c r="T46" s="237">
        <v>184</v>
      </c>
      <c r="U46" s="13">
        <f t="shared" si="6"/>
        <v>4.2279411764705885E-2</v>
      </c>
      <c r="V46" s="34">
        <v>710</v>
      </c>
      <c r="W46" s="13">
        <f t="shared" si="7"/>
        <v>0.16314338235294118</v>
      </c>
      <c r="X46" s="34">
        <v>390</v>
      </c>
      <c r="Y46" s="13">
        <f t="shared" si="8"/>
        <v>8.9613970588235295E-2</v>
      </c>
      <c r="Z46" s="39">
        <v>3653</v>
      </c>
      <c r="AA46" s="237">
        <v>154</v>
      </c>
      <c r="AB46" s="13">
        <f t="shared" si="9"/>
        <v>4.2157131125102658E-2</v>
      </c>
      <c r="AC46" s="34">
        <v>592</v>
      </c>
      <c r="AD46" s="13">
        <f t="shared" si="10"/>
        <v>0.16205858198740761</v>
      </c>
      <c r="AE46" s="34">
        <v>344</v>
      </c>
      <c r="AF46" s="13">
        <f t="shared" si="11"/>
        <v>9.4169176019709824E-2</v>
      </c>
      <c r="AG46" s="39">
        <v>2373</v>
      </c>
      <c r="AH46" s="237">
        <v>82</v>
      </c>
      <c r="AI46" s="13">
        <f t="shared" si="12"/>
        <v>3.4555415086388534E-2</v>
      </c>
      <c r="AJ46" s="34">
        <v>252</v>
      </c>
      <c r="AK46" s="13">
        <f t="shared" si="13"/>
        <v>0.10619469026548672</v>
      </c>
      <c r="AL46" s="34">
        <v>171</v>
      </c>
      <c r="AM46" s="13">
        <f t="shared" si="14"/>
        <v>7.2060682680151714E-2</v>
      </c>
      <c r="AN46" s="39">
        <v>999</v>
      </c>
      <c r="AO46" s="237">
        <v>10</v>
      </c>
      <c r="AP46" s="13">
        <f t="shared" si="15"/>
        <v>1.001001001001001E-2</v>
      </c>
      <c r="AQ46" s="34">
        <v>82</v>
      </c>
      <c r="AR46" s="13">
        <f t="shared" si="16"/>
        <v>8.2082082082082078E-2</v>
      </c>
      <c r="AS46" s="34">
        <v>65</v>
      </c>
      <c r="AT46" s="13">
        <f t="shared" si="17"/>
        <v>6.506506506506507E-2</v>
      </c>
      <c r="AU46" s="39">
        <v>336</v>
      </c>
      <c r="AV46" s="237">
        <v>1</v>
      </c>
      <c r="AW46" s="13">
        <f t="shared" si="18"/>
        <v>2.976190476190476E-3</v>
      </c>
      <c r="AX46" s="34">
        <v>16</v>
      </c>
      <c r="AY46" s="13">
        <f t="shared" si="19"/>
        <v>4.7619047619047616E-2</v>
      </c>
      <c r="AZ46" s="34">
        <v>13</v>
      </c>
      <c r="BA46" s="13">
        <f t="shared" si="20"/>
        <v>3.8690476190476192E-2</v>
      </c>
      <c r="BB46" s="39">
        <f t="shared" si="21"/>
        <v>11819</v>
      </c>
      <c r="BC46" s="75">
        <f t="shared" si="22"/>
        <v>436</v>
      </c>
      <c r="BD46" s="13">
        <f t="shared" si="23"/>
        <v>3.6889753786276333E-2</v>
      </c>
      <c r="BE46" s="75">
        <f t="shared" si="24"/>
        <v>1660</v>
      </c>
      <c r="BF46" s="13">
        <f t="shared" si="25"/>
        <v>0.14045181487435485</v>
      </c>
      <c r="BG46" s="75">
        <f t="shared" si="26"/>
        <v>988</v>
      </c>
      <c r="BH46" s="13">
        <f t="shared" si="27"/>
        <v>8.3594212708350962E-2</v>
      </c>
      <c r="BJ46" s="264"/>
      <c r="BK46" s="285"/>
      <c r="BL46" s="222" t="s">
        <v>74</v>
      </c>
      <c r="BM46" s="40">
        <v>11592</v>
      </c>
      <c r="BN46" s="40">
        <v>442</v>
      </c>
      <c r="BO46" s="91">
        <v>3.8129744651483784E-2</v>
      </c>
      <c r="BP46" s="40">
        <v>1517</v>
      </c>
      <c r="BQ46" s="91">
        <v>0.13086611456176672</v>
      </c>
      <c r="BR46" s="40">
        <v>945</v>
      </c>
      <c r="BS46" s="91">
        <v>8.1521739130434784E-2</v>
      </c>
      <c r="BU46" s="210"/>
      <c r="BV46" s="125" t="s">
        <v>74</v>
      </c>
      <c r="BW46" s="38">
        <f t="shared" si="28"/>
        <v>0.7390642186310179</v>
      </c>
      <c r="BX46" s="38">
        <f t="shared" si="29"/>
        <v>0.74948240165631475</v>
      </c>
      <c r="BY46" s="147">
        <v>40</v>
      </c>
      <c r="BZ46" s="151" t="s">
        <v>46</v>
      </c>
      <c r="CA46" s="38">
        <f t="shared" si="30"/>
        <v>3.5650319829424307E-2</v>
      </c>
      <c r="CB46" s="38">
        <f t="shared" si="31"/>
        <v>3.8679327467549436E-2</v>
      </c>
      <c r="CC46" s="38">
        <f t="shared" si="32"/>
        <v>0.1397867803837953</v>
      </c>
      <c r="CD46" s="38">
        <f t="shared" si="33"/>
        <v>0.14138862270232599</v>
      </c>
      <c r="CE46" s="38">
        <f t="shared" si="34"/>
        <v>8.5458422174840079E-2</v>
      </c>
      <c r="CF46" s="38">
        <f t="shared" si="35"/>
        <v>7.9100966983186694E-2</v>
      </c>
      <c r="CG46" s="38">
        <f t="shared" si="36"/>
        <v>0.73910447761194031</v>
      </c>
      <c r="CH46" s="38">
        <f t="shared" si="37"/>
        <v>0.74083108284693788</v>
      </c>
      <c r="CI46" s="38">
        <f t="shared" si="38"/>
        <v>3.5919934192486978E-2</v>
      </c>
      <c r="CJ46" s="38">
        <f t="shared" si="39"/>
        <v>3.9596632435933019E-2</v>
      </c>
      <c r="CK46" s="38">
        <f t="shared" si="40"/>
        <v>0.14340553879901288</v>
      </c>
      <c r="CL46" s="38">
        <f t="shared" si="41"/>
        <v>0.14275141086131926</v>
      </c>
      <c r="CM46" s="38">
        <f t="shared" si="42"/>
        <v>8.6006763549949725E-2</v>
      </c>
      <c r="CN46" s="38">
        <f t="shared" si="43"/>
        <v>7.9470811360902949E-2</v>
      </c>
      <c r="CO46" s="38">
        <f t="shared" si="44"/>
        <v>0.73466776345855045</v>
      </c>
      <c r="CP46" s="38">
        <f t="shared" si="45"/>
        <v>0.73818114534184476</v>
      </c>
      <c r="CQ46" s="38">
        <f t="shared" si="46"/>
        <v>4.5372050816696916E-2</v>
      </c>
      <c r="CR46" s="38">
        <f t="shared" si="47"/>
        <v>2.8469750889679714E-2</v>
      </c>
      <c r="CS46" s="38">
        <f t="shared" si="48"/>
        <v>0.11978221415607986</v>
      </c>
      <c r="CT46" s="38">
        <f t="shared" si="49"/>
        <v>0.14234875444839859</v>
      </c>
      <c r="CU46" s="38">
        <f t="shared" si="50"/>
        <v>0.10163339382940109</v>
      </c>
      <c r="CV46" s="38">
        <f t="shared" si="51"/>
        <v>8.7188612099644125E-2</v>
      </c>
      <c r="CW46" s="38">
        <f t="shared" si="52"/>
        <v>0.73321234119782219</v>
      </c>
      <c r="CX46" s="38">
        <f t="shared" si="53"/>
        <v>0.74199288256227758</v>
      </c>
      <c r="CZ46" s="151" t="s">
        <v>55</v>
      </c>
      <c r="DA46" s="38">
        <f t="shared" si="54"/>
        <v>1.1779293242405457E-2</v>
      </c>
      <c r="DB46" s="38">
        <f t="shared" si="55"/>
        <v>1.4226999683844452E-2</v>
      </c>
      <c r="DC46" s="217">
        <f t="shared" si="56"/>
        <v>-0.2</v>
      </c>
      <c r="DD46" s="38">
        <f t="shared" si="57"/>
        <v>9.0824550526968376E-2</v>
      </c>
      <c r="DE46" s="38">
        <f t="shared" si="58"/>
        <v>8.4097375908947197E-2</v>
      </c>
      <c r="DF46" s="217">
        <f t="shared" si="59"/>
        <v>0.69999999999999929</v>
      </c>
      <c r="DG46" s="38">
        <f t="shared" si="60"/>
        <v>2.1078735275883446E-2</v>
      </c>
      <c r="DH46" s="38">
        <f t="shared" si="61"/>
        <v>2.1498577300031615E-2</v>
      </c>
      <c r="DI46" s="217">
        <f t="shared" si="62"/>
        <v>0</v>
      </c>
      <c r="DJ46" s="38">
        <f t="shared" si="63"/>
        <v>0.87631742095474274</v>
      </c>
      <c r="DK46" s="38">
        <f t="shared" si="64"/>
        <v>0.8801770471071767</v>
      </c>
      <c r="DL46" s="217">
        <f t="shared" si="65"/>
        <v>-0.40000000000000036</v>
      </c>
      <c r="DM46" s="38">
        <f t="shared" si="66"/>
        <v>1.1566424322538004E-2</v>
      </c>
      <c r="DN46" s="38">
        <f t="shared" si="67"/>
        <v>1.4890800794176042E-2</v>
      </c>
      <c r="DO46" s="217">
        <f t="shared" si="68"/>
        <v>-0.29999999999999993</v>
      </c>
      <c r="DP46" s="38">
        <f t="shared" si="69"/>
        <v>9.1209517514871122E-2</v>
      </c>
      <c r="DQ46" s="38">
        <f t="shared" si="70"/>
        <v>8.5373924553275971E-2</v>
      </c>
      <c r="DR46" s="217">
        <f t="shared" si="71"/>
        <v>0.5999999999999992</v>
      </c>
      <c r="DS46" s="38">
        <f t="shared" si="72"/>
        <v>2.247191011235955E-2</v>
      </c>
      <c r="DT46" s="38">
        <f t="shared" si="73"/>
        <v>2.2501654533421574E-2</v>
      </c>
      <c r="DU46" s="217">
        <f t="shared" si="74"/>
        <v>-0.10000000000000009</v>
      </c>
      <c r="DV46" s="38">
        <f t="shared" si="75"/>
        <v>0.87475214805023138</v>
      </c>
      <c r="DW46" s="38">
        <f t="shared" si="76"/>
        <v>0.87723362011912642</v>
      </c>
      <c r="DX46" s="217">
        <f t="shared" si="77"/>
        <v>-0.20000000000000018</v>
      </c>
      <c r="DY46" s="38">
        <f t="shared" si="78"/>
        <v>2.6086956521739129E-2</v>
      </c>
      <c r="DZ46" s="38">
        <f t="shared" si="79"/>
        <v>0</v>
      </c>
      <c r="EA46" s="217">
        <f t="shared" si="80"/>
        <v>2.6</v>
      </c>
      <c r="EB46" s="38">
        <f t="shared" si="81"/>
        <v>0.11304347826086956</v>
      </c>
      <c r="EC46" s="38">
        <f t="shared" si="82"/>
        <v>7.6923076923076927E-2</v>
      </c>
      <c r="ED46" s="217">
        <f t="shared" si="83"/>
        <v>3.6000000000000005</v>
      </c>
      <c r="EE46" s="38">
        <f t="shared" si="84"/>
        <v>0</v>
      </c>
      <c r="EF46" s="38">
        <f t="shared" si="85"/>
        <v>0</v>
      </c>
      <c r="EG46" s="217">
        <f t="shared" si="86"/>
        <v>0</v>
      </c>
      <c r="EH46" s="38">
        <f t="shared" si="87"/>
        <v>0.86086956521739133</v>
      </c>
      <c r="EI46" s="38">
        <f t="shared" si="88"/>
        <v>0.92307692307692313</v>
      </c>
      <c r="EJ46" s="217">
        <f t="shared" si="89"/>
        <v>-6.2000000000000055</v>
      </c>
      <c r="EL46" s="38">
        <f t="shared" si="90"/>
        <v>4.088478876192473E-2</v>
      </c>
      <c r="EM46" s="38">
        <f t="shared" si="91"/>
        <v>4.0772669794212929E-2</v>
      </c>
      <c r="EN46" s="217">
        <f t="shared" si="92"/>
        <v>0</v>
      </c>
      <c r="EO46" s="38">
        <f t="shared" si="93"/>
        <v>0.15268812910075097</v>
      </c>
      <c r="EP46" s="38">
        <f t="shared" si="94"/>
        <v>0.14766754986931507</v>
      </c>
      <c r="EQ46" s="217">
        <f t="shared" si="95"/>
        <v>0.50000000000000044</v>
      </c>
      <c r="ER46" s="38">
        <f t="shared" si="96"/>
        <v>6.9813647232663895E-2</v>
      </c>
      <c r="ES46" s="38">
        <f t="shared" si="97"/>
        <v>7.0222732935079898E-2</v>
      </c>
      <c r="ET46" s="217">
        <f t="shared" si="98"/>
        <v>0</v>
      </c>
      <c r="EU46" s="38">
        <f t="shared" si="99"/>
        <v>0.73661343490466036</v>
      </c>
      <c r="EV46" s="38">
        <f t="shared" si="100"/>
        <v>0.74133704740139206</v>
      </c>
      <c r="EW46" s="217">
        <f t="shared" si="101"/>
        <v>-0.40000000000000036</v>
      </c>
      <c r="EX46" s="38">
        <f t="shared" si="102"/>
        <v>4.1487641147810637E-2</v>
      </c>
      <c r="EY46" s="38">
        <f t="shared" si="103"/>
        <v>4.0940016986009874E-2</v>
      </c>
      <c r="EZ46" s="217">
        <f t="shared" si="104"/>
        <v>0</v>
      </c>
      <c r="FA46" s="38">
        <f t="shared" si="105"/>
        <v>0.15538878688048283</v>
      </c>
      <c r="FB46" s="38">
        <f t="shared" si="106"/>
        <v>0.14911850075130428</v>
      </c>
      <c r="FC46" s="217">
        <f t="shared" si="107"/>
        <v>0.60000000000000053</v>
      </c>
      <c r="FD46" s="38">
        <f t="shared" si="108"/>
        <v>7.0602178556290404E-2</v>
      </c>
      <c r="FE46" s="38">
        <f t="shared" si="109"/>
        <v>7.049754076175721E-2</v>
      </c>
      <c r="FF46" s="217">
        <f t="shared" si="110"/>
        <v>9.9999999999998701E-2</v>
      </c>
      <c r="FG46" s="38">
        <f t="shared" si="111"/>
        <v>0.73252139341541611</v>
      </c>
      <c r="FH46" s="38">
        <f t="shared" si="112"/>
        <v>0.73944394150092863</v>
      </c>
      <c r="FI46" s="217">
        <f t="shared" si="113"/>
        <v>-0.60000000000000053</v>
      </c>
      <c r="FJ46" s="38">
        <f t="shared" si="114"/>
        <v>4.6141494285444416E-2</v>
      </c>
      <c r="FK46" s="38">
        <f t="shared" si="115"/>
        <v>4.6009830851525227E-2</v>
      </c>
      <c r="FL46" s="217">
        <f t="shared" si="116"/>
        <v>0</v>
      </c>
      <c r="FM46" s="38">
        <f t="shared" si="117"/>
        <v>0.1634787947482762</v>
      </c>
      <c r="FN46" s="38">
        <f t="shared" si="118"/>
        <v>0.15543829213049973</v>
      </c>
      <c r="FO46" s="217">
        <f t="shared" si="119"/>
        <v>0.80000000000000071</v>
      </c>
      <c r="FP46" s="38">
        <f t="shared" si="120"/>
        <v>7.8279965996032874E-2</v>
      </c>
      <c r="FQ46" s="38">
        <f t="shared" si="121"/>
        <v>7.9104621464025832E-2</v>
      </c>
      <c r="FR46" s="217">
        <f t="shared" si="122"/>
        <v>-0.10000000000000009</v>
      </c>
      <c r="FS46" s="38">
        <f t="shared" si="123"/>
        <v>0.71209974497024653</v>
      </c>
      <c r="FT46" s="38">
        <f t="shared" si="124"/>
        <v>0.71944725555394917</v>
      </c>
      <c r="FU46" s="217">
        <f t="shared" si="125"/>
        <v>-0.70000000000000062</v>
      </c>
      <c r="FV46" s="218">
        <v>0</v>
      </c>
    </row>
    <row r="47" spans="2:178" s="12" customFormat="1" ht="14.25" customHeight="1">
      <c r="B47" s="262">
        <v>11</v>
      </c>
      <c r="C47" s="283" t="s">
        <v>60</v>
      </c>
      <c r="D47" s="143" t="s">
        <v>163</v>
      </c>
      <c r="E47" s="128">
        <v>52</v>
      </c>
      <c r="F47" s="89">
        <v>0</v>
      </c>
      <c r="G47" s="77">
        <f t="shared" si="0"/>
        <v>0</v>
      </c>
      <c r="H47" s="78">
        <v>3</v>
      </c>
      <c r="I47" s="77">
        <f t="shared" si="1"/>
        <v>5.7692307692307696E-2</v>
      </c>
      <c r="J47" s="78">
        <v>5</v>
      </c>
      <c r="K47" s="77">
        <f t="shared" si="2"/>
        <v>9.6153846153846159E-2</v>
      </c>
      <c r="L47" s="128">
        <v>155</v>
      </c>
      <c r="M47" s="89">
        <v>1</v>
      </c>
      <c r="N47" s="77">
        <f t="shared" si="3"/>
        <v>6.4516129032258064E-3</v>
      </c>
      <c r="O47" s="78">
        <v>13</v>
      </c>
      <c r="P47" s="77">
        <f t="shared" si="4"/>
        <v>8.387096774193549E-2</v>
      </c>
      <c r="Q47" s="78">
        <v>8</v>
      </c>
      <c r="R47" s="77">
        <f t="shared" si="5"/>
        <v>5.1612903225806452E-2</v>
      </c>
      <c r="S47" s="128">
        <v>6524</v>
      </c>
      <c r="T47" s="89">
        <v>274</v>
      </c>
      <c r="U47" s="77">
        <f t="shared" si="6"/>
        <v>4.1998773758430412E-2</v>
      </c>
      <c r="V47" s="78">
        <v>909</v>
      </c>
      <c r="W47" s="77">
        <f t="shared" si="7"/>
        <v>0.13933169834457387</v>
      </c>
      <c r="X47" s="78">
        <v>514</v>
      </c>
      <c r="Y47" s="77">
        <f t="shared" si="8"/>
        <v>7.8786020846106683E-2</v>
      </c>
      <c r="Z47" s="128">
        <v>5937</v>
      </c>
      <c r="AA47" s="89">
        <v>203</v>
      </c>
      <c r="AB47" s="77">
        <f t="shared" si="9"/>
        <v>3.4192353040256022E-2</v>
      </c>
      <c r="AC47" s="78">
        <v>783</v>
      </c>
      <c r="AD47" s="77">
        <f t="shared" si="10"/>
        <v>0.13188479029813036</v>
      </c>
      <c r="AE47" s="78">
        <v>446</v>
      </c>
      <c r="AF47" s="77">
        <f t="shared" si="11"/>
        <v>7.5122115546572346E-2</v>
      </c>
      <c r="AG47" s="128">
        <v>3676</v>
      </c>
      <c r="AH47" s="89">
        <v>93</v>
      </c>
      <c r="AI47" s="77">
        <f t="shared" si="12"/>
        <v>2.5299238302502719E-2</v>
      </c>
      <c r="AJ47" s="78">
        <v>306</v>
      </c>
      <c r="AK47" s="77">
        <f t="shared" si="13"/>
        <v>8.3242655059847667E-2</v>
      </c>
      <c r="AL47" s="78">
        <v>278</v>
      </c>
      <c r="AM47" s="77">
        <f t="shared" si="14"/>
        <v>7.5625680087051145E-2</v>
      </c>
      <c r="AN47" s="128">
        <v>1584</v>
      </c>
      <c r="AO47" s="89">
        <v>22</v>
      </c>
      <c r="AP47" s="77">
        <f t="shared" si="15"/>
        <v>1.3888888888888888E-2</v>
      </c>
      <c r="AQ47" s="78">
        <v>93</v>
      </c>
      <c r="AR47" s="77">
        <f t="shared" si="16"/>
        <v>5.8712121212121215E-2</v>
      </c>
      <c r="AS47" s="78">
        <v>84</v>
      </c>
      <c r="AT47" s="77">
        <f t="shared" si="17"/>
        <v>5.3030303030303032E-2</v>
      </c>
      <c r="AU47" s="128">
        <v>423</v>
      </c>
      <c r="AV47" s="89">
        <v>2</v>
      </c>
      <c r="AW47" s="77">
        <f t="shared" si="18"/>
        <v>4.7281323877068557E-3</v>
      </c>
      <c r="AX47" s="78">
        <v>20</v>
      </c>
      <c r="AY47" s="77">
        <f t="shared" si="19"/>
        <v>4.7281323877068557E-2</v>
      </c>
      <c r="AZ47" s="78">
        <v>10</v>
      </c>
      <c r="BA47" s="77">
        <f t="shared" si="20"/>
        <v>2.3640661938534278E-2</v>
      </c>
      <c r="BB47" s="128">
        <f t="shared" si="21"/>
        <v>18351</v>
      </c>
      <c r="BC47" s="79">
        <f t="shared" si="22"/>
        <v>595</v>
      </c>
      <c r="BD47" s="77">
        <f t="shared" si="23"/>
        <v>3.2423301182496866E-2</v>
      </c>
      <c r="BE47" s="79">
        <f t="shared" si="24"/>
        <v>2127</v>
      </c>
      <c r="BF47" s="77">
        <f t="shared" si="25"/>
        <v>0.11590649010953082</v>
      </c>
      <c r="BG47" s="79">
        <f t="shared" si="26"/>
        <v>1345</v>
      </c>
      <c r="BH47" s="77">
        <f t="shared" si="27"/>
        <v>7.3293008555392072E-2</v>
      </c>
      <c r="BJ47" s="262">
        <v>11</v>
      </c>
      <c r="BK47" s="283" t="s">
        <v>60</v>
      </c>
      <c r="BL47" s="223" t="s">
        <v>163</v>
      </c>
      <c r="BM47" s="40">
        <v>18376</v>
      </c>
      <c r="BN47" s="40">
        <v>546</v>
      </c>
      <c r="BO47" s="91">
        <v>2.9712668698302133E-2</v>
      </c>
      <c r="BP47" s="40">
        <v>1889</v>
      </c>
      <c r="BQ47" s="91">
        <v>0.10279712668698301</v>
      </c>
      <c r="BR47" s="40">
        <v>1422</v>
      </c>
      <c r="BS47" s="91">
        <v>7.738354375272094E-2</v>
      </c>
      <c r="BU47" s="208" t="s">
        <v>60</v>
      </c>
      <c r="BV47" s="5" t="s">
        <v>163</v>
      </c>
      <c r="BW47" s="38">
        <f t="shared" si="28"/>
        <v>0.77837720015258027</v>
      </c>
      <c r="BX47" s="38">
        <f t="shared" si="29"/>
        <v>0.79010666086199388</v>
      </c>
      <c r="BY47" s="147">
        <v>41</v>
      </c>
      <c r="BZ47" s="151" t="s">
        <v>13</v>
      </c>
      <c r="CA47" s="38">
        <f t="shared" si="30"/>
        <v>3.1679424513511023E-2</v>
      </c>
      <c r="CB47" s="38">
        <f t="shared" si="31"/>
        <v>3.0174245643858903E-2</v>
      </c>
      <c r="CC47" s="38">
        <f t="shared" si="32"/>
        <v>8.8951397214792949E-2</v>
      </c>
      <c r="CD47" s="38">
        <f t="shared" si="33"/>
        <v>8.9200547764083676E-2</v>
      </c>
      <c r="CE47" s="38">
        <f t="shared" si="34"/>
        <v>9.5914414829844141E-2</v>
      </c>
      <c r="CF47" s="38">
        <f t="shared" si="35"/>
        <v>9.2317136516031545E-2</v>
      </c>
      <c r="CG47" s="38">
        <f t="shared" si="36"/>
        <v>0.78345476344185183</v>
      </c>
      <c r="CH47" s="38">
        <f t="shared" si="37"/>
        <v>0.78830807007602588</v>
      </c>
      <c r="CI47" s="38">
        <f t="shared" si="38"/>
        <v>3.1942142534277532E-2</v>
      </c>
      <c r="CJ47" s="38">
        <f t="shared" si="39"/>
        <v>3.0299949161159124E-2</v>
      </c>
      <c r="CK47" s="38">
        <f t="shared" si="40"/>
        <v>9.1155642609612772E-2</v>
      </c>
      <c r="CL47" s="38">
        <f t="shared" si="41"/>
        <v>9.0188103711235382E-2</v>
      </c>
      <c r="CM47" s="38">
        <f t="shared" si="42"/>
        <v>9.8488272814022393E-2</v>
      </c>
      <c r="CN47" s="38">
        <f t="shared" si="43"/>
        <v>9.4255210981189635E-2</v>
      </c>
      <c r="CO47" s="38">
        <f t="shared" si="44"/>
        <v>0.77841394204208725</v>
      </c>
      <c r="CP47" s="38">
        <f t="shared" si="45"/>
        <v>0.78525673614641589</v>
      </c>
      <c r="CQ47" s="38">
        <f t="shared" si="46"/>
        <v>4.3440486533449174E-2</v>
      </c>
      <c r="CR47" s="38">
        <f t="shared" si="47"/>
        <v>3.5655058043117742E-2</v>
      </c>
      <c r="CS47" s="38">
        <f t="shared" si="48"/>
        <v>9.1225021720243271E-2</v>
      </c>
      <c r="CT47" s="38">
        <f t="shared" si="49"/>
        <v>9.5356550580431174E-2</v>
      </c>
      <c r="CU47" s="38">
        <f t="shared" si="50"/>
        <v>9.2962641181581235E-2</v>
      </c>
      <c r="CV47" s="38">
        <f t="shared" si="51"/>
        <v>8.3747927031509115E-2</v>
      </c>
      <c r="CW47" s="38">
        <f t="shared" si="52"/>
        <v>0.77237185056472635</v>
      </c>
      <c r="CX47" s="38">
        <f t="shared" si="53"/>
        <v>0.78524046434494199</v>
      </c>
      <c r="CZ47" s="151" t="s">
        <v>31</v>
      </c>
      <c r="DA47" s="38">
        <f t="shared" si="54"/>
        <v>4.2351768809167911E-2</v>
      </c>
      <c r="DB47" s="38">
        <f t="shared" si="55"/>
        <v>3.4394250513347026E-2</v>
      </c>
      <c r="DC47" s="217">
        <f t="shared" si="56"/>
        <v>0.8</v>
      </c>
      <c r="DD47" s="38">
        <f t="shared" si="57"/>
        <v>0.19382162431489786</v>
      </c>
      <c r="DE47" s="38">
        <f t="shared" si="58"/>
        <v>0.2068788501026694</v>
      </c>
      <c r="DF47" s="217">
        <f t="shared" si="59"/>
        <v>-1.2999999999999985</v>
      </c>
      <c r="DG47" s="38">
        <f t="shared" si="60"/>
        <v>2.4414549078226207E-2</v>
      </c>
      <c r="DH47" s="38">
        <f t="shared" si="61"/>
        <v>3.1827515400410678E-2</v>
      </c>
      <c r="DI47" s="217">
        <f t="shared" si="62"/>
        <v>-0.8</v>
      </c>
      <c r="DJ47" s="38">
        <f t="shared" si="63"/>
        <v>0.73941205779770802</v>
      </c>
      <c r="DK47" s="38">
        <f t="shared" si="64"/>
        <v>0.7268993839835729</v>
      </c>
      <c r="DL47" s="217">
        <f t="shared" si="65"/>
        <v>1.2000000000000011</v>
      </c>
      <c r="DM47" s="38">
        <f t="shared" si="66"/>
        <v>4.1254125412541254E-2</v>
      </c>
      <c r="DN47" s="38">
        <f t="shared" si="67"/>
        <v>3.2456631225517625E-2</v>
      </c>
      <c r="DO47" s="217">
        <f t="shared" si="68"/>
        <v>0.90000000000000013</v>
      </c>
      <c r="DP47" s="38">
        <f t="shared" si="69"/>
        <v>0.19911991199119913</v>
      </c>
      <c r="DQ47" s="38">
        <f t="shared" si="70"/>
        <v>0.20313374370453274</v>
      </c>
      <c r="DR47" s="217">
        <f t="shared" si="71"/>
        <v>-0.40000000000000036</v>
      </c>
      <c r="DS47" s="38">
        <f t="shared" si="72"/>
        <v>2.5302530253025302E-2</v>
      </c>
      <c r="DT47" s="38">
        <f t="shared" si="73"/>
        <v>3.1897034135422497E-2</v>
      </c>
      <c r="DU47" s="217">
        <f t="shared" si="74"/>
        <v>-0.7</v>
      </c>
      <c r="DV47" s="38">
        <f t="shared" si="75"/>
        <v>0.73432343234323427</v>
      </c>
      <c r="DW47" s="38">
        <f t="shared" si="76"/>
        <v>0.73251259093452714</v>
      </c>
      <c r="DX47" s="217">
        <f t="shared" si="77"/>
        <v>0.10000000000000009</v>
      </c>
      <c r="DY47" s="38">
        <f t="shared" si="78"/>
        <v>7.2992700729927001E-2</v>
      </c>
      <c r="DZ47" s="38">
        <f t="shared" si="79"/>
        <v>6.569343065693431E-2</v>
      </c>
      <c r="EA47" s="217">
        <f t="shared" si="80"/>
        <v>0.69999999999999929</v>
      </c>
      <c r="EB47" s="38">
        <f t="shared" si="81"/>
        <v>0.18978102189781021</v>
      </c>
      <c r="EC47" s="38">
        <f t="shared" si="82"/>
        <v>0.29197080291970801</v>
      </c>
      <c r="ED47" s="217">
        <f t="shared" si="83"/>
        <v>-10.199999999999998</v>
      </c>
      <c r="EE47" s="38">
        <f t="shared" si="84"/>
        <v>2.1897810218978103E-2</v>
      </c>
      <c r="EF47" s="38">
        <f t="shared" si="85"/>
        <v>3.6496350364963501E-2</v>
      </c>
      <c r="EG47" s="217">
        <f t="shared" si="86"/>
        <v>-1.4</v>
      </c>
      <c r="EH47" s="38">
        <f t="shared" si="87"/>
        <v>0.71532846715328469</v>
      </c>
      <c r="EI47" s="38">
        <f t="shared" si="88"/>
        <v>0.6058394160583942</v>
      </c>
      <c r="EJ47" s="217">
        <f t="shared" si="89"/>
        <v>10.899999999999999</v>
      </c>
      <c r="EL47" s="38">
        <f t="shared" si="90"/>
        <v>4.088478876192473E-2</v>
      </c>
      <c r="EM47" s="38">
        <f t="shared" si="91"/>
        <v>4.0772669794212929E-2</v>
      </c>
      <c r="EN47" s="217">
        <f t="shared" si="92"/>
        <v>0</v>
      </c>
      <c r="EO47" s="38">
        <f t="shared" si="93"/>
        <v>0.15268812910075097</v>
      </c>
      <c r="EP47" s="38">
        <f t="shared" si="94"/>
        <v>0.14766754986931507</v>
      </c>
      <c r="EQ47" s="217">
        <f t="shared" si="95"/>
        <v>0.50000000000000044</v>
      </c>
      <c r="ER47" s="38">
        <f t="shared" si="96"/>
        <v>6.9813647232663895E-2</v>
      </c>
      <c r="ES47" s="38">
        <f t="shared" si="97"/>
        <v>7.0222732935079898E-2</v>
      </c>
      <c r="ET47" s="217">
        <f t="shared" si="98"/>
        <v>0</v>
      </c>
      <c r="EU47" s="38">
        <f t="shared" si="99"/>
        <v>0.73661343490466036</v>
      </c>
      <c r="EV47" s="38">
        <f t="shared" si="100"/>
        <v>0.74133704740139206</v>
      </c>
      <c r="EW47" s="217">
        <f t="shared" si="101"/>
        <v>-0.40000000000000036</v>
      </c>
      <c r="EX47" s="38">
        <f t="shared" si="102"/>
        <v>4.1487641147810637E-2</v>
      </c>
      <c r="EY47" s="38">
        <f t="shared" si="103"/>
        <v>4.0940016986009874E-2</v>
      </c>
      <c r="EZ47" s="217">
        <f t="shared" si="104"/>
        <v>0</v>
      </c>
      <c r="FA47" s="38">
        <f t="shared" si="105"/>
        <v>0.15538878688048283</v>
      </c>
      <c r="FB47" s="38">
        <f t="shared" si="106"/>
        <v>0.14911850075130428</v>
      </c>
      <c r="FC47" s="217">
        <f t="shared" si="107"/>
        <v>0.60000000000000053</v>
      </c>
      <c r="FD47" s="38">
        <f t="shared" si="108"/>
        <v>7.0602178556290404E-2</v>
      </c>
      <c r="FE47" s="38">
        <f t="shared" si="109"/>
        <v>7.049754076175721E-2</v>
      </c>
      <c r="FF47" s="217">
        <f t="shared" si="110"/>
        <v>9.9999999999998701E-2</v>
      </c>
      <c r="FG47" s="38">
        <f t="shared" si="111"/>
        <v>0.73252139341541611</v>
      </c>
      <c r="FH47" s="38">
        <f t="shared" si="112"/>
        <v>0.73944394150092863</v>
      </c>
      <c r="FI47" s="217">
        <f t="shared" si="113"/>
        <v>-0.60000000000000053</v>
      </c>
      <c r="FJ47" s="38">
        <f t="shared" si="114"/>
        <v>4.6141494285444416E-2</v>
      </c>
      <c r="FK47" s="38">
        <f t="shared" si="115"/>
        <v>4.6009830851525227E-2</v>
      </c>
      <c r="FL47" s="217">
        <f t="shared" si="116"/>
        <v>0</v>
      </c>
      <c r="FM47" s="38">
        <f t="shared" si="117"/>
        <v>0.1634787947482762</v>
      </c>
      <c r="FN47" s="38">
        <f t="shared" si="118"/>
        <v>0.15543829213049973</v>
      </c>
      <c r="FO47" s="217">
        <f t="shared" si="119"/>
        <v>0.80000000000000071</v>
      </c>
      <c r="FP47" s="38">
        <f t="shared" si="120"/>
        <v>7.8279965996032874E-2</v>
      </c>
      <c r="FQ47" s="38">
        <f t="shared" si="121"/>
        <v>7.9104621464025832E-2</v>
      </c>
      <c r="FR47" s="217">
        <f t="shared" si="122"/>
        <v>-0.10000000000000009</v>
      </c>
      <c r="FS47" s="38">
        <f t="shared" si="123"/>
        <v>0.71209974497024653</v>
      </c>
      <c r="FT47" s="38">
        <f t="shared" si="124"/>
        <v>0.71944725555394917</v>
      </c>
      <c r="FU47" s="217">
        <f t="shared" si="125"/>
        <v>-0.70000000000000062</v>
      </c>
      <c r="FV47" s="218">
        <v>0</v>
      </c>
    </row>
    <row r="48" spans="2:178" s="12" customFormat="1" ht="14.25" customHeight="1">
      <c r="B48" s="263"/>
      <c r="C48" s="284"/>
      <c r="D48" s="181" t="s">
        <v>191</v>
      </c>
      <c r="E48" s="174">
        <v>0</v>
      </c>
      <c r="F48" s="175">
        <v>0</v>
      </c>
      <c r="G48" s="67" t="str">
        <f t="shared" si="0"/>
        <v>-</v>
      </c>
      <c r="H48" s="68">
        <v>0</v>
      </c>
      <c r="I48" s="67" t="str">
        <f t="shared" si="1"/>
        <v>-</v>
      </c>
      <c r="J48" s="68">
        <v>0</v>
      </c>
      <c r="K48" s="67" t="str">
        <f t="shared" si="2"/>
        <v>-</v>
      </c>
      <c r="L48" s="174">
        <v>1</v>
      </c>
      <c r="M48" s="175">
        <v>0</v>
      </c>
      <c r="N48" s="67">
        <f t="shared" si="3"/>
        <v>0</v>
      </c>
      <c r="O48" s="68">
        <v>0</v>
      </c>
      <c r="P48" s="67">
        <f t="shared" si="4"/>
        <v>0</v>
      </c>
      <c r="Q48" s="68">
        <v>0</v>
      </c>
      <c r="R48" s="67">
        <f t="shared" si="5"/>
        <v>0</v>
      </c>
      <c r="S48" s="174">
        <v>461</v>
      </c>
      <c r="T48" s="175">
        <v>21</v>
      </c>
      <c r="U48" s="67">
        <f t="shared" si="6"/>
        <v>4.5553145336225599E-2</v>
      </c>
      <c r="V48" s="68">
        <v>69</v>
      </c>
      <c r="W48" s="67">
        <f t="shared" si="7"/>
        <v>0.14967462039045554</v>
      </c>
      <c r="X48" s="68">
        <v>32</v>
      </c>
      <c r="Y48" s="67">
        <f t="shared" si="8"/>
        <v>6.9414316702819959E-2</v>
      </c>
      <c r="Z48" s="174">
        <v>302</v>
      </c>
      <c r="AA48" s="175">
        <v>5</v>
      </c>
      <c r="AB48" s="67">
        <f t="shared" si="9"/>
        <v>1.6556291390728478E-2</v>
      </c>
      <c r="AC48" s="68">
        <v>37</v>
      </c>
      <c r="AD48" s="67">
        <f t="shared" si="10"/>
        <v>0.12251655629139073</v>
      </c>
      <c r="AE48" s="68">
        <v>24</v>
      </c>
      <c r="AF48" s="67">
        <f t="shared" si="11"/>
        <v>7.9470198675496692E-2</v>
      </c>
      <c r="AG48" s="174">
        <v>167</v>
      </c>
      <c r="AH48" s="175">
        <v>6</v>
      </c>
      <c r="AI48" s="67">
        <f t="shared" si="12"/>
        <v>3.5928143712574849E-2</v>
      </c>
      <c r="AJ48" s="68">
        <v>16</v>
      </c>
      <c r="AK48" s="67">
        <f t="shared" si="13"/>
        <v>9.580838323353294E-2</v>
      </c>
      <c r="AL48" s="68">
        <v>18</v>
      </c>
      <c r="AM48" s="67">
        <f t="shared" si="14"/>
        <v>0.10778443113772455</v>
      </c>
      <c r="AN48" s="174">
        <v>91</v>
      </c>
      <c r="AO48" s="175">
        <v>3</v>
      </c>
      <c r="AP48" s="67">
        <f t="shared" si="15"/>
        <v>3.2967032967032968E-2</v>
      </c>
      <c r="AQ48" s="68">
        <v>8</v>
      </c>
      <c r="AR48" s="67">
        <f t="shared" si="16"/>
        <v>8.7912087912087919E-2</v>
      </c>
      <c r="AS48" s="68">
        <v>2</v>
      </c>
      <c r="AT48" s="67">
        <f t="shared" si="17"/>
        <v>2.197802197802198E-2</v>
      </c>
      <c r="AU48" s="174">
        <v>21</v>
      </c>
      <c r="AV48" s="175">
        <v>0</v>
      </c>
      <c r="AW48" s="67">
        <f t="shared" si="18"/>
        <v>0</v>
      </c>
      <c r="AX48" s="68">
        <v>2</v>
      </c>
      <c r="AY48" s="67">
        <f t="shared" si="19"/>
        <v>9.5238095238095233E-2</v>
      </c>
      <c r="AZ48" s="68">
        <v>1</v>
      </c>
      <c r="BA48" s="67">
        <f t="shared" si="20"/>
        <v>4.7619047619047616E-2</v>
      </c>
      <c r="BB48" s="174">
        <f t="shared" si="21"/>
        <v>1043</v>
      </c>
      <c r="BC48" s="69">
        <f t="shared" si="22"/>
        <v>35</v>
      </c>
      <c r="BD48" s="67">
        <f t="shared" si="23"/>
        <v>3.3557046979865772E-2</v>
      </c>
      <c r="BE48" s="69">
        <f t="shared" si="24"/>
        <v>132</v>
      </c>
      <c r="BF48" s="67">
        <f t="shared" si="25"/>
        <v>0.12655800575263662</v>
      </c>
      <c r="BG48" s="69">
        <f t="shared" si="26"/>
        <v>77</v>
      </c>
      <c r="BH48" s="67">
        <f t="shared" si="27"/>
        <v>7.3825503355704702E-2</v>
      </c>
      <c r="BJ48" s="263"/>
      <c r="BK48" s="284"/>
      <c r="BL48" s="223" t="s">
        <v>191</v>
      </c>
      <c r="BM48" s="40">
        <v>1019</v>
      </c>
      <c r="BN48" s="40">
        <v>32</v>
      </c>
      <c r="BO48" s="91">
        <v>3.1403336604514227E-2</v>
      </c>
      <c r="BP48" s="40">
        <v>126</v>
      </c>
      <c r="BQ48" s="91">
        <v>0.12365063788027478</v>
      </c>
      <c r="BR48" s="40">
        <v>86</v>
      </c>
      <c r="BS48" s="91">
        <v>8.4396467124631988E-2</v>
      </c>
      <c r="BU48" s="209"/>
      <c r="BV48" s="5" t="s">
        <v>191</v>
      </c>
      <c r="BW48" s="38">
        <f t="shared" si="28"/>
        <v>0.76605944391179293</v>
      </c>
      <c r="BX48" s="38">
        <f t="shared" si="29"/>
        <v>0.76054955839057903</v>
      </c>
      <c r="BY48" s="147">
        <v>42</v>
      </c>
      <c r="BZ48" s="151" t="s">
        <v>14</v>
      </c>
      <c r="CA48" s="38">
        <f t="shared" si="30"/>
        <v>2.6106833493743986E-2</v>
      </c>
      <c r="CB48" s="38">
        <f t="shared" si="31"/>
        <v>2.6471219931271477E-2</v>
      </c>
      <c r="CC48" s="38">
        <f t="shared" si="32"/>
        <v>0.16892960263990101</v>
      </c>
      <c r="CD48" s="38">
        <f t="shared" si="33"/>
        <v>0.1591852806414662</v>
      </c>
      <c r="CE48" s="38">
        <f t="shared" si="34"/>
        <v>3.4476832118795542E-2</v>
      </c>
      <c r="CF48" s="38">
        <f t="shared" si="35"/>
        <v>3.6691008018327607E-2</v>
      </c>
      <c r="CG48" s="38">
        <f t="shared" si="36"/>
        <v>0.77048673174755944</v>
      </c>
      <c r="CH48" s="38">
        <f t="shared" si="37"/>
        <v>0.77765249140893467</v>
      </c>
      <c r="CI48" s="38">
        <f t="shared" si="38"/>
        <v>2.5635152417492223E-2</v>
      </c>
      <c r="CJ48" s="38">
        <f t="shared" si="39"/>
        <v>2.5572084625348355E-2</v>
      </c>
      <c r="CK48" s="38">
        <f t="shared" si="40"/>
        <v>0.17011204642195882</v>
      </c>
      <c r="CL48" s="38">
        <f t="shared" si="41"/>
        <v>0.15951642658083762</v>
      </c>
      <c r="CM48" s="38">
        <f t="shared" si="42"/>
        <v>3.4396533623470574E-2</v>
      </c>
      <c r="CN48" s="38">
        <f t="shared" si="43"/>
        <v>3.634650861561408E-2</v>
      </c>
      <c r="CO48" s="38">
        <f t="shared" si="44"/>
        <v>0.76985626753707836</v>
      </c>
      <c r="CP48" s="38">
        <f t="shared" si="45"/>
        <v>0.77856498017819997</v>
      </c>
      <c r="CQ48" s="38">
        <f t="shared" si="46"/>
        <v>3.6306400839454356E-2</v>
      </c>
      <c r="CR48" s="38">
        <f t="shared" si="47"/>
        <v>3.909373611728121E-2</v>
      </c>
      <c r="CS48" s="38">
        <f t="shared" si="48"/>
        <v>0.18656873032528856</v>
      </c>
      <c r="CT48" s="38">
        <f t="shared" si="49"/>
        <v>0.16970235450910706</v>
      </c>
      <c r="CU48" s="38">
        <f t="shared" si="50"/>
        <v>4.1552990556138508E-2</v>
      </c>
      <c r="CV48" s="38">
        <f t="shared" si="51"/>
        <v>4.3536206130608615E-2</v>
      </c>
      <c r="CW48" s="38">
        <f t="shared" si="52"/>
        <v>0.73557187827911852</v>
      </c>
      <c r="CX48" s="38">
        <f t="shared" si="53"/>
        <v>0.74766770324300313</v>
      </c>
      <c r="CZ48" s="151" t="s">
        <v>32</v>
      </c>
      <c r="DA48" s="38">
        <f t="shared" si="54"/>
        <v>3.9136795903438187E-2</v>
      </c>
      <c r="DB48" s="38">
        <f t="shared" si="55"/>
        <v>4.0754716981132075E-2</v>
      </c>
      <c r="DC48" s="217">
        <f t="shared" si="56"/>
        <v>-0.20000000000000018</v>
      </c>
      <c r="DD48" s="38">
        <f t="shared" si="57"/>
        <v>0.23920994879297733</v>
      </c>
      <c r="DE48" s="38">
        <f t="shared" si="58"/>
        <v>0.19471698113207547</v>
      </c>
      <c r="DF48" s="217">
        <f t="shared" si="59"/>
        <v>4.3999999999999986</v>
      </c>
      <c r="DG48" s="38">
        <f t="shared" si="60"/>
        <v>4.8280907095830286E-2</v>
      </c>
      <c r="DH48" s="38">
        <f t="shared" si="61"/>
        <v>5.4339622641509433E-2</v>
      </c>
      <c r="DI48" s="217">
        <f t="shared" si="62"/>
        <v>-0.59999999999999987</v>
      </c>
      <c r="DJ48" s="38">
        <f t="shared" si="63"/>
        <v>0.67337234820775416</v>
      </c>
      <c r="DK48" s="38">
        <f t="shared" si="64"/>
        <v>0.71018867924528306</v>
      </c>
      <c r="DL48" s="217">
        <f t="shared" si="65"/>
        <v>-3.6999999999999922</v>
      </c>
      <c r="DM48" s="38">
        <f t="shared" si="66"/>
        <v>3.900281463610776E-2</v>
      </c>
      <c r="DN48" s="38">
        <f t="shared" si="67"/>
        <v>4.1203131437989288E-2</v>
      </c>
      <c r="DO48" s="217">
        <f t="shared" si="68"/>
        <v>-0.20000000000000018</v>
      </c>
      <c r="DP48" s="38">
        <f t="shared" si="69"/>
        <v>0.24085243264977885</v>
      </c>
      <c r="DQ48" s="38">
        <f t="shared" si="70"/>
        <v>0.19283065512978986</v>
      </c>
      <c r="DR48" s="217">
        <f t="shared" si="71"/>
        <v>4.7999999999999989</v>
      </c>
      <c r="DS48" s="38">
        <f t="shared" si="72"/>
        <v>5.1065540812223566E-2</v>
      </c>
      <c r="DT48" s="38">
        <f t="shared" si="73"/>
        <v>5.6036258755665432E-2</v>
      </c>
      <c r="DU48" s="217">
        <f t="shared" si="74"/>
        <v>-0.50000000000000044</v>
      </c>
      <c r="DV48" s="38">
        <f t="shared" si="75"/>
        <v>0.66907921190188979</v>
      </c>
      <c r="DW48" s="38">
        <f t="shared" si="76"/>
        <v>0.7099299546765554</v>
      </c>
      <c r="DX48" s="217">
        <f t="shared" si="77"/>
        <v>-4.0999999999999925</v>
      </c>
      <c r="DY48" s="38">
        <f t="shared" si="78"/>
        <v>5.1546391752577317E-2</v>
      </c>
      <c r="DZ48" s="38">
        <f t="shared" si="79"/>
        <v>4.0816326530612242E-2</v>
      </c>
      <c r="EA48" s="217">
        <f t="shared" si="80"/>
        <v>1.0999999999999996</v>
      </c>
      <c r="EB48" s="38">
        <f t="shared" si="81"/>
        <v>0.27319587628865977</v>
      </c>
      <c r="EC48" s="38">
        <f t="shared" si="82"/>
        <v>0.23979591836734693</v>
      </c>
      <c r="ED48" s="217">
        <f t="shared" si="83"/>
        <v>3.3000000000000029</v>
      </c>
      <c r="EE48" s="38">
        <f t="shared" si="84"/>
        <v>2.5773195876288658E-2</v>
      </c>
      <c r="EF48" s="38">
        <f t="shared" si="85"/>
        <v>4.0816326530612242E-2</v>
      </c>
      <c r="EG48" s="217">
        <f t="shared" si="86"/>
        <v>-1.5000000000000002</v>
      </c>
      <c r="EH48" s="38">
        <f t="shared" si="87"/>
        <v>0.64948453608247425</v>
      </c>
      <c r="EI48" s="38">
        <f t="shared" si="88"/>
        <v>0.6785714285714286</v>
      </c>
      <c r="EJ48" s="217">
        <f t="shared" si="89"/>
        <v>-3.0000000000000027</v>
      </c>
      <c r="EL48" s="38">
        <f t="shared" si="90"/>
        <v>4.088478876192473E-2</v>
      </c>
      <c r="EM48" s="38">
        <f t="shared" si="91"/>
        <v>4.0772669794212929E-2</v>
      </c>
      <c r="EN48" s="217">
        <f t="shared" si="92"/>
        <v>0</v>
      </c>
      <c r="EO48" s="38">
        <f t="shared" si="93"/>
        <v>0.15268812910075097</v>
      </c>
      <c r="EP48" s="38">
        <f t="shared" si="94"/>
        <v>0.14766754986931507</v>
      </c>
      <c r="EQ48" s="217">
        <f t="shared" si="95"/>
        <v>0.50000000000000044</v>
      </c>
      <c r="ER48" s="38">
        <f t="shared" si="96"/>
        <v>6.9813647232663895E-2</v>
      </c>
      <c r="ES48" s="38">
        <f t="shared" si="97"/>
        <v>7.0222732935079898E-2</v>
      </c>
      <c r="ET48" s="217">
        <f t="shared" si="98"/>
        <v>0</v>
      </c>
      <c r="EU48" s="38">
        <f t="shared" si="99"/>
        <v>0.73661343490466036</v>
      </c>
      <c r="EV48" s="38">
        <f t="shared" si="100"/>
        <v>0.74133704740139206</v>
      </c>
      <c r="EW48" s="217">
        <f t="shared" si="101"/>
        <v>-0.40000000000000036</v>
      </c>
      <c r="EX48" s="38">
        <f t="shared" si="102"/>
        <v>4.1487641147810637E-2</v>
      </c>
      <c r="EY48" s="38">
        <f t="shared" si="103"/>
        <v>4.0940016986009874E-2</v>
      </c>
      <c r="EZ48" s="217">
        <f t="shared" si="104"/>
        <v>0</v>
      </c>
      <c r="FA48" s="38">
        <f t="shared" si="105"/>
        <v>0.15538878688048283</v>
      </c>
      <c r="FB48" s="38">
        <f t="shared" si="106"/>
        <v>0.14911850075130428</v>
      </c>
      <c r="FC48" s="217">
        <f t="shared" si="107"/>
        <v>0.60000000000000053</v>
      </c>
      <c r="FD48" s="38">
        <f t="shared" si="108"/>
        <v>7.0602178556290404E-2</v>
      </c>
      <c r="FE48" s="38">
        <f t="shared" si="109"/>
        <v>7.049754076175721E-2</v>
      </c>
      <c r="FF48" s="217">
        <f t="shared" si="110"/>
        <v>9.9999999999998701E-2</v>
      </c>
      <c r="FG48" s="38">
        <f t="shared" si="111"/>
        <v>0.73252139341541611</v>
      </c>
      <c r="FH48" s="38">
        <f t="shared" si="112"/>
        <v>0.73944394150092863</v>
      </c>
      <c r="FI48" s="217">
        <f t="shared" si="113"/>
        <v>-0.60000000000000053</v>
      </c>
      <c r="FJ48" s="38">
        <f t="shared" si="114"/>
        <v>4.6141494285444416E-2</v>
      </c>
      <c r="FK48" s="38">
        <f t="shared" si="115"/>
        <v>4.6009830851525227E-2</v>
      </c>
      <c r="FL48" s="217">
        <f t="shared" si="116"/>
        <v>0</v>
      </c>
      <c r="FM48" s="38">
        <f t="shared" si="117"/>
        <v>0.1634787947482762</v>
      </c>
      <c r="FN48" s="38">
        <f t="shared" si="118"/>
        <v>0.15543829213049973</v>
      </c>
      <c r="FO48" s="217">
        <f t="shared" si="119"/>
        <v>0.80000000000000071</v>
      </c>
      <c r="FP48" s="38">
        <f t="shared" si="120"/>
        <v>7.8279965996032874E-2</v>
      </c>
      <c r="FQ48" s="38">
        <f t="shared" si="121"/>
        <v>7.9104621464025832E-2</v>
      </c>
      <c r="FR48" s="217">
        <f t="shared" si="122"/>
        <v>-0.10000000000000009</v>
      </c>
      <c r="FS48" s="38">
        <f t="shared" si="123"/>
        <v>0.71209974497024653</v>
      </c>
      <c r="FT48" s="38">
        <f t="shared" si="124"/>
        <v>0.71944725555394917</v>
      </c>
      <c r="FU48" s="217">
        <f t="shared" si="125"/>
        <v>-0.70000000000000062</v>
      </c>
      <c r="FV48" s="218">
        <v>0</v>
      </c>
    </row>
    <row r="49" spans="2:178" s="12" customFormat="1" ht="14.25" customHeight="1">
      <c r="B49" s="263"/>
      <c r="C49" s="284"/>
      <c r="D49" s="144" t="s">
        <v>246</v>
      </c>
      <c r="E49" s="166">
        <v>0</v>
      </c>
      <c r="F49" s="235">
        <v>0</v>
      </c>
      <c r="G49" s="168" t="str">
        <f t="shared" ref="G49" si="406">IFERROR(F49/E49,"-")</f>
        <v>-</v>
      </c>
      <c r="H49" s="236">
        <v>0</v>
      </c>
      <c r="I49" s="168" t="str">
        <f t="shared" ref="I49" si="407">IFERROR(H49/E49,"-")</f>
        <v>-</v>
      </c>
      <c r="J49" s="236">
        <v>0</v>
      </c>
      <c r="K49" s="168" t="str">
        <f t="shared" ref="K49" si="408">IFERROR(J49/E49,"-")</f>
        <v>-</v>
      </c>
      <c r="L49" s="166">
        <v>6</v>
      </c>
      <c r="M49" s="235">
        <v>0</v>
      </c>
      <c r="N49" s="168">
        <f t="shared" ref="N49" si="409">IFERROR(M49/L49,"-")</f>
        <v>0</v>
      </c>
      <c r="O49" s="236">
        <v>0</v>
      </c>
      <c r="P49" s="168">
        <f t="shared" ref="P49" si="410">IFERROR(O49/L49,"-")</f>
        <v>0</v>
      </c>
      <c r="Q49" s="236">
        <v>0</v>
      </c>
      <c r="R49" s="168">
        <f t="shared" ref="R49" si="411">IFERROR(Q49/L49,"-")</f>
        <v>0</v>
      </c>
      <c r="S49" s="166">
        <v>84</v>
      </c>
      <c r="T49" s="235">
        <v>0</v>
      </c>
      <c r="U49" s="168">
        <f t="shared" ref="U49" si="412">IFERROR(T49/S49,"-")</f>
        <v>0</v>
      </c>
      <c r="V49" s="236">
        <v>1</v>
      </c>
      <c r="W49" s="168">
        <f t="shared" ref="W49" si="413">IFERROR(V49/S49,"-")</f>
        <v>1.1904761904761904E-2</v>
      </c>
      <c r="X49" s="236">
        <v>2</v>
      </c>
      <c r="Y49" s="168">
        <f t="shared" ref="Y49" si="414">IFERROR(X49/S49,"-")</f>
        <v>2.3809523809523808E-2</v>
      </c>
      <c r="Z49" s="166">
        <v>198</v>
      </c>
      <c r="AA49" s="235">
        <v>1</v>
      </c>
      <c r="AB49" s="168">
        <f t="shared" ref="AB49" si="415">IFERROR(AA49/Z49,"-")</f>
        <v>5.0505050505050509E-3</v>
      </c>
      <c r="AC49" s="236">
        <v>3</v>
      </c>
      <c r="AD49" s="168">
        <f t="shared" ref="AD49" si="416">IFERROR(AC49/Z49,"-")</f>
        <v>1.5151515151515152E-2</v>
      </c>
      <c r="AE49" s="236">
        <v>2</v>
      </c>
      <c r="AF49" s="168">
        <f t="shared" ref="AF49" si="417">IFERROR(AE49/Z49,"-")</f>
        <v>1.0101010101010102E-2</v>
      </c>
      <c r="AG49" s="166">
        <v>124</v>
      </c>
      <c r="AH49" s="235">
        <v>0</v>
      </c>
      <c r="AI49" s="168">
        <f t="shared" ref="AI49" si="418">IFERROR(AH49/AG49,"-")</f>
        <v>0</v>
      </c>
      <c r="AJ49" s="236">
        <v>5</v>
      </c>
      <c r="AK49" s="168">
        <f t="shared" ref="AK49" si="419">IFERROR(AJ49/AG49,"-")</f>
        <v>4.0322580645161289E-2</v>
      </c>
      <c r="AL49" s="236">
        <v>1</v>
      </c>
      <c r="AM49" s="168">
        <f t="shared" ref="AM49" si="420">IFERROR(AL49/AG49,"-")</f>
        <v>8.0645161290322578E-3</v>
      </c>
      <c r="AN49" s="166">
        <v>131</v>
      </c>
      <c r="AO49" s="235">
        <v>0</v>
      </c>
      <c r="AP49" s="168">
        <f t="shared" ref="AP49" si="421">IFERROR(AO49/AN49,"-")</f>
        <v>0</v>
      </c>
      <c r="AQ49" s="236">
        <v>1</v>
      </c>
      <c r="AR49" s="168">
        <f t="shared" ref="AR49" si="422">IFERROR(AQ49/AN49,"-")</f>
        <v>7.6335877862595417E-3</v>
      </c>
      <c r="AS49" s="236">
        <v>2</v>
      </c>
      <c r="AT49" s="168">
        <f t="shared" ref="AT49" si="423">IFERROR(AS49/AN49,"-")</f>
        <v>1.5267175572519083E-2</v>
      </c>
      <c r="AU49" s="166">
        <v>81</v>
      </c>
      <c r="AV49" s="235">
        <v>0</v>
      </c>
      <c r="AW49" s="168">
        <f t="shared" ref="AW49" si="424">IFERROR(AV49/AU49,"-")</f>
        <v>0</v>
      </c>
      <c r="AX49" s="236">
        <v>0</v>
      </c>
      <c r="AY49" s="168">
        <f t="shared" ref="AY49" si="425">IFERROR(AX49/AU49,"-")</f>
        <v>0</v>
      </c>
      <c r="AZ49" s="236">
        <v>0</v>
      </c>
      <c r="BA49" s="168">
        <f t="shared" ref="BA49" si="426">IFERROR(AZ49/AU49,"-")</f>
        <v>0</v>
      </c>
      <c r="BB49" s="166">
        <f t="shared" ref="BB49" si="427">SUM(E49,L49,S49,Z49,AG49,AN49,AU49,)</f>
        <v>624</v>
      </c>
      <c r="BC49" s="167">
        <f t="shared" ref="BC49" si="428">SUM(F49,M49,T49,AA49,AH49,AO49,AV49,)</f>
        <v>1</v>
      </c>
      <c r="BD49" s="168">
        <f t="shared" ref="BD49" si="429">IFERROR(BC49/BB49,"-")</f>
        <v>1.6025641025641025E-3</v>
      </c>
      <c r="BE49" s="167">
        <f t="shared" ref="BE49" si="430">SUM(H49,O49,V49,AC49,AJ49,AQ49,AX49,)</f>
        <v>10</v>
      </c>
      <c r="BF49" s="168">
        <f t="shared" ref="BF49" si="431">IFERROR(BE49/BB49,"-")</f>
        <v>1.6025641025641024E-2</v>
      </c>
      <c r="BG49" s="167">
        <f t="shared" ref="BG49" si="432">SUM(J49,Q49,X49,AE49,AL49,AS49,AZ49,)</f>
        <v>7</v>
      </c>
      <c r="BH49" s="168">
        <f t="shared" ref="BH49" si="433">IFERROR(BG49/BB49,"-")</f>
        <v>1.1217948717948718E-2</v>
      </c>
      <c r="BJ49" s="263"/>
      <c r="BK49" s="284"/>
      <c r="BL49" s="223" t="s">
        <v>245</v>
      </c>
      <c r="BM49" s="40">
        <v>404</v>
      </c>
      <c r="BN49" s="40">
        <v>0</v>
      </c>
      <c r="BO49" s="91">
        <v>0</v>
      </c>
      <c r="BP49" s="40">
        <v>2</v>
      </c>
      <c r="BQ49" s="91">
        <v>4.9504950495049506E-3</v>
      </c>
      <c r="BR49" s="40">
        <v>0</v>
      </c>
      <c r="BS49" s="91">
        <v>0</v>
      </c>
      <c r="BU49" s="209"/>
      <c r="BV49" s="213"/>
      <c r="BW49" s="38">
        <f t="shared" si="28"/>
        <v>0.97115384615384615</v>
      </c>
      <c r="BX49" s="38">
        <f t="shared" si="29"/>
        <v>0.99504950495049505</v>
      </c>
      <c r="BY49" s="147">
        <v>43</v>
      </c>
      <c r="BZ49" s="151" t="s">
        <v>9</v>
      </c>
      <c r="CA49" s="38">
        <f t="shared" si="30"/>
        <v>7.9869485033338058E-2</v>
      </c>
      <c r="CB49" s="38">
        <f t="shared" si="31"/>
        <v>7.8906851424172447E-2</v>
      </c>
      <c r="CC49" s="38">
        <f t="shared" si="32"/>
        <v>0.14915590863952333</v>
      </c>
      <c r="CD49" s="38">
        <f t="shared" si="33"/>
        <v>0.14842778468644519</v>
      </c>
      <c r="CE49" s="38">
        <f t="shared" si="34"/>
        <v>0.13301177471981843</v>
      </c>
      <c r="CF49" s="38">
        <f t="shared" si="35"/>
        <v>0.12921181974299759</v>
      </c>
      <c r="CG49" s="38">
        <f t="shared" si="36"/>
        <v>0.63796283160732015</v>
      </c>
      <c r="CH49" s="38">
        <f t="shared" si="37"/>
        <v>0.64345354414638478</v>
      </c>
      <c r="CI49" s="38">
        <f t="shared" si="38"/>
        <v>8.1195079086115993E-2</v>
      </c>
      <c r="CJ49" s="38">
        <f t="shared" si="39"/>
        <v>7.8942161841324271E-2</v>
      </c>
      <c r="CK49" s="38">
        <f t="shared" si="40"/>
        <v>0.15063109122863078</v>
      </c>
      <c r="CL49" s="38">
        <f t="shared" si="41"/>
        <v>0.14865132229769834</v>
      </c>
      <c r="CM49" s="38">
        <f t="shared" si="42"/>
        <v>0.13506949992011502</v>
      </c>
      <c r="CN49" s="38">
        <f t="shared" si="43"/>
        <v>0.12985556947833543</v>
      </c>
      <c r="CO49" s="38">
        <f t="shared" si="44"/>
        <v>0.6331043297651382</v>
      </c>
      <c r="CP49" s="38">
        <f t="shared" si="45"/>
        <v>0.64255094638264199</v>
      </c>
      <c r="CQ49" s="38">
        <f t="shared" si="46"/>
        <v>8.2360172095881992E-2</v>
      </c>
      <c r="CR49" s="38">
        <f t="shared" si="47"/>
        <v>8.5139805215205783E-2</v>
      </c>
      <c r="CS49" s="38">
        <f t="shared" si="48"/>
        <v>0.16195451751690226</v>
      </c>
      <c r="CT49" s="38">
        <f t="shared" si="49"/>
        <v>0.15771284951303802</v>
      </c>
      <c r="CU49" s="38">
        <f t="shared" si="50"/>
        <v>0.13122311001843884</v>
      </c>
      <c r="CV49" s="38">
        <f t="shared" si="51"/>
        <v>0.13289349670122527</v>
      </c>
      <c r="CW49" s="38">
        <f t="shared" si="52"/>
        <v>0.62446220036877687</v>
      </c>
      <c r="CX49" s="38">
        <f t="shared" si="53"/>
        <v>0.6242538485705309</v>
      </c>
      <c r="CZ49" s="151" t="s">
        <v>33</v>
      </c>
      <c r="DA49" s="38">
        <f t="shared" si="54"/>
        <v>5.2546483427647533E-2</v>
      </c>
      <c r="DB49" s="38">
        <f t="shared" si="55"/>
        <v>5.0791007493755203E-2</v>
      </c>
      <c r="DC49" s="217">
        <f t="shared" si="56"/>
        <v>0.20000000000000018</v>
      </c>
      <c r="DD49" s="38">
        <f t="shared" si="57"/>
        <v>0.28294260307194824</v>
      </c>
      <c r="DE49" s="38">
        <f t="shared" si="58"/>
        <v>0.24646128226477934</v>
      </c>
      <c r="DF49" s="217">
        <f t="shared" si="59"/>
        <v>3.6999999999999975</v>
      </c>
      <c r="DG49" s="38">
        <f t="shared" si="60"/>
        <v>4.3654001616814875E-2</v>
      </c>
      <c r="DH49" s="38">
        <f t="shared" si="61"/>
        <v>5.5786844296419648E-2</v>
      </c>
      <c r="DI49" s="217">
        <f t="shared" si="62"/>
        <v>-1.2000000000000004</v>
      </c>
      <c r="DJ49" s="38">
        <f t="shared" si="63"/>
        <v>0.62085691188358938</v>
      </c>
      <c r="DK49" s="38">
        <f t="shared" si="64"/>
        <v>0.64696086594504576</v>
      </c>
      <c r="DL49" s="217">
        <f t="shared" si="65"/>
        <v>-2.6000000000000023</v>
      </c>
      <c r="DM49" s="38">
        <f t="shared" si="66"/>
        <v>5.3508771929824561E-2</v>
      </c>
      <c r="DN49" s="38">
        <f t="shared" si="67"/>
        <v>4.8672566371681415E-2</v>
      </c>
      <c r="DO49" s="217">
        <f t="shared" si="68"/>
        <v>0.49999999999999978</v>
      </c>
      <c r="DP49" s="38">
        <f t="shared" si="69"/>
        <v>0.28771929824561404</v>
      </c>
      <c r="DQ49" s="38">
        <f t="shared" si="70"/>
        <v>0.25663716814159293</v>
      </c>
      <c r="DR49" s="217">
        <f t="shared" si="71"/>
        <v>3.099999999999997</v>
      </c>
      <c r="DS49" s="38">
        <f t="shared" si="72"/>
        <v>4.2982456140350879E-2</v>
      </c>
      <c r="DT49" s="38">
        <f t="shared" si="73"/>
        <v>5.575221238938053E-2</v>
      </c>
      <c r="DU49" s="217">
        <f t="shared" si="74"/>
        <v>-1.3000000000000005</v>
      </c>
      <c r="DV49" s="38">
        <f t="shared" si="75"/>
        <v>0.61578947368421055</v>
      </c>
      <c r="DW49" s="38">
        <f t="shared" si="76"/>
        <v>0.63893805309734508</v>
      </c>
      <c r="DX49" s="217">
        <f t="shared" si="77"/>
        <v>-2.300000000000002</v>
      </c>
      <c r="DY49" s="38">
        <f t="shared" si="78"/>
        <v>6.0606060606060608E-2</v>
      </c>
      <c r="DZ49" s="38">
        <f t="shared" si="79"/>
        <v>0.11320754716981132</v>
      </c>
      <c r="EA49" s="217">
        <f t="shared" si="80"/>
        <v>-5.2</v>
      </c>
      <c r="EB49" s="38">
        <f t="shared" si="81"/>
        <v>0.30303030303030304</v>
      </c>
      <c r="EC49" s="38">
        <f t="shared" si="82"/>
        <v>0.11320754716981132</v>
      </c>
      <c r="ED49" s="217">
        <f t="shared" si="83"/>
        <v>19</v>
      </c>
      <c r="EE49" s="38">
        <f t="shared" si="84"/>
        <v>7.575757575757576E-2</v>
      </c>
      <c r="EF49" s="38">
        <f t="shared" si="85"/>
        <v>7.5471698113207544E-2</v>
      </c>
      <c r="EG49" s="217">
        <f t="shared" si="86"/>
        <v>0.10000000000000009</v>
      </c>
      <c r="EH49" s="38">
        <f t="shared" si="87"/>
        <v>0.56060606060606055</v>
      </c>
      <c r="EI49" s="38">
        <f t="shared" si="88"/>
        <v>0.69811320754716977</v>
      </c>
      <c r="EJ49" s="217">
        <f t="shared" si="89"/>
        <v>-13.69999999999999</v>
      </c>
      <c r="EL49" s="38">
        <f t="shared" si="90"/>
        <v>4.088478876192473E-2</v>
      </c>
      <c r="EM49" s="38">
        <f t="shared" si="91"/>
        <v>4.0772669794212929E-2</v>
      </c>
      <c r="EN49" s="217">
        <f t="shared" si="92"/>
        <v>0</v>
      </c>
      <c r="EO49" s="38">
        <f t="shared" si="93"/>
        <v>0.15268812910075097</v>
      </c>
      <c r="EP49" s="38">
        <f t="shared" si="94"/>
        <v>0.14766754986931507</v>
      </c>
      <c r="EQ49" s="217">
        <f t="shared" si="95"/>
        <v>0.50000000000000044</v>
      </c>
      <c r="ER49" s="38">
        <f t="shared" si="96"/>
        <v>6.9813647232663895E-2</v>
      </c>
      <c r="ES49" s="38">
        <f t="shared" si="97"/>
        <v>7.0222732935079898E-2</v>
      </c>
      <c r="ET49" s="217">
        <f t="shared" si="98"/>
        <v>0</v>
      </c>
      <c r="EU49" s="38">
        <f t="shared" si="99"/>
        <v>0.73661343490466036</v>
      </c>
      <c r="EV49" s="38">
        <f t="shared" si="100"/>
        <v>0.74133704740139206</v>
      </c>
      <c r="EW49" s="217">
        <f t="shared" si="101"/>
        <v>-0.40000000000000036</v>
      </c>
      <c r="EX49" s="38">
        <f t="shared" si="102"/>
        <v>4.1487641147810637E-2</v>
      </c>
      <c r="EY49" s="38">
        <f t="shared" si="103"/>
        <v>4.0940016986009874E-2</v>
      </c>
      <c r="EZ49" s="217">
        <f t="shared" si="104"/>
        <v>0</v>
      </c>
      <c r="FA49" s="38">
        <f t="shared" si="105"/>
        <v>0.15538878688048283</v>
      </c>
      <c r="FB49" s="38">
        <f t="shared" si="106"/>
        <v>0.14911850075130428</v>
      </c>
      <c r="FC49" s="217">
        <f t="shared" si="107"/>
        <v>0.60000000000000053</v>
      </c>
      <c r="FD49" s="38">
        <f t="shared" si="108"/>
        <v>7.0602178556290404E-2</v>
      </c>
      <c r="FE49" s="38">
        <f t="shared" si="109"/>
        <v>7.049754076175721E-2</v>
      </c>
      <c r="FF49" s="217">
        <f t="shared" si="110"/>
        <v>9.9999999999998701E-2</v>
      </c>
      <c r="FG49" s="38">
        <f t="shared" si="111"/>
        <v>0.73252139341541611</v>
      </c>
      <c r="FH49" s="38">
        <f t="shared" si="112"/>
        <v>0.73944394150092863</v>
      </c>
      <c r="FI49" s="217">
        <f t="shared" si="113"/>
        <v>-0.60000000000000053</v>
      </c>
      <c r="FJ49" s="38">
        <f t="shared" si="114"/>
        <v>4.6141494285444416E-2</v>
      </c>
      <c r="FK49" s="38">
        <f t="shared" si="115"/>
        <v>4.6009830851525227E-2</v>
      </c>
      <c r="FL49" s="217">
        <f t="shared" si="116"/>
        <v>0</v>
      </c>
      <c r="FM49" s="38">
        <f t="shared" si="117"/>
        <v>0.1634787947482762</v>
      </c>
      <c r="FN49" s="38">
        <f t="shared" si="118"/>
        <v>0.15543829213049973</v>
      </c>
      <c r="FO49" s="217">
        <f t="shared" si="119"/>
        <v>0.80000000000000071</v>
      </c>
      <c r="FP49" s="38">
        <f t="shared" si="120"/>
        <v>7.8279965996032874E-2</v>
      </c>
      <c r="FQ49" s="38">
        <f t="shared" si="121"/>
        <v>7.9104621464025832E-2</v>
      </c>
      <c r="FR49" s="217">
        <f t="shared" si="122"/>
        <v>-0.10000000000000009</v>
      </c>
      <c r="FS49" s="38">
        <f t="shared" si="123"/>
        <v>0.71209974497024653</v>
      </c>
      <c r="FT49" s="38">
        <f t="shared" si="124"/>
        <v>0.71944725555394917</v>
      </c>
      <c r="FU49" s="217">
        <f t="shared" si="125"/>
        <v>-0.70000000000000062</v>
      </c>
      <c r="FV49" s="218">
        <v>999</v>
      </c>
    </row>
    <row r="50" spans="2:178" s="12" customFormat="1" ht="14.25" customHeight="1">
      <c r="B50" s="264"/>
      <c r="C50" s="285"/>
      <c r="D50" s="164" t="s">
        <v>74</v>
      </c>
      <c r="E50" s="39">
        <v>52</v>
      </c>
      <c r="F50" s="237">
        <v>0</v>
      </c>
      <c r="G50" s="13">
        <f t="shared" si="0"/>
        <v>0</v>
      </c>
      <c r="H50" s="34">
        <v>3</v>
      </c>
      <c r="I50" s="13">
        <f t="shared" si="1"/>
        <v>5.7692307692307696E-2</v>
      </c>
      <c r="J50" s="34">
        <v>5</v>
      </c>
      <c r="K50" s="13">
        <f t="shared" si="2"/>
        <v>9.6153846153846159E-2</v>
      </c>
      <c r="L50" s="39">
        <v>162</v>
      </c>
      <c r="M50" s="237">
        <v>1</v>
      </c>
      <c r="N50" s="13">
        <f t="shared" si="3"/>
        <v>6.1728395061728392E-3</v>
      </c>
      <c r="O50" s="34">
        <v>13</v>
      </c>
      <c r="P50" s="13">
        <f t="shared" si="4"/>
        <v>8.0246913580246909E-2</v>
      </c>
      <c r="Q50" s="34">
        <v>8</v>
      </c>
      <c r="R50" s="13">
        <f t="shared" si="5"/>
        <v>4.9382716049382713E-2</v>
      </c>
      <c r="S50" s="39">
        <v>7069</v>
      </c>
      <c r="T50" s="237">
        <v>295</v>
      </c>
      <c r="U50" s="13">
        <f t="shared" si="6"/>
        <v>4.1731503748762201E-2</v>
      </c>
      <c r="V50" s="34">
        <v>979</v>
      </c>
      <c r="W50" s="13">
        <f t="shared" si="7"/>
        <v>0.13849200735606168</v>
      </c>
      <c r="X50" s="34">
        <v>548</v>
      </c>
      <c r="Y50" s="13">
        <f t="shared" si="8"/>
        <v>7.7521573065497243E-2</v>
      </c>
      <c r="Z50" s="39">
        <v>6437</v>
      </c>
      <c r="AA50" s="237">
        <v>209</v>
      </c>
      <c r="AB50" s="13">
        <f t="shared" si="9"/>
        <v>3.2468541245922015E-2</v>
      </c>
      <c r="AC50" s="34">
        <v>823</v>
      </c>
      <c r="AD50" s="13">
        <f t="shared" si="10"/>
        <v>0.12785459064781732</v>
      </c>
      <c r="AE50" s="34">
        <v>472</v>
      </c>
      <c r="AF50" s="13">
        <f t="shared" si="11"/>
        <v>7.332608357930713E-2</v>
      </c>
      <c r="AG50" s="39">
        <v>3967</v>
      </c>
      <c r="AH50" s="237">
        <v>99</v>
      </c>
      <c r="AI50" s="13">
        <f t="shared" si="12"/>
        <v>2.4955886059994957E-2</v>
      </c>
      <c r="AJ50" s="34">
        <v>327</v>
      </c>
      <c r="AK50" s="13">
        <f t="shared" si="13"/>
        <v>8.2430047895134861E-2</v>
      </c>
      <c r="AL50" s="34">
        <v>297</v>
      </c>
      <c r="AM50" s="13">
        <f t="shared" si="14"/>
        <v>7.4867658179984878E-2</v>
      </c>
      <c r="AN50" s="39">
        <v>1806</v>
      </c>
      <c r="AO50" s="237">
        <v>25</v>
      </c>
      <c r="AP50" s="13">
        <f t="shared" si="15"/>
        <v>1.3842746400885935E-2</v>
      </c>
      <c r="AQ50" s="34">
        <v>102</v>
      </c>
      <c r="AR50" s="13">
        <f t="shared" si="16"/>
        <v>5.647840531561462E-2</v>
      </c>
      <c r="AS50" s="34">
        <v>88</v>
      </c>
      <c r="AT50" s="13">
        <f t="shared" si="17"/>
        <v>4.8726467331118496E-2</v>
      </c>
      <c r="AU50" s="39">
        <v>525</v>
      </c>
      <c r="AV50" s="237">
        <v>2</v>
      </c>
      <c r="AW50" s="13">
        <f t="shared" si="18"/>
        <v>3.8095238095238095E-3</v>
      </c>
      <c r="AX50" s="34">
        <v>22</v>
      </c>
      <c r="AY50" s="13">
        <f t="shared" si="19"/>
        <v>4.1904761904761903E-2</v>
      </c>
      <c r="AZ50" s="34">
        <v>11</v>
      </c>
      <c r="BA50" s="13">
        <f t="shared" si="20"/>
        <v>2.0952380952380951E-2</v>
      </c>
      <c r="BB50" s="39">
        <f t="shared" si="21"/>
        <v>20018</v>
      </c>
      <c r="BC50" s="75">
        <f t="shared" si="22"/>
        <v>631</v>
      </c>
      <c r="BD50" s="13">
        <f t="shared" si="23"/>
        <v>3.1521630532520731E-2</v>
      </c>
      <c r="BE50" s="75">
        <f t="shared" si="24"/>
        <v>2269</v>
      </c>
      <c r="BF50" s="13">
        <f t="shared" si="25"/>
        <v>0.11334798681186932</v>
      </c>
      <c r="BG50" s="75">
        <f t="shared" si="26"/>
        <v>1429</v>
      </c>
      <c r="BH50" s="13">
        <f t="shared" si="27"/>
        <v>7.1385752822459791E-2</v>
      </c>
      <c r="BJ50" s="264"/>
      <c r="BK50" s="285"/>
      <c r="BL50" s="222" t="s">
        <v>74</v>
      </c>
      <c r="BM50" s="40">
        <v>19799</v>
      </c>
      <c r="BN50" s="40">
        <v>578</v>
      </c>
      <c r="BO50" s="91">
        <v>2.9193393605737663E-2</v>
      </c>
      <c r="BP50" s="40">
        <v>2017</v>
      </c>
      <c r="BQ50" s="91">
        <v>0.10187383201171776</v>
      </c>
      <c r="BR50" s="40">
        <v>1508</v>
      </c>
      <c r="BS50" s="91">
        <v>7.6165462902166775E-2</v>
      </c>
      <c r="BU50" s="210"/>
      <c r="BV50" s="125" t="s">
        <v>74</v>
      </c>
      <c r="BW50" s="38">
        <f t="shared" si="28"/>
        <v>0.78374462983315019</v>
      </c>
      <c r="BX50" s="38">
        <f t="shared" si="29"/>
        <v>0.79276731148037782</v>
      </c>
      <c r="BY50" s="147">
        <v>44</v>
      </c>
      <c r="BZ50" s="151" t="s">
        <v>21</v>
      </c>
      <c r="CA50" s="38">
        <f t="shared" si="30"/>
        <v>6.7041978355312198E-2</v>
      </c>
      <c r="CB50" s="38">
        <f t="shared" si="31"/>
        <v>6.5497106924885737E-2</v>
      </c>
      <c r="CC50" s="38">
        <f t="shared" si="32"/>
        <v>0.16984139225212719</v>
      </c>
      <c r="CD50" s="38">
        <f t="shared" si="33"/>
        <v>0.16008348965626568</v>
      </c>
      <c r="CE50" s="38">
        <f t="shared" si="34"/>
        <v>9.9226240970669136E-2</v>
      </c>
      <c r="CF50" s="38">
        <f t="shared" si="35"/>
        <v>0.10261829903035748</v>
      </c>
      <c r="CG50" s="38">
        <f t="shared" si="36"/>
        <v>0.66389038842189152</v>
      </c>
      <c r="CH50" s="38">
        <f t="shared" si="37"/>
        <v>0.67180110438849105</v>
      </c>
      <c r="CI50" s="38">
        <f t="shared" si="38"/>
        <v>6.8322981366459631E-2</v>
      </c>
      <c r="CJ50" s="38">
        <f t="shared" si="39"/>
        <v>6.5982235551966778E-2</v>
      </c>
      <c r="CK50" s="38">
        <f t="shared" si="40"/>
        <v>0.17476389007062026</v>
      </c>
      <c r="CL50" s="38">
        <f t="shared" si="41"/>
        <v>0.16247548736878534</v>
      </c>
      <c r="CM50" s="38">
        <f t="shared" si="42"/>
        <v>9.9520689752970876E-2</v>
      </c>
      <c r="CN50" s="38">
        <f t="shared" si="43"/>
        <v>0.10280885915330489</v>
      </c>
      <c r="CO50" s="38">
        <f t="shared" si="44"/>
        <v>0.65739243880994924</v>
      </c>
      <c r="CP50" s="38">
        <f t="shared" si="45"/>
        <v>0.66873341792594299</v>
      </c>
      <c r="CQ50" s="38">
        <f t="shared" si="46"/>
        <v>6.9002502681444408E-2</v>
      </c>
      <c r="CR50" s="38">
        <f t="shared" si="47"/>
        <v>6.6713237862382119E-2</v>
      </c>
      <c r="CS50" s="38">
        <f t="shared" si="48"/>
        <v>0.15016088666428315</v>
      </c>
      <c r="CT50" s="38">
        <f t="shared" si="49"/>
        <v>0.14844568634299685</v>
      </c>
      <c r="CU50" s="38">
        <f t="shared" si="50"/>
        <v>0.11655345012513407</v>
      </c>
      <c r="CV50" s="38">
        <f t="shared" si="51"/>
        <v>0.11107230178134823</v>
      </c>
      <c r="CW50" s="38">
        <f t="shared" si="52"/>
        <v>0.66428316052913838</v>
      </c>
      <c r="CX50" s="38">
        <f t="shared" si="53"/>
        <v>0.67376877401327284</v>
      </c>
      <c r="CZ50" s="151" t="s">
        <v>251</v>
      </c>
      <c r="DA50" s="38">
        <f t="shared" si="54"/>
        <v>4.088478876192473E-2</v>
      </c>
      <c r="DB50" s="38">
        <f t="shared" si="55"/>
        <v>4.0772669794212929E-2</v>
      </c>
      <c r="DC50" s="217">
        <f t="shared" si="56"/>
        <v>0</v>
      </c>
      <c r="DD50" s="38">
        <f t="shared" si="57"/>
        <v>0.15268812910075097</v>
      </c>
      <c r="DE50" s="38">
        <f t="shared" si="58"/>
        <v>0.14766754986931507</v>
      </c>
      <c r="DF50" s="217">
        <f t="shared" si="59"/>
        <v>0.50000000000000044</v>
      </c>
      <c r="DG50" s="38">
        <f t="shared" si="60"/>
        <v>6.9813647232663895E-2</v>
      </c>
      <c r="DH50" s="38">
        <f t="shared" si="61"/>
        <v>7.0222732935079898E-2</v>
      </c>
      <c r="DI50" s="217">
        <f t="shared" si="62"/>
        <v>0</v>
      </c>
      <c r="DJ50" s="38">
        <f t="shared" si="63"/>
        <v>0.73661343490466036</v>
      </c>
      <c r="DK50" s="38">
        <f t="shared" si="64"/>
        <v>0.74133704740139206</v>
      </c>
      <c r="DL50" s="217">
        <f t="shared" si="65"/>
        <v>-0.40000000000000036</v>
      </c>
      <c r="DM50" s="38">
        <f t="shared" si="66"/>
        <v>4.1487641147810637E-2</v>
      </c>
      <c r="DN50" s="38">
        <f t="shared" si="67"/>
        <v>4.0940016986009874E-2</v>
      </c>
      <c r="DO50" s="217">
        <f t="shared" si="68"/>
        <v>0</v>
      </c>
      <c r="DP50" s="38">
        <f t="shared" si="69"/>
        <v>0.15538878688048283</v>
      </c>
      <c r="DQ50" s="38">
        <f t="shared" si="70"/>
        <v>0.14911850075130428</v>
      </c>
      <c r="DR50" s="217">
        <f t="shared" si="71"/>
        <v>0.60000000000000053</v>
      </c>
      <c r="DS50" s="38">
        <f t="shared" si="72"/>
        <v>7.0602178556290404E-2</v>
      </c>
      <c r="DT50" s="38">
        <f t="shared" si="73"/>
        <v>7.049754076175721E-2</v>
      </c>
      <c r="DU50" s="217">
        <f t="shared" si="74"/>
        <v>9.9999999999998701E-2</v>
      </c>
      <c r="DV50" s="38">
        <f t="shared" si="75"/>
        <v>0.73252139341541611</v>
      </c>
      <c r="DW50" s="38">
        <f t="shared" si="76"/>
        <v>0.73944394150092863</v>
      </c>
      <c r="DX50" s="217">
        <f t="shared" si="77"/>
        <v>-0.60000000000000053</v>
      </c>
      <c r="DY50" s="38">
        <f t="shared" si="78"/>
        <v>4.6141494285444416E-2</v>
      </c>
      <c r="DZ50" s="38">
        <f t="shared" si="79"/>
        <v>4.6009830851525227E-2</v>
      </c>
      <c r="EA50" s="217">
        <f t="shared" si="80"/>
        <v>0</v>
      </c>
      <c r="EB50" s="38">
        <f t="shared" si="81"/>
        <v>0.1634787947482762</v>
      </c>
      <c r="EC50" s="38">
        <f t="shared" si="82"/>
        <v>0.15543829213049973</v>
      </c>
      <c r="ED50" s="217">
        <f t="shared" si="83"/>
        <v>0.80000000000000071</v>
      </c>
      <c r="EE50" s="38">
        <f t="shared" si="84"/>
        <v>7.8279965996032874E-2</v>
      </c>
      <c r="EF50" s="38">
        <f t="shared" si="85"/>
        <v>7.9104621464025832E-2</v>
      </c>
      <c r="EG50" s="217">
        <f t="shared" si="86"/>
        <v>-0.10000000000000009</v>
      </c>
      <c r="EH50" s="38">
        <f t="shared" si="87"/>
        <v>0.71209974497024653</v>
      </c>
      <c r="EI50" s="38">
        <f t="shared" si="88"/>
        <v>0.71944725555394917</v>
      </c>
      <c r="EJ50" s="217">
        <f t="shared" si="89"/>
        <v>-0.70000000000000062</v>
      </c>
      <c r="EL50" s="86"/>
      <c r="EM50" s="86"/>
      <c r="EN50" s="86"/>
      <c r="EO50" s="86"/>
      <c r="EP50" s="86"/>
      <c r="EQ50" s="86"/>
      <c r="ER50" s="86"/>
      <c r="ES50" s="86"/>
      <c r="ET50" s="86"/>
      <c r="EU50" s="86"/>
      <c r="EV50" s="86"/>
      <c r="EW50" s="86"/>
      <c r="EX50" s="86"/>
      <c r="EY50" s="86"/>
      <c r="EZ50" s="86"/>
      <c r="FA50" s="86"/>
      <c r="FB50" s="86"/>
      <c r="FC50" s="86"/>
      <c r="FD50" s="86"/>
      <c r="FE50" s="86"/>
      <c r="FF50" s="86"/>
      <c r="FG50" s="86"/>
      <c r="FH50" s="86"/>
      <c r="FI50" s="86"/>
      <c r="FJ50" s="86"/>
      <c r="FK50" s="86"/>
      <c r="FL50" s="86"/>
      <c r="FM50" s="86"/>
      <c r="FN50" s="86"/>
      <c r="FO50" s="86"/>
      <c r="FP50" s="86"/>
      <c r="FQ50" s="86"/>
      <c r="FR50" s="86"/>
      <c r="FS50" s="86"/>
      <c r="FT50" s="86"/>
      <c r="FU50" s="86"/>
      <c r="FV50" s="86"/>
    </row>
    <row r="51" spans="2:178" s="12" customFormat="1" ht="14.25" customHeight="1">
      <c r="B51" s="262">
        <v>12</v>
      </c>
      <c r="C51" s="283" t="s">
        <v>113</v>
      </c>
      <c r="D51" s="143" t="s">
        <v>163</v>
      </c>
      <c r="E51" s="128">
        <v>27</v>
      </c>
      <c r="F51" s="89">
        <v>1</v>
      </c>
      <c r="G51" s="77">
        <f t="shared" si="0"/>
        <v>3.7037037037037035E-2</v>
      </c>
      <c r="H51" s="78">
        <v>3</v>
      </c>
      <c r="I51" s="77">
        <f t="shared" si="1"/>
        <v>0.1111111111111111</v>
      </c>
      <c r="J51" s="78">
        <v>1</v>
      </c>
      <c r="K51" s="77">
        <f t="shared" si="2"/>
        <v>3.7037037037037035E-2</v>
      </c>
      <c r="L51" s="128">
        <v>70</v>
      </c>
      <c r="M51" s="89">
        <v>1</v>
      </c>
      <c r="N51" s="77">
        <f t="shared" si="3"/>
        <v>1.4285714285714285E-2</v>
      </c>
      <c r="O51" s="78">
        <v>7</v>
      </c>
      <c r="P51" s="77">
        <f t="shared" si="4"/>
        <v>0.1</v>
      </c>
      <c r="Q51" s="78">
        <v>6</v>
      </c>
      <c r="R51" s="77">
        <f t="shared" si="5"/>
        <v>8.5714285714285715E-2</v>
      </c>
      <c r="S51" s="128">
        <v>3099</v>
      </c>
      <c r="T51" s="89">
        <v>132</v>
      </c>
      <c r="U51" s="77">
        <f t="shared" si="6"/>
        <v>4.2594385285575992E-2</v>
      </c>
      <c r="V51" s="78">
        <v>336</v>
      </c>
      <c r="W51" s="77">
        <f t="shared" si="7"/>
        <v>0.10842207163601161</v>
      </c>
      <c r="X51" s="78">
        <v>365</v>
      </c>
      <c r="Y51" s="77">
        <f t="shared" si="8"/>
        <v>0.11777992900935785</v>
      </c>
      <c r="Z51" s="128">
        <v>2793</v>
      </c>
      <c r="AA51" s="89">
        <v>92</v>
      </c>
      <c r="AB51" s="77">
        <f t="shared" si="9"/>
        <v>3.2939491586108129E-2</v>
      </c>
      <c r="AC51" s="78">
        <v>298</v>
      </c>
      <c r="AD51" s="77">
        <f t="shared" si="10"/>
        <v>0.10669530970282851</v>
      </c>
      <c r="AE51" s="78">
        <v>363</v>
      </c>
      <c r="AF51" s="77">
        <f t="shared" si="11"/>
        <v>0.12996777658431793</v>
      </c>
      <c r="AG51" s="128">
        <v>2048</v>
      </c>
      <c r="AH51" s="89">
        <v>65</v>
      </c>
      <c r="AI51" s="77">
        <f t="shared" si="12"/>
        <v>3.173828125E-2</v>
      </c>
      <c r="AJ51" s="78">
        <v>169</v>
      </c>
      <c r="AK51" s="77">
        <f t="shared" si="13"/>
        <v>8.251953125E-2</v>
      </c>
      <c r="AL51" s="78">
        <v>243</v>
      </c>
      <c r="AM51" s="77">
        <f t="shared" si="14"/>
        <v>0.11865234375</v>
      </c>
      <c r="AN51" s="128">
        <v>900</v>
      </c>
      <c r="AO51" s="89">
        <v>18</v>
      </c>
      <c r="AP51" s="77">
        <f t="shared" si="15"/>
        <v>0.02</v>
      </c>
      <c r="AQ51" s="78">
        <v>67</v>
      </c>
      <c r="AR51" s="77">
        <f t="shared" si="16"/>
        <v>7.4444444444444438E-2</v>
      </c>
      <c r="AS51" s="78">
        <v>65</v>
      </c>
      <c r="AT51" s="77">
        <f t="shared" si="17"/>
        <v>7.2222222222222215E-2</v>
      </c>
      <c r="AU51" s="128">
        <v>299</v>
      </c>
      <c r="AV51" s="89">
        <v>3</v>
      </c>
      <c r="AW51" s="77">
        <f t="shared" si="18"/>
        <v>1.0033444816053512E-2</v>
      </c>
      <c r="AX51" s="78">
        <v>23</v>
      </c>
      <c r="AY51" s="77">
        <f t="shared" si="19"/>
        <v>7.6923076923076927E-2</v>
      </c>
      <c r="AZ51" s="78">
        <v>7</v>
      </c>
      <c r="BA51" s="77">
        <f t="shared" si="20"/>
        <v>2.3411371237458192E-2</v>
      </c>
      <c r="BB51" s="128">
        <f t="shared" si="21"/>
        <v>9236</v>
      </c>
      <c r="BC51" s="79">
        <f t="shared" si="22"/>
        <v>312</v>
      </c>
      <c r="BD51" s="77">
        <f t="shared" si="23"/>
        <v>3.3780857514075356E-2</v>
      </c>
      <c r="BE51" s="79">
        <f t="shared" si="24"/>
        <v>903</v>
      </c>
      <c r="BF51" s="77">
        <f t="shared" si="25"/>
        <v>9.7769597228237332E-2</v>
      </c>
      <c r="BG51" s="79">
        <f t="shared" si="26"/>
        <v>1050</v>
      </c>
      <c r="BH51" s="77">
        <f t="shared" si="27"/>
        <v>0.11368557817236899</v>
      </c>
      <c r="BJ51" s="262">
        <v>12</v>
      </c>
      <c r="BK51" s="283" t="s">
        <v>113</v>
      </c>
      <c r="BL51" s="223" t="s">
        <v>163</v>
      </c>
      <c r="BM51" s="40">
        <v>9313</v>
      </c>
      <c r="BN51" s="40">
        <v>322</v>
      </c>
      <c r="BO51" s="91">
        <v>3.4575324814775044E-2</v>
      </c>
      <c r="BP51" s="40">
        <v>861</v>
      </c>
      <c r="BQ51" s="91">
        <v>9.2451412004724579E-2</v>
      </c>
      <c r="BR51" s="40">
        <v>994</v>
      </c>
      <c r="BS51" s="91">
        <v>0.10673252442821862</v>
      </c>
      <c r="BU51" s="208" t="s">
        <v>113</v>
      </c>
      <c r="BV51" s="5" t="s">
        <v>163</v>
      </c>
      <c r="BW51" s="38">
        <f t="shared" si="28"/>
        <v>0.75476396708531834</v>
      </c>
      <c r="BX51" s="38">
        <f t="shared" si="29"/>
        <v>0.76624073875228171</v>
      </c>
      <c r="BY51" s="147">
        <v>45</v>
      </c>
      <c r="BZ51" s="151" t="s">
        <v>47</v>
      </c>
      <c r="CA51" s="38">
        <f t="shared" si="30"/>
        <v>4.7203192049988706E-2</v>
      </c>
      <c r="CB51" s="38">
        <f t="shared" si="31"/>
        <v>4.1631396691035015E-2</v>
      </c>
      <c r="CC51" s="38">
        <f t="shared" si="32"/>
        <v>0.12068056914853573</v>
      </c>
      <c r="CD51" s="38">
        <f t="shared" si="33"/>
        <v>0.12320123124278569</v>
      </c>
      <c r="CE51" s="38">
        <f t="shared" si="34"/>
        <v>9.0566890009786946E-2</v>
      </c>
      <c r="CF51" s="38">
        <f t="shared" si="35"/>
        <v>8.8033859176606388E-2</v>
      </c>
      <c r="CG51" s="38">
        <f t="shared" si="36"/>
        <v>0.74154934879168866</v>
      </c>
      <c r="CH51" s="38">
        <f t="shared" si="37"/>
        <v>0.74713351288957286</v>
      </c>
      <c r="CI51" s="38">
        <f t="shared" si="38"/>
        <v>4.6651008342107392E-2</v>
      </c>
      <c r="CJ51" s="38">
        <f t="shared" si="39"/>
        <v>4.1939175931981688E-2</v>
      </c>
      <c r="CK51" s="38">
        <f t="shared" si="40"/>
        <v>0.12213493156232283</v>
      </c>
      <c r="CL51" s="38">
        <f t="shared" si="41"/>
        <v>0.12189339437540876</v>
      </c>
      <c r="CM51" s="38">
        <f t="shared" si="42"/>
        <v>9.2006155341378473E-2</v>
      </c>
      <c r="CN51" s="38">
        <f t="shared" si="43"/>
        <v>8.8129496402877691E-2</v>
      </c>
      <c r="CO51" s="38">
        <f t="shared" si="44"/>
        <v>0.73920790475419129</v>
      </c>
      <c r="CP51" s="38">
        <f t="shared" si="45"/>
        <v>0.74803793328973189</v>
      </c>
      <c r="CQ51" s="38">
        <f t="shared" si="46"/>
        <v>7.1428571428571425E-2</v>
      </c>
      <c r="CR51" s="38">
        <f t="shared" si="47"/>
        <v>4.3276661514683151E-2</v>
      </c>
      <c r="CS51" s="38">
        <f t="shared" si="48"/>
        <v>0.12536443148688048</v>
      </c>
      <c r="CT51" s="38">
        <f t="shared" si="49"/>
        <v>0.16846986089644514</v>
      </c>
      <c r="CU51" s="38">
        <f t="shared" si="50"/>
        <v>9.0379008746355682E-2</v>
      </c>
      <c r="CV51" s="38">
        <f t="shared" si="51"/>
        <v>0.10200927357032458</v>
      </c>
      <c r="CW51" s="38">
        <f t="shared" si="52"/>
        <v>0.71282798833819239</v>
      </c>
      <c r="CX51" s="38">
        <f t="shared" si="53"/>
        <v>0.68624420401854713</v>
      </c>
      <c r="CZ51" s="148"/>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L51" s="86"/>
      <c r="EM51" s="86"/>
      <c r="EN51" s="86"/>
      <c r="EO51" s="86"/>
      <c r="EP51" s="86"/>
      <c r="EQ51" s="86"/>
      <c r="ER51" s="86"/>
      <c r="ES51" s="86"/>
      <c r="ET51" s="86"/>
      <c r="EU51" s="86"/>
      <c r="EV51" s="86"/>
      <c r="EW51" s="86"/>
      <c r="EX51" s="86"/>
      <c r="EY51" s="86"/>
      <c r="EZ51" s="86"/>
      <c r="FA51" s="86"/>
      <c r="FB51" s="86"/>
      <c r="FC51" s="86"/>
      <c r="FD51" s="86"/>
      <c r="FE51" s="86"/>
      <c r="FF51" s="86"/>
      <c r="FG51" s="86"/>
      <c r="FH51" s="86"/>
      <c r="FI51" s="86"/>
      <c r="FJ51" s="86"/>
      <c r="FK51" s="86"/>
      <c r="FL51" s="86"/>
      <c r="FM51" s="86"/>
      <c r="FN51" s="86"/>
      <c r="FO51" s="86"/>
      <c r="FP51" s="86"/>
      <c r="FQ51" s="86"/>
      <c r="FR51" s="86"/>
      <c r="FS51" s="86"/>
      <c r="FT51" s="86"/>
      <c r="FU51" s="86"/>
      <c r="FV51" s="86"/>
    </row>
    <row r="52" spans="2:178" s="12" customFormat="1" ht="14.25" customHeight="1">
      <c r="B52" s="263"/>
      <c r="C52" s="284"/>
      <c r="D52" s="181" t="s">
        <v>191</v>
      </c>
      <c r="E52" s="174">
        <v>0</v>
      </c>
      <c r="F52" s="175">
        <v>0</v>
      </c>
      <c r="G52" s="67" t="str">
        <f t="shared" si="0"/>
        <v>-</v>
      </c>
      <c r="H52" s="68">
        <v>0</v>
      </c>
      <c r="I52" s="67" t="str">
        <f t="shared" si="1"/>
        <v>-</v>
      </c>
      <c r="J52" s="68">
        <v>0</v>
      </c>
      <c r="K52" s="67" t="str">
        <f t="shared" si="2"/>
        <v>-</v>
      </c>
      <c r="L52" s="174">
        <v>2</v>
      </c>
      <c r="M52" s="175">
        <v>0</v>
      </c>
      <c r="N52" s="67">
        <f t="shared" si="3"/>
        <v>0</v>
      </c>
      <c r="O52" s="68">
        <v>0</v>
      </c>
      <c r="P52" s="67">
        <f t="shared" si="4"/>
        <v>0</v>
      </c>
      <c r="Q52" s="68">
        <v>0</v>
      </c>
      <c r="R52" s="67">
        <f t="shared" si="5"/>
        <v>0</v>
      </c>
      <c r="S52" s="174">
        <v>266</v>
      </c>
      <c r="T52" s="175">
        <v>4</v>
      </c>
      <c r="U52" s="67">
        <f t="shared" si="6"/>
        <v>1.5037593984962405E-2</v>
      </c>
      <c r="V52" s="68">
        <v>25</v>
      </c>
      <c r="W52" s="67">
        <f t="shared" si="7"/>
        <v>9.3984962406015032E-2</v>
      </c>
      <c r="X52" s="68">
        <v>28</v>
      </c>
      <c r="Y52" s="67">
        <f t="shared" si="8"/>
        <v>0.10526315789473684</v>
      </c>
      <c r="Z52" s="174">
        <v>211</v>
      </c>
      <c r="AA52" s="175">
        <v>7</v>
      </c>
      <c r="AB52" s="67">
        <f t="shared" si="9"/>
        <v>3.3175355450236969E-2</v>
      </c>
      <c r="AC52" s="68">
        <v>15</v>
      </c>
      <c r="AD52" s="67">
        <f t="shared" si="10"/>
        <v>7.1090047393364927E-2</v>
      </c>
      <c r="AE52" s="68">
        <v>26</v>
      </c>
      <c r="AF52" s="67">
        <f t="shared" si="11"/>
        <v>0.12322274881516587</v>
      </c>
      <c r="AG52" s="174">
        <v>97</v>
      </c>
      <c r="AH52" s="175">
        <v>0</v>
      </c>
      <c r="AI52" s="67">
        <f t="shared" si="12"/>
        <v>0</v>
      </c>
      <c r="AJ52" s="68">
        <v>9</v>
      </c>
      <c r="AK52" s="67">
        <f t="shared" si="13"/>
        <v>9.2783505154639179E-2</v>
      </c>
      <c r="AL52" s="68">
        <v>17</v>
      </c>
      <c r="AM52" s="67">
        <f t="shared" si="14"/>
        <v>0.17525773195876287</v>
      </c>
      <c r="AN52" s="174">
        <v>39</v>
      </c>
      <c r="AO52" s="175">
        <v>0</v>
      </c>
      <c r="AP52" s="67">
        <f t="shared" si="15"/>
        <v>0</v>
      </c>
      <c r="AQ52" s="68">
        <v>4</v>
      </c>
      <c r="AR52" s="67">
        <f t="shared" si="16"/>
        <v>0.10256410256410256</v>
      </c>
      <c r="AS52" s="68">
        <v>1</v>
      </c>
      <c r="AT52" s="67">
        <f t="shared" si="17"/>
        <v>2.564102564102564E-2</v>
      </c>
      <c r="AU52" s="174">
        <v>14</v>
      </c>
      <c r="AV52" s="175">
        <v>0</v>
      </c>
      <c r="AW52" s="67">
        <f t="shared" si="18"/>
        <v>0</v>
      </c>
      <c r="AX52" s="68">
        <v>1</v>
      </c>
      <c r="AY52" s="67">
        <f t="shared" si="19"/>
        <v>7.1428571428571425E-2</v>
      </c>
      <c r="AZ52" s="68">
        <v>1</v>
      </c>
      <c r="BA52" s="67">
        <f t="shared" si="20"/>
        <v>7.1428571428571425E-2</v>
      </c>
      <c r="BB52" s="174">
        <f t="shared" si="21"/>
        <v>629</v>
      </c>
      <c r="BC52" s="69">
        <f t="shared" si="22"/>
        <v>11</v>
      </c>
      <c r="BD52" s="67">
        <f t="shared" si="23"/>
        <v>1.7488076311605722E-2</v>
      </c>
      <c r="BE52" s="69">
        <f t="shared" si="24"/>
        <v>54</v>
      </c>
      <c r="BF52" s="67">
        <f t="shared" si="25"/>
        <v>8.5850556438791734E-2</v>
      </c>
      <c r="BG52" s="69">
        <f t="shared" si="26"/>
        <v>73</v>
      </c>
      <c r="BH52" s="67">
        <f t="shared" si="27"/>
        <v>0.11605723370429252</v>
      </c>
      <c r="BJ52" s="263"/>
      <c r="BK52" s="284"/>
      <c r="BL52" s="223" t="s">
        <v>191</v>
      </c>
      <c r="BM52" s="40">
        <v>633</v>
      </c>
      <c r="BN52" s="40">
        <v>17</v>
      </c>
      <c r="BO52" s="91">
        <v>2.6856240126382307E-2</v>
      </c>
      <c r="BP52" s="40">
        <v>43</v>
      </c>
      <c r="BQ52" s="91">
        <v>6.7930489731437602E-2</v>
      </c>
      <c r="BR52" s="40">
        <v>84</v>
      </c>
      <c r="BS52" s="91">
        <v>0.13270142180094788</v>
      </c>
      <c r="BU52" s="209"/>
      <c r="BV52" s="5" t="s">
        <v>191</v>
      </c>
      <c r="BW52" s="38">
        <f t="shared" si="28"/>
        <v>0.78060413354531</v>
      </c>
      <c r="BX52" s="38">
        <f t="shared" si="29"/>
        <v>0.77251184834123221</v>
      </c>
      <c r="BY52" s="147">
        <v>46</v>
      </c>
      <c r="BZ52" s="151" t="s">
        <v>25</v>
      </c>
      <c r="CA52" s="38">
        <f t="shared" si="30"/>
        <v>6.0508055980242267E-2</v>
      </c>
      <c r="CB52" s="38">
        <f t="shared" si="31"/>
        <v>6.4837299660029143E-2</v>
      </c>
      <c r="CC52" s="38">
        <f t="shared" si="32"/>
        <v>0.20969069740091734</v>
      </c>
      <c r="CD52" s="38">
        <f t="shared" si="33"/>
        <v>0.20823215152986888</v>
      </c>
      <c r="CE52" s="38">
        <f t="shared" si="34"/>
        <v>6.879924732447372E-2</v>
      </c>
      <c r="CF52" s="38">
        <f t="shared" si="35"/>
        <v>6.7994171928120448E-2</v>
      </c>
      <c r="CG52" s="38">
        <f t="shared" si="36"/>
        <v>0.66100199929436665</v>
      </c>
      <c r="CH52" s="38">
        <f t="shared" si="37"/>
        <v>0.65893637688198159</v>
      </c>
      <c r="CI52" s="38">
        <f t="shared" si="38"/>
        <v>6.1956591743414696E-2</v>
      </c>
      <c r="CJ52" s="38">
        <f t="shared" si="39"/>
        <v>6.5518827626996123E-2</v>
      </c>
      <c r="CK52" s="38">
        <f t="shared" si="40"/>
        <v>0.21317704643524182</v>
      </c>
      <c r="CL52" s="38">
        <f t="shared" si="41"/>
        <v>0.20963396201616613</v>
      </c>
      <c r="CM52" s="38">
        <f t="shared" si="42"/>
        <v>6.9298641076833908E-2</v>
      </c>
      <c r="CN52" s="38">
        <f t="shared" si="43"/>
        <v>6.7818886771374126E-2</v>
      </c>
      <c r="CO52" s="38">
        <f t="shared" si="44"/>
        <v>0.65556772074450953</v>
      </c>
      <c r="CP52" s="38">
        <f t="shared" si="45"/>
        <v>0.65702832358546359</v>
      </c>
      <c r="CQ52" s="38">
        <f t="shared" si="46"/>
        <v>5.589519650655022E-2</v>
      </c>
      <c r="CR52" s="38">
        <f t="shared" si="47"/>
        <v>6.5137614678899086E-2</v>
      </c>
      <c r="CS52" s="38">
        <f t="shared" si="48"/>
        <v>0.21222707423580786</v>
      </c>
      <c r="CT52" s="38">
        <f t="shared" si="49"/>
        <v>0.22018348623853212</v>
      </c>
      <c r="CU52" s="38">
        <f t="shared" si="50"/>
        <v>8.034934497816594E-2</v>
      </c>
      <c r="CV52" s="38">
        <f t="shared" si="51"/>
        <v>7.9816513761467894E-2</v>
      </c>
      <c r="CW52" s="38">
        <f t="shared" si="52"/>
        <v>0.65152838427947601</v>
      </c>
      <c r="CX52" s="38">
        <f t="shared" si="53"/>
        <v>0.63486238532110095</v>
      </c>
      <c r="CZ52" s="148"/>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L52" s="86"/>
      <c r="EM52" s="86"/>
      <c r="EN52" s="86"/>
      <c r="EO52" s="86"/>
      <c r="EP52" s="86"/>
      <c r="EQ52" s="86"/>
      <c r="ER52" s="86"/>
      <c r="ES52" s="86"/>
      <c r="ET52" s="86"/>
      <c r="EU52" s="86"/>
      <c r="EV52" s="86"/>
      <c r="EW52" s="86"/>
      <c r="EX52" s="86"/>
      <c r="EY52" s="86"/>
      <c r="EZ52" s="86"/>
      <c r="FA52" s="86"/>
      <c r="FB52" s="86"/>
      <c r="FC52" s="86"/>
      <c r="FD52" s="86"/>
      <c r="FE52" s="86"/>
      <c r="FF52" s="86"/>
      <c r="FG52" s="86"/>
      <c r="FH52" s="86"/>
      <c r="FI52" s="86"/>
      <c r="FJ52" s="86"/>
      <c r="FK52" s="86"/>
      <c r="FL52" s="86"/>
      <c r="FM52" s="86"/>
      <c r="FN52" s="86"/>
      <c r="FO52" s="86"/>
      <c r="FP52" s="86"/>
      <c r="FQ52" s="86"/>
      <c r="FR52" s="86"/>
      <c r="FS52" s="86"/>
      <c r="FT52" s="86"/>
      <c r="FU52" s="86"/>
      <c r="FV52" s="86"/>
    </row>
    <row r="53" spans="2:178" s="12" customFormat="1" ht="14.25" customHeight="1">
      <c r="B53" s="263"/>
      <c r="C53" s="284"/>
      <c r="D53" s="144" t="s">
        <v>246</v>
      </c>
      <c r="E53" s="166">
        <v>3</v>
      </c>
      <c r="F53" s="235">
        <v>0</v>
      </c>
      <c r="G53" s="168">
        <f t="shared" ref="G53" si="434">IFERROR(F53/E53,"-")</f>
        <v>0</v>
      </c>
      <c r="H53" s="236">
        <v>0</v>
      </c>
      <c r="I53" s="168">
        <f t="shared" ref="I53" si="435">IFERROR(H53/E53,"-")</f>
        <v>0</v>
      </c>
      <c r="J53" s="236">
        <v>0</v>
      </c>
      <c r="K53" s="168">
        <f t="shared" ref="K53" si="436">IFERROR(J53/E53,"-")</f>
        <v>0</v>
      </c>
      <c r="L53" s="166">
        <v>5</v>
      </c>
      <c r="M53" s="235">
        <v>0</v>
      </c>
      <c r="N53" s="168">
        <f t="shared" ref="N53" si="437">IFERROR(M53/L53,"-")</f>
        <v>0</v>
      </c>
      <c r="O53" s="236">
        <v>0</v>
      </c>
      <c r="P53" s="168">
        <f t="shared" ref="P53" si="438">IFERROR(O53/L53,"-")</f>
        <v>0</v>
      </c>
      <c r="Q53" s="236">
        <v>0</v>
      </c>
      <c r="R53" s="168">
        <f t="shared" ref="R53" si="439">IFERROR(Q53/L53,"-")</f>
        <v>0</v>
      </c>
      <c r="S53" s="166">
        <v>51</v>
      </c>
      <c r="T53" s="235">
        <v>0</v>
      </c>
      <c r="U53" s="168">
        <f t="shared" ref="U53" si="440">IFERROR(T53/S53,"-")</f>
        <v>0</v>
      </c>
      <c r="V53" s="236">
        <v>2</v>
      </c>
      <c r="W53" s="168">
        <f t="shared" ref="W53" si="441">IFERROR(V53/S53,"-")</f>
        <v>3.9215686274509803E-2</v>
      </c>
      <c r="X53" s="236">
        <v>1</v>
      </c>
      <c r="Y53" s="168">
        <f t="shared" ref="Y53" si="442">IFERROR(X53/S53,"-")</f>
        <v>1.9607843137254902E-2</v>
      </c>
      <c r="Z53" s="166">
        <v>86</v>
      </c>
      <c r="AA53" s="235">
        <v>0</v>
      </c>
      <c r="AB53" s="168">
        <f t="shared" ref="AB53" si="443">IFERROR(AA53/Z53,"-")</f>
        <v>0</v>
      </c>
      <c r="AC53" s="236">
        <v>2</v>
      </c>
      <c r="AD53" s="168">
        <f t="shared" ref="AD53" si="444">IFERROR(AC53/Z53,"-")</f>
        <v>2.3255813953488372E-2</v>
      </c>
      <c r="AE53" s="236">
        <v>0</v>
      </c>
      <c r="AF53" s="168">
        <f t="shared" ref="AF53" si="445">IFERROR(AE53/Z53,"-")</f>
        <v>0</v>
      </c>
      <c r="AG53" s="166">
        <v>78</v>
      </c>
      <c r="AH53" s="235">
        <v>1</v>
      </c>
      <c r="AI53" s="168">
        <f t="shared" ref="AI53" si="446">IFERROR(AH53/AG53,"-")</f>
        <v>1.282051282051282E-2</v>
      </c>
      <c r="AJ53" s="236">
        <v>2</v>
      </c>
      <c r="AK53" s="168">
        <f t="shared" ref="AK53" si="447">IFERROR(AJ53/AG53,"-")</f>
        <v>2.564102564102564E-2</v>
      </c>
      <c r="AL53" s="236">
        <v>2</v>
      </c>
      <c r="AM53" s="168">
        <f t="shared" ref="AM53" si="448">IFERROR(AL53/AG53,"-")</f>
        <v>2.564102564102564E-2</v>
      </c>
      <c r="AN53" s="166">
        <v>89</v>
      </c>
      <c r="AO53" s="235">
        <v>0</v>
      </c>
      <c r="AP53" s="168">
        <f t="shared" ref="AP53" si="449">IFERROR(AO53/AN53,"-")</f>
        <v>0</v>
      </c>
      <c r="AQ53" s="236">
        <v>2</v>
      </c>
      <c r="AR53" s="168">
        <f t="shared" ref="AR53" si="450">IFERROR(AQ53/AN53,"-")</f>
        <v>2.247191011235955E-2</v>
      </c>
      <c r="AS53" s="236">
        <v>1</v>
      </c>
      <c r="AT53" s="168">
        <f t="shared" ref="AT53" si="451">IFERROR(AS53/AN53,"-")</f>
        <v>1.1235955056179775E-2</v>
      </c>
      <c r="AU53" s="166">
        <v>59</v>
      </c>
      <c r="AV53" s="235">
        <v>0</v>
      </c>
      <c r="AW53" s="168">
        <f t="shared" ref="AW53" si="452">IFERROR(AV53/AU53,"-")</f>
        <v>0</v>
      </c>
      <c r="AX53" s="236">
        <v>0</v>
      </c>
      <c r="AY53" s="168">
        <f t="shared" ref="AY53" si="453">IFERROR(AX53/AU53,"-")</f>
        <v>0</v>
      </c>
      <c r="AZ53" s="236">
        <v>1</v>
      </c>
      <c r="BA53" s="168">
        <f t="shared" ref="BA53" si="454">IFERROR(AZ53/AU53,"-")</f>
        <v>1.6949152542372881E-2</v>
      </c>
      <c r="BB53" s="166">
        <f t="shared" ref="BB53" si="455">SUM(E53,L53,S53,Z53,AG53,AN53,AU53,)</f>
        <v>371</v>
      </c>
      <c r="BC53" s="167">
        <f t="shared" ref="BC53" si="456">SUM(F53,M53,T53,AA53,AH53,AO53,AV53,)</f>
        <v>1</v>
      </c>
      <c r="BD53" s="168">
        <f t="shared" ref="BD53" si="457">IFERROR(BC53/BB53,"-")</f>
        <v>2.6954177897574125E-3</v>
      </c>
      <c r="BE53" s="167">
        <f t="shared" ref="BE53" si="458">SUM(H53,O53,V53,AC53,AJ53,AQ53,AX53,)</f>
        <v>8</v>
      </c>
      <c r="BF53" s="168">
        <f t="shared" ref="BF53" si="459">IFERROR(BE53/BB53,"-")</f>
        <v>2.15633423180593E-2</v>
      </c>
      <c r="BG53" s="167">
        <f t="shared" ref="BG53" si="460">SUM(J53,Q53,X53,AE53,AL53,AS53,AZ53,)</f>
        <v>5</v>
      </c>
      <c r="BH53" s="168">
        <f t="shared" ref="BH53" si="461">IFERROR(BG53/BB53,"-")</f>
        <v>1.3477088948787063E-2</v>
      </c>
      <c r="BJ53" s="263"/>
      <c r="BK53" s="284"/>
      <c r="BL53" s="223" t="s">
        <v>245</v>
      </c>
      <c r="BM53" s="40">
        <v>220</v>
      </c>
      <c r="BN53" s="40">
        <v>0</v>
      </c>
      <c r="BO53" s="91">
        <v>0</v>
      </c>
      <c r="BP53" s="40">
        <v>0</v>
      </c>
      <c r="BQ53" s="91">
        <v>0</v>
      </c>
      <c r="BR53" s="40">
        <v>0</v>
      </c>
      <c r="BS53" s="91">
        <v>0</v>
      </c>
      <c r="BU53" s="209"/>
      <c r="BV53" s="213" t="s">
        <v>245</v>
      </c>
      <c r="BW53" s="38">
        <f t="shared" si="28"/>
        <v>0.96226415094339623</v>
      </c>
      <c r="BX53" s="38">
        <f t="shared" si="29"/>
        <v>1</v>
      </c>
      <c r="BY53" s="147">
        <v>47</v>
      </c>
      <c r="BZ53" s="151" t="s">
        <v>15</v>
      </c>
      <c r="CA53" s="38">
        <f t="shared" si="30"/>
        <v>6.1179877356347945E-2</v>
      </c>
      <c r="CB53" s="38">
        <f t="shared" si="31"/>
        <v>6.2945054945054951E-2</v>
      </c>
      <c r="CC53" s="38">
        <f t="shared" si="32"/>
        <v>0.19378832614126731</v>
      </c>
      <c r="CD53" s="38">
        <f t="shared" si="33"/>
        <v>0.1931135531135531</v>
      </c>
      <c r="CE53" s="38">
        <f t="shared" si="34"/>
        <v>6.7283670224846701E-2</v>
      </c>
      <c r="CF53" s="38">
        <f t="shared" si="35"/>
        <v>6.6754578754578756E-2</v>
      </c>
      <c r="CG53" s="38">
        <f t="shared" si="36"/>
        <v>0.677748126277538</v>
      </c>
      <c r="CH53" s="38">
        <f t="shared" si="37"/>
        <v>0.67718681318681317</v>
      </c>
      <c r="CI53" s="38">
        <f t="shared" si="38"/>
        <v>6.2622797442694528E-2</v>
      </c>
      <c r="CJ53" s="38">
        <f t="shared" si="39"/>
        <v>6.323594933486093E-2</v>
      </c>
      <c r="CK53" s="38">
        <f t="shared" si="40"/>
        <v>0.19975050678309683</v>
      </c>
      <c r="CL53" s="38">
        <f t="shared" si="41"/>
        <v>0.19686843612755395</v>
      </c>
      <c r="CM53" s="38">
        <f t="shared" si="42"/>
        <v>6.7643848432870732E-2</v>
      </c>
      <c r="CN53" s="38">
        <f t="shared" si="43"/>
        <v>6.727770351982687E-2</v>
      </c>
      <c r="CO53" s="38">
        <f t="shared" si="44"/>
        <v>0.66998284734133795</v>
      </c>
      <c r="CP53" s="38">
        <f t="shared" si="45"/>
        <v>0.67261791101775825</v>
      </c>
      <c r="CQ53" s="38">
        <f t="shared" si="46"/>
        <v>5.9872611464968153E-2</v>
      </c>
      <c r="CR53" s="38">
        <f t="shared" si="47"/>
        <v>7.0091423595994781E-2</v>
      </c>
      <c r="CS53" s="38">
        <f t="shared" si="48"/>
        <v>0.16687898089171974</v>
      </c>
      <c r="CT53" s="38">
        <f t="shared" si="49"/>
        <v>0.17501088376142795</v>
      </c>
      <c r="CU53" s="38">
        <f t="shared" si="50"/>
        <v>7.9405520169851376E-2</v>
      </c>
      <c r="CV53" s="38">
        <f t="shared" si="51"/>
        <v>7.0962124510230734E-2</v>
      </c>
      <c r="CW53" s="38">
        <f t="shared" si="52"/>
        <v>0.69384288747346068</v>
      </c>
      <c r="CX53" s="38">
        <f t="shared" si="53"/>
        <v>0.68393556813234657</v>
      </c>
      <c r="CZ53" s="148"/>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L53" s="86"/>
      <c r="EM53" s="86"/>
      <c r="EN53" s="86"/>
      <c r="EO53" s="86"/>
      <c r="EP53" s="86"/>
      <c r="EQ53" s="86"/>
      <c r="ER53" s="86"/>
      <c r="ES53" s="86"/>
      <c r="ET53" s="86"/>
      <c r="EU53" s="86"/>
      <c r="EV53" s="86"/>
      <c r="EW53" s="86"/>
      <c r="EX53" s="86"/>
      <c r="EY53" s="86"/>
      <c r="EZ53" s="86"/>
      <c r="FA53" s="86"/>
      <c r="FB53" s="86"/>
      <c r="FC53" s="86"/>
      <c r="FD53" s="86"/>
      <c r="FE53" s="86"/>
      <c r="FF53" s="86"/>
      <c r="FG53" s="86"/>
      <c r="FH53" s="86"/>
      <c r="FI53" s="86"/>
      <c r="FJ53" s="86"/>
      <c r="FK53" s="86"/>
      <c r="FL53" s="86"/>
      <c r="FM53" s="86"/>
      <c r="FN53" s="86"/>
      <c r="FO53" s="86"/>
      <c r="FP53" s="86"/>
      <c r="FQ53" s="86"/>
      <c r="FR53" s="86"/>
      <c r="FS53" s="86"/>
      <c r="FT53" s="86"/>
      <c r="FU53" s="86"/>
      <c r="FV53" s="86"/>
    </row>
    <row r="54" spans="2:178" s="12" customFormat="1" ht="14.25" customHeight="1">
      <c r="B54" s="264"/>
      <c r="C54" s="285"/>
      <c r="D54" s="164" t="s">
        <v>74</v>
      </c>
      <c r="E54" s="39">
        <v>30</v>
      </c>
      <c r="F54" s="237">
        <v>1</v>
      </c>
      <c r="G54" s="13">
        <f t="shared" si="0"/>
        <v>3.3333333333333333E-2</v>
      </c>
      <c r="H54" s="34">
        <v>3</v>
      </c>
      <c r="I54" s="13">
        <f t="shared" si="1"/>
        <v>0.1</v>
      </c>
      <c r="J54" s="34">
        <v>1</v>
      </c>
      <c r="K54" s="13">
        <f t="shared" si="2"/>
        <v>3.3333333333333333E-2</v>
      </c>
      <c r="L54" s="39">
        <v>77</v>
      </c>
      <c r="M54" s="237">
        <v>1</v>
      </c>
      <c r="N54" s="13">
        <f t="shared" si="3"/>
        <v>1.2987012987012988E-2</v>
      </c>
      <c r="O54" s="34">
        <v>7</v>
      </c>
      <c r="P54" s="13">
        <f t="shared" si="4"/>
        <v>9.0909090909090912E-2</v>
      </c>
      <c r="Q54" s="34">
        <v>6</v>
      </c>
      <c r="R54" s="13">
        <f t="shared" si="5"/>
        <v>7.792207792207792E-2</v>
      </c>
      <c r="S54" s="39">
        <v>3416</v>
      </c>
      <c r="T54" s="237">
        <v>136</v>
      </c>
      <c r="U54" s="13">
        <f t="shared" si="6"/>
        <v>3.9812646370023422E-2</v>
      </c>
      <c r="V54" s="34">
        <v>363</v>
      </c>
      <c r="W54" s="13">
        <f t="shared" si="7"/>
        <v>0.10626463700234191</v>
      </c>
      <c r="X54" s="34">
        <v>394</v>
      </c>
      <c r="Y54" s="13">
        <f t="shared" si="8"/>
        <v>0.11533957845433256</v>
      </c>
      <c r="Z54" s="39">
        <v>3090</v>
      </c>
      <c r="AA54" s="237">
        <v>99</v>
      </c>
      <c r="AB54" s="13">
        <f t="shared" si="9"/>
        <v>3.2038834951456312E-2</v>
      </c>
      <c r="AC54" s="34">
        <v>315</v>
      </c>
      <c r="AD54" s="13">
        <f t="shared" si="10"/>
        <v>0.10194174757281553</v>
      </c>
      <c r="AE54" s="34">
        <v>389</v>
      </c>
      <c r="AF54" s="13">
        <f t="shared" si="11"/>
        <v>0.12588996763754046</v>
      </c>
      <c r="AG54" s="39">
        <v>2223</v>
      </c>
      <c r="AH54" s="237">
        <v>66</v>
      </c>
      <c r="AI54" s="13">
        <f t="shared" si="12"/>
        <v>2.9689608636977057E-2</v>
      </c>
      <c r="AJ54" s="34">
        <v>180</v>
      </c>
      <c r="AK54" s="13">
        <f t="shared" si="13"/>
        <v>8.0971659919028341E-2</v>
      </c>
      <c r="AL54" s="34">
        <v>262</v>
      </c>
      <c r="AM54" s="13">
        <f t="shared" si="14"/>
        <v>0.11785874943769681</v>
      </c>
      <c r="AN54" s="39">
        <v>1028</v>
      </c>
      <c r="AO54" s="237">
        <v>18</v>
      </c>
      <c r="AP54" s="13">
        <f t="shared" si="15"/>
        <v>1.7509727626459144E-2</v>
      </c>
      <c r="AQ54" s="34">
        <v>73</v>
      </c>
      <c r="AR54" s="13">
        <f t="shared" si="16"/>
        <v>7.101167315175097E-2</v>
      </c>
      <c r="AS54" s="34">
        <v>67</v>
      </c>
      <c r="AT54" s="13">
        <f t="shared" si="17"/>
        <v>6.5175097276264596E-2</v>
      </c>
      <c r="AU54" s="39">
        <v>372</v>
      </c>
      <c r="AV54" s="237">
        <v>3</v>
      </c>
      <c r="AW54" s="13">
        <f t="shared" si="18"/>
        <v>8.0645161290322578E-3</v>
      </c>
      <c r="AX54" s="34">
        <v>24</v>
      </c>
      <c r="AY54" s="13">
        <f t="shared" si="19"/>
        <v>6.4516129032258063E-2</v>
      </c>
      <c r="AZ54" s="34">
        <v>9</v>
      </c>
      <c r="BA54" s="13">
        <f t="shared" si="20"/>
        <v>2.4193548387096774E-2</v>
      </c>
      <c r="BB54" s="39">
        <f t="shared" si="21"/>
        <v>10236</v>
      </c>
      <c r="BC54" s="75">
        <f t="shared" si="22"/>
        <v>324</v>
      </c>
      <c r="BD54" s="13">
        <f t="shared" si="23"/>
        <v>3.1652989449003514E-2</v>
      </c>
      <c r="BE54" s="75">
        <f t="shared" si="24"/>
        <v>965</v>
      </c>
      <c r="BF54" s="13">
        <f t="shared" si="25"/>
        <v>9.4275107463853064E-2</v>
      </c>
      <c r="BG54" s="75">
        <f t="shared" si="26"/>
        <v>1128</v>
      </c>
      <c r="BH54" s="13">
        <f t="shared" si="27"/>
        <v>0.11019929660023446</v>
      </c>
      <c r="BJ54" s="264"/>
      <c r="BK54" s="285"/>
      <c r="BL54" s="222" t="s">
        <v>74</v>
      </c>
      <c r="BM54" s="40">
        <v>10166</v>
      </c>
      <c r="BN54" s="40">
        <v>339</v>
      </c>
      <c r="BO54" s="91">
        <v>3.3346448947471963E-2</v>
      </c>
      <c r="BP54" s="40">
        <v>904</v>
      </c>
      <c r="BQ54" s="91">
        <v>8.8923863859925248E-2</v>
      </c>
      <c r="BR54" s="40">
        <v>1078</v>
      </c>
      <c r="BS54" s="91">
        <v>0.10603974031084006</v>
      </c>
      <c r="BU54" s="210"/>
      <c r="BV54" s="125" t="s">
        <v>74</v>
      </c>
      <c r="BW54" s="38">
        <f t="shared" si="28"/>
        <v>0.76387260648690891</v>
      </c>
      <c r="BX54" s="38">
        <f t="shared" si="29"/>
        <v>0.77168994688176273</v>
      </c>
      <c r="BY54" s="147">
        <v>48</v>
      </c>
      <c r="BZ54" s="151" t="s">
        <v>26</v>
      </c>
      <c r="CA54" s="38">
        <f t="shared" si="30"/>
        <v>6.7165366862963552E-2</v>
      </c>
      <c r="CB54" s="38">
        <f t="shared" si="31"/>
        <v>7.2973120928450208E-2</v>
      </c>
      <c r="CC54" s="38">
        <f t="shared" si="32"/>
        <v>0.1988964931826622</v>
      </c>
      <c r="CD54" s="38">
        <f t="shared" si="33"/>
        <v>0.20118246017408442</v>
      </c>
      <c r="CE54" s="38">
        <f t="shared" si="34"/>
        <v>8.0428669955965829E-2</v>
      </c>
      <c r="CF54" s="38">
        <f t="shared" si="35"/>
        <v>8.227952044670718E-2</v>
      </c>
      <c r="CG54" s="38">
        <f t="shared" si="36"/>
        <v>0.65350946999840842</v>
      </c>
      <c r="CH54" s="38">
        <f t="shared" si="37"/>
        <v>0.64356489845075815</v>
      </c>
      <c r="CI54" s="38">
        <f t="shared" si="38"/>
        <v>6.6561569451742866E-2</v>
      </c>
      <c r="CJ54" s="38">
        <f t="shared" si="39"/>
        <v>7.3198399904471911E-2</v>
      </c>
      <c r="CK54" s="38">
        <f t="shared" si="40"/>
        <v>0.20044374379634494</v>
      </c>
      <c r="CL54" s="38">
        <f t="shared" si="41"/>
        <v>0.20222102812108186</v>
      </c>
      <c r="CM54" s="38">
        <f t="shared" si="42"/>
        <v>7.9873883342091431E-2</v>
      </c>
      <c r="CN54" s="38">
        <f t="shared" si="43"/>
        <v>8.0780942145799756E-2</v>
      </c>
      <c r="CO54" s="38">
        <f t="shared" si="44"/>
        <v>0.6531208034098207</v>
      </c>
      <c r="CP54" s="38">
        <f t="shared" si="45"/>
        <v>0.64379962982864647</v>
      </c>
      <c r="CQ54" s="38">
        <f t="shared" si="46"/>
        <v>8.6315789473684207E-2</v>
      </c>
      <c r="CR54" s="38">
        <f t="shared" si="47"/>
        <v>7.7256317689530687E-2</v>
      </c>
      <c r="CS54" s="38">
        <f t="shared" si="48"/>
        <v>0.21614035087719299</v>
      </c>
      <c r="CT54" s="38">
        <f t="shared" si="49"/>
        <v>0.20794223826714803</v>
      </c>
      <c r="CU54" s="38">
        <f t="shared" si="50"/>
        <v>9.5438596491228073E-2</v>
      </c>
      <c r="CV54" s="38">
        <f t="shared" si="51"/>
        <v>0.10830324909747292</v>
      </c>
      <c r="CW54" s="38">
        <f t="shared" si="52"/>
        <v>0.6021052631578947</v>
      </c>
      <c r="CX54" s="38">
        <f t="shared" si="53"/>
        <v>0.60649819494584833</v>
      </c>
      <c r="CZ54" s="148"/>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L54" s="86"/>
      <c r="EM54" s="86"/>
      <c r="EN54" s="86"/>
      <c r="EO54" s="86"/>
      <c r="EP54" s="86"/>
      <c r="EQ54" s="86"/>
      <c r="ER54" s="86"/>
      <c r="ES54" s="86"/>
      <c r="ET54" s="86"/>
      <c r="EU54" s="86"/>
      <c r="EV54" s="86"/>
      <c r="EW54" s="86"/>
      <c r="EX54" s="86"/>
      <c r="EY54" s="86"/>
      <c r="EZ54" s="86"/>
      <c r="FA54" s="86"/>
      <c r="FB54" s="86"/>
      <c r="FC54" s="86"/>
      <c r="FD54" s="86"/>
      <c r="FE54" s="86"/>
      <c r="FF54" s="86"/>
      <c r="FG54" s="86"/>
      <c r="FH54" s="86"/>
      <c r="FI54" s="86"/>
      <c r="FJ54" s="86"/>
      <c r="FK54" s="86"/>
      <c r="FL54" s="86"/>
      <c r="FM54" s="86"/>
      <c r="FN54" s="86"/>
      <c r="FO54" s="86"/>
      <c r="FP54" s="86"/>
      <c r="FQ54" s="86"/>
      <c r="FR54" s="86"/>
      <c r="FS54" s="86"/>
      <c r="FT54" s="86"/>
      <c r="FU54" s="86"/>
      <c r="FV54" s="86"/>
    </row>
    <row r="55" spans="2:178" s="12" customFormat="1" ht="14.25" customHeight="1">
      <c r="B55" s="262">
        <v>13</v>
      </c>
      <c r="C55" s="283" t="s">
        <v>114</v>
      </c>
      <c r="D55" s="143" t="s">
        <v>163</v>
      </c>
      <c r="E55" s="128">
        <v>51</v>
      </c>
      <c r="F55" s="89">
        <v>0</v>
      </c>
      <c r="G55" s="77">
        <f t="shared" si="0"/>
        <v>0</v>
      </c>
      <c r="H55" s="78">
        <v>2</v>
      </c>
      <c r="I55" s="77">
        <f t="shared" si="1"/>
        <v>3.9215686274509803E-2</v>
      </c>
      <c r="J55" s="78">
        <v>1</v>
      </c>
      <c r="K55" s="77">
        <f t="shared" si="2"/>
        <v>1.9607843137254902E-2</v>
      </c>
      <c r="L55" s="128">
        <v>144</v>
      </c>
      <c r="M55" s="89">
        <v>2</v>
      </c>
      <c r="N55" s="77">
        <f t="shared" si="3"/>
        <v>1.3888888888888888E-2</v>
      </c>
      <c r="O55" s="78">
        <v>10</v>
      </c>
      <c r="P55" s="77">
        <f t="shared" si="4"/>
        <v>6.9444444444444448E-2</v>
      </c>
      <c r="Q55" s="78">
        <v>9</v>
      </c>
      <c r="R55" s="77">
        <f t="shared" si="5"/>
        <v>6.25E-2</v>
      </c>
      <c r="S55" s="128">
        <v>5589</v>
      </c>
      <c r="T55" s="89">
        <v>131</v>
      </c>
      <c r="U55" s="77">
        <f t="shared" si="6"/>
        <v>2.3438897835033102E-2</v>
      </c>
      <c r="V55" s="78">
        <v>619</v>
      </c>
      <c r="W55" s="77">
        <f t="shared" si="7"/>
        <v>0.11075326534263732</v>
      </c>
      <c r="X55" s="78">
        <v>416</v>
      </c>
      <c r="Y55" s="77">
        <f t="shared" si="8"/>
        <v>7.4431919842547864E-2</v>
      </c>
      <c r="Z55" s="128">
        <v>5022</v>
      </c>
      <c r="AA55" s="89">
        <v>101</v>
      </c>
      <c r="AB55" s="77">
        <f t="shared" si="9"/>
        <v>2.0111509358821188E-2</v>
      </c>
      <c r="AC55" s="78">
        <v>523</v>
      </c>
      <c r="AD55" s="77">
        <f t="shared" si="10"/>
        <v>0.10414177618478694</v>
      </c>
      <c r="AE55" s="78">
        <v>395</v>
      </c>
      <c r="AF55" s="77">
        <f t="shared" si="11"/>
        <v>7.8653922739944246E-2</v>
      </c>
      <c r="AG55" s="128">
        <v>3417</v>
      </c>
      <c r="AH55" s="89">
        <v>42</v>
      </c>
      <c r="AI55" s="77">
        <f t="shared" si="12"/>
        <v>1.2291483757682178E-2</v>
      </c>
      <c r="AJ55" s="78">
        <v>276</v>
      </c>
      <c r="AK55" s="77">
        <f t="shared" si="13"/>
        <v>8.0772607550482878E-2</v>
      </c>
      <c r="AL55" s="78">
        <v>228</v>
      </c>
      <c r="AM55" s="77">
        <f t="shared" si="14"/>
        <v>6.6725197541703252E-2</v>
      </c>
      <c r="AN55" s="128">
        <v>1452</v>
      </c>
      <c r="AO55" s="89">
        <v>15</v>
      </c>
      <c r="AP55" s="77">
        <f t="shared" si="15"/>
        <v>1.0330578512396695E-2</v>
      </c>
      <c r="AQ55" s="78">
        <v>97</v>
      </c>
      <c r="AR55" s="77">
        <f t="shared" si="16"/>
        <v>6.6804407713498618E-2</v>
      </c>
      <c r="AS55" s="78">
        <v>64</v>
      </c>
      <c r="AT55" s="77">
        <f t="shared" si="17"/>
        <v>4.4077134986225897E-2</v>
      </c>
      <c r="AU55" s="128">
        <v>467</v>
      </c>
      <c r="AV55" s="89">
        <v>3</v>
      </c>
      <c r="AW55" s="77">
        <f t="shared" si="18"/>
        <v>6.4239828693790149E-3</v>
      </c>
      <c r="AX55" s="78">
        <v>20</v>
      </c>
      <c r="AY55" s="77">
        <f t="shared" si="19"/>
        <v>4.2826552462526764E-2</v>
      </c>
      <c r="AZ55" s="78">
        <v>6</v>
      </c>
      <c r="BA55" s="77">
        <f t="shared" si="20"/>
        <v>1.284796573875803E-2</v>
      </c>
      <c r="BB55" s="128">
        <f t="shared" si="21"/>
        <v>16142</v>
      </c>
      <c r="BC55" s="79">
        <f t="shared" si="22"/>
        <v>294</v>
      </c>
      <c r="BD55" s="77">
        <f t="shared" si="23"/>
        <v>1.8213356461405029E-2</v>
      </c>
      <c r="BE55" s="79">
        <f t="shared" si="24"/>
        <v>1547</v>
      </c>
      <c r="BF55" s="77">
        <f t="shared" si="25"/>
        <v>9.5836947094535996E-2</v>
      </c>
      <c r="BG55" s="79">
        <f t="shared" si="26"/>
        <v>1119</v>
      </c>
      <c r="BH55" s="77">
        <f t="shared" si="27"/>
        <v>6.9322264899021185E-2</v>
      </c>
      <c r="BJ55" s="262">
        <v>13</v>
      </c>
      <c r="BK55" s="283" t="s">
        <v>114</v>
      </c>
      <c r="BL55" s="223" t="s">
        <v>163</v>
      </c>
      <c r="BM55" s="40">
        <v>16124</v>
      </c>
      <c r="BN55" s="40">
        <v>281</v>
      </c>
      <c r="BO55" s="91">
        <v>1.7427437360456464E-2</v>
      </c>
      <c r="BP55" s="40">
        <v>1528</v>
      </c>
      <c r="BQ55" s="91">
        <v>9.4765566856859343E-2</v>
      </c>
      <c r="BR55" s="40">
        <v>1134</v>
      </c>
      <c r="BS55" s="91">
        <v>7.0329942942197965E-2</v>
      </c>
      <c r="BU55" s="208" t="s">
        <v>114</v>
      </c>
      <c r="BV55" s="5" t="s">
        <v>163</v>
      </c>
      <c r="BW55" s="38">
        <f t="shared" si="28"/>
        <v>0.81662743154503781</v>
      </c>
      <c r="BX55" s="38">
        <f t="shared" si="29"/>
        <v>0.81747705284048622</v>
      </c>
      <c r="BY55" s="147">
        <v>49</v>
      </c>
      <c r="BZ55" s="151" t="s">
        <v>27</v>
      </c>
      <c r="CA55" s="38">
        <f t="shared" si="30"/>
        <v>2.8090770923955767E-2</v>
      </c>
      <c r="CB55" s="38">
        <f t="shared" si="31"/>
        <v>2.6676706287312429E-2</v>
      </c>
      <c r="CC55" s="38">
        <f t="shared" si="32"/>
        <v>0.12577957130129447</v>
      </c>
      <c r="CD55" s="38">
        <f t="shared" si="33"/>
        <v>0.11488194481794224</v>
      </c>
      <c r="CE55" s="38">
        <f t="shared" si="34"/>
        <v>5.3037052565379175E-2</v>
      </c>
      <c r="CF55" s="38">
        <f t="shared" si="35"/>
        <v>5.3891249394933574E-2</v>
      </c>
      <c r="CG55" s="38">
        <f t="shared" si="36"/>
        <v>0.79309260520937053</v>
      </c>
      <c r="CH55" s="38">
        <f t="shared" si="37"/>
        <v>0.80455009949981171</v>
      </c>
      <c r="CI55" s="38">
        <f t="shared" si="38"/>
        <v>2.8489702517162471E-2</v>
      </c>
      <c r="CJ55" s="38">
        <f t="shared" si="39"/>
        <v>2.6160435235559672E-2</v>
      </c>
      <c r="CK55" s="38">
        <f t="shared" si="40"/>
        <v>0.1267162471395881</v>
      </c>
      <c r="CL55" s="38">
        <f t="shared" si="41"/>
        <v>0.11448084269012618</v>
      </c>
      <c r="CM55" s="38">
        <f t="shared" si="42"/>
        <v>5.3604118993135011E-2</v>
      </c>
      <c r="CN55" s="38">
        <f t="shared" si="43"/>
        <v>5.4115059613381179E-2</v>
      </c>
      <c r="CO55" s="38">
        <f t="shared" si="44"/>
        <v>0.79118993135011439</v>
      </c>
      <c r="CP55" s="38">
        <f t="shared" si="45"/>
        <v>0.80524366246093293</v>
      </c>
      <c r="CQ55" s="38">
        <f t="shared" si="46"/>
        <v>3.1118587047939444E-2</v>
      </c>
      <c r="CR55" s="38">
        <f t="shared" si="47"/>
        <v>3.8972542072630643E-2</v>
      </c>
      <c r="CS55" s="38">
        <f t="shared" si="48"/>
        <v>0.14886459209419681</v>
      </c>
      <c r="CT55" s="38">
        <f t="shared" si="49"/>
        <v>0.13994685562444642</v>
      </c>
      <c r="CU55" s="38">
        <f t="shared" si="50"/>
        <v>6.0555088309503784E-2</v>
      </c>
      <c r="CV55" s="38">
        <f t="shared" si="51"/>
        <v>5.9344552701505758E-2</v>
      </c>
      <c r="CW55" s="38">
        <f t="shared" si="52"/>
        <v>0.75946173254835991</v>
      </c>
      <c r="CX55" s="38">
        <f t="shared" si="53"/>
        <v>0.76173604960141716</v>
      </c>
      <c r="CZ55" s="148"/>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L55" s="86"/>
      <c r="EM55" s="86"/>
      <c r="EN55" s="86"/>
      <c r="EO55" s="86"/>
      <c r="EP55" s="86"/>
      <c r="EQ55" s="86"/>
      <c r="ER55" s="86"/>
      <c r="ES55" s="86"/>
      <c r="ET55" s="86"/>
      <c r="EU55" s="86"/>
      <c r="EV55" s="86"/>
      <c r="EW55" s="86"/>
      <c r="EX55" s="86"/>
      <c r="EY55" s="86"/>
      <c r="EZ55" s="86"/>
      <c r="FA55" s="86"/>
      <c r="FB55" s="86"/>
      <c r="FC55" s="86"/>
      <c r="FD55" s="86"/>
      <c r="FE55" s="86"/>
      <c r="FF55" s="86"/>
      <c r="FG55" s="86"/>
      <c r="FH55" s="86"/>
      <c r="FI55" s="86"/>
      <c r="FJ55" s="86"/>
      <c r="FK55" s="86"/>
      <c r="FL55" s="86"/>
      <c r="FM55" s="86"/>
      <c r="FN55" s="86"/>
      <c r="FO55" s="86"/>
      <c r="FP55" s="86"/>
      <c r="FQ55" s="86"/>
      <c r="FR55" s="86"/>
      <c r="FS55" s="86"/>
      <c r="FT55" s="86"/>
      <c r="FU55" s="86"/>
      <c r="FV55" s="86"/>
    </row>
    <row r="56" spans="2:178" s="12" customFormat="1" ht="14.25" customHeight="1">
      <c r="B56" s="263"/>
      <c r="C56" s="284"/>
      <c r="D56" s="181" t="s">
        <v>191</v>
      </c>
      <c r="E56" s="174">
        <v>0</v>
      </c>
      <c r="F56" s="175">
        <v>0</v>
      </c>
      <c r="G56" s="67" t="str">
        <f t="shared" si="0"/>
        <v>-</v>
      </c>
      <c r="H56" s="68">
        <v>0</v>
      </c>
      <c r="I56" s="67" t="str">
        <f t="shared" si="1"/>
        <v>-</v>
      </c>
      <c r="J56" s="68">
        <v>0</v>
      </c>
      <c r="K56" s="67" t="str">
        <f t="shared" si="2"/>
        <v>-</v>
      </c>
      <c r="L56" s="174">
        <v>3</v>
      </c>
      <c r="M56" s="175">
        <v>0</v>
      </c>
      <c r="N56" s="67">
        <f t="shared" si="3"/>
        <v>0</v>
      </c>
      <c r="O56" s="68">
        <v>0</v>
      </c>
      <c r="P56" s="67">
        <f t="shared" si="4"/>
        <v>0</v>
      </c>
      <c r="Q56" s="68">
        <v>0</v>
      </c>
      <c r="R56" s="67">
        <f t="shared" si="5"/>
        <v>0</v>
      </c>
      <c r="S56" s="174">
        <v>428</v>
      </c>
      <c r="T56" s="175">
        <v>7</v>
      </c>
      <c r="U56" s="67">
        <f t="shared" si="6"/>
        <v>1.6355140186915886E-2</v>
      </c>
      <c r="V56" s="68">
        <v>54</v>
      </c>
      <c r="W56" s="67">
        <f t="shared" si="7"/>
        <v>0.12616822429906541</v>
      </c>
      <c r="X56" s="68">
        <v>42</v>
      </c>
      <c r="Y56" s="67">
        <f t="shared" si="8"/>
        <v>9.8130841121495324E-2</v>
      </c>
      <c r="Z56" s="174">
        <v>277</v>
      </c>
      <c r="AA56" s="175">
        <v>6</v>
      </c>
      <c r="AB56" s="67">
        <f t="shared" si="9"/>
        <v>2.1660649819494584E-2</v>
      </c>
      <c r="AC56" s="68">
        <v>22</v>
      </c>
      <c r="AD56" s="67">
        <f t="shared" si="10"/>
        <v>7.9422382671480149E-2</v>
      </c>
      <c r="AE56" s="68">
        <v>30</v>
      </c>
      <c r="AF56" s="67">
        <f t="shared" si="11"/>
        <v>0.10830324909747292</v>
      </c>
      <c r="AG56" s="174">
        <v>136</v>
      </c>
      <c r="AH56" s="175">
        <v>3</v>
      </c>
      <c r="AI56" s="67">
        <f t="shared" si="12"/>
        <v>2.2058823529411766E-2</v>
      </c>
      <c r="AJ56" s="68">
        <v>10</v>
      </c>
      <c r="AK56" s="67">
        <f t="shared" si="13"/>
        <v>7.3529411764705885E-2</v>
      </c>
      <c r="AL56" s="68">
        <v>16</v>
      </c>
      <c r="AM56" s="67">
        <f t="shared" si="14"/>
        <v>0.11764705882352941</v>
      </c>
      <c r="AN56" s="174">
        <v>66</v>
      </c>
      <c r="AO56" s="175">
        <v>1</v>
      </c>
      <c r="AP56" s="67">
        <f t="shared" si="15"/>
        <v>1.5151515151515152E-2</v>
      </c>
      <c r="AQ56" s="68">
        <v>2</v>
      </c>
      <c r="AR56" s="67">
        <f t="shared" si="16"/>
        <v>3.0303030303030304E-2</v>
      </c>
      <c r="AS56" s="68">
        <v>6</v>
      </c>
      <c r="AT56" s="67">
        <f t="shared" si="17"/>
        <v>9.0909090909090912E-2</v>
      </c>
      <c r="AU56" s="174">
        <v>19</v>
      </c>
      <c r="AV56" s="175">
        <v>0</v>
      </c>
      <c r="AW56" s="67">
        <f t="shared" si="18"/>
        <v>0</v>
      </c>
      <c r="AX56" s="68">
        <v>1</v>
      </c>
      <c r="AY56" s="67">
        <f t="shared" si="19"/>
        <v>5.2631578947368418E-2</v>
      </c>
      <c r="AZ56" s="68">
        <v>1</v>
      </c>
      <c r="BA56" s="67">
        <f t="shared" si="20"/>
        <v>5.2631578947368418E-2</v>
      </c>
      <c r="BB56" s="174">
        <f t="shared" si="21"/>
        <v>929</v>
      </c>
      <c r="BC56" s="69">
        <f t="shared" si="22"/>
        <v>17</v>
      </c>
      <c r="BD56" s="67">
        <f t="shared" si="23"/>
        <v>1.829924650161464E-2</v>
      </c>
      <c r="BE56" s="69">
        <f t="shared" si="24"/>
        <v>89</v>
      </c>
      <c r="BF56" s="67">
        <f t="shared" si="25"/>
        <v>9.5801937567276646E-2</v>
      </c>
      <c r="BG56" s="69">
        <f t="shared" si="26"/>
        <v>95</v>
      </c>
      <c r="BH56" s="67">
        <f t="shared" si="27"/>
        <v>0.10226049515608181</v>
      </c>
      <c r="BJ56" s="263"/>
      <c r="BK56" s="284"/>
      <c r="BL56" s="223" t="s">
        <v>191</v>
      </c>
      <c r="BM56" s="40">
        <v>980</v>
      </c>
      <c r="BN56" s="40">
        <v>12</v>
      </c>
      <c r="BO56" s="91">
        <v>1.2244897959183673E-2</v>
      </c>
      <c r="BP56" s="40">
        <v>95</v>
      </c>
      <c r="BQ56" s="91">
        <v>9.6938775510204078E-2</v>
      </c>
      <c r="BR56" s="40">
        <v>92</v>
      </c>
      <c r="BS56" s="91">
        <v>9.3877551020408165E-2</v>
      </c>
      <c r="BU56" s="209"/>
      <c r="BV56" s="5" t="s">
        <v>191</v>
      </c>
      <c r="BW56" s="38">
        <f t="shared" si="28"/>
        <v>0.78363832077502693</v>
      </c>
      <c r="BX56" s="38">
        <f t="shared" si="29"/>
        <v>0.79693877551020409</v>
      </c>
      <c r="BY56" s="147">
        <v>50</v>
      </c>
      <c r="BZ56" s="151" t="s">
        <v>16</v>
      </c>
      <c r="CA56" s="38">
        <f t="shared" si="30"/>
        <v>4.444574917801785E-2</v>
      </c>
      <c r="CB56" s="38">
        <f t="shared" si="31"/>
        <v>4.5241143832693127E-2</v>
      </c>
      <c r="CC56" s="38">
        <f t="shared" si="32"/>
        <v>0.16416157820573038</v>
      </c>
      <c r="CD56" s="38">
        <f t="shared" si="33"/>
        <v>0.16005121638924455</v>
      </c>
      <c r="CE56" s="38">
        <f t="shared" si="34"/>
        <v>6.7989666510098634E-2</v>
      </c>
      <c r="CF56" s="38">
        <f t="shared" si="35"/>
        <v>7.4568623864398512E-2</v>
      </c>
      <c r="CG56" s="38">
        <f t="shared" si="36"/>
        <v>0.72340300610615316</v>
      </c>
      <c r="CH56" s="38">
        <f t="shared" si="37"/>
        <v>0.7201390159136638</v>
      </c>
      <c r="CI56" s="38">
        <f t="shared" si="38"/>
        <v>4.549805372981941E-2</v>
      </c>
      <c r="CJ56" s="38">
        <f t="shared" si="39"/>
        <v>4.5953719440449729E-2</v>
      </c>
      <c r="CK56" s="38">
        <f t="shared" si="40"/>
        <v>0.16776210835300875</v>
      </c>
      <c r="CL56" s="38">
        <f t="shared" si="41"/>
        <v>0.16217806249182901</v>
      </c>
      <c r="CM56" s="38">
        <f t="shared" si="42"/>
        <v>6.8980920171016522E-2</v>
      </c>
      <c r="CN56" s="38">
        <f t="shared" si="43"/>
        <v>7.4650281082494441E-2</v>
      </c>
      <c r="CO56" s="38">
        <f t="shared" si="44"/>
        <v>0.7177589177461553</v>
      </c>
      <c r="CP56" s="38">
        <f t="shared" si="45"/>
        <v>0.71721793698522684</v>
      </c>
      <c r="CQ56" s="38">
        <f t="shared" si="46"/>
        <v>4.536082474226804E-2</v>
      </c>
      <c r="CR56" s="38">
        <f t="shared" si="47"/>
        <v>4.3093922651933701E-2</v>
      </c>
      <c r="CS56" s="38">
        <f t="shared" si="48"/>
        <v>0.16082474226804125</v>
      </c>
      <c r="CT56" s="38">
        <f t="shared" si="49"/>
        <v>0.1580110497237569</v>
      </c>
      <c r="CU56" s="38">
        <f t="shared" si="50"/>
        <v>7.422680412371134E-2</v>
      </c>
      <c r="CV56" s="38">
        <f t="shared" si="51"/>
        <v>8.8397790055248615E-2</v>
      </c>
      <c r="CW56" s="38">
        <f t="shared" si="52"/>
        <v>0.71958762886597938</v>
      </c>
      <c r="CX56" s="38">
        <f t="shared" si="53"/>
        <v>0.7104972375690608</v>
      </c>
      <c r="CZ56" s="148"/>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L56" s="86"/>
      <c r="EM56" s="86"/>
      <c r="EN56" s="86"/>
      <c r="EO56" s="86"/>
      <c r="EP56" s="86"/>
      <c r="EQ56" s="86"/>
      <c r="ER56" s="86"/>
      <c r="ES56" s="86"/>
      <c r="ET56" s="86"/>
      <c r="EU56" s="86"/>
      <c r="EV56" s="86"/>
      <c r="EW56" s="86"/>
      <c r="EX56" s="86"/>
      <c r="EY56" s="86"/>
      <c r="EZ56" s="86"/>
      <c r="FA56" s="86"/>
      <c r="FB56" s="86"/>
      <c r="FC56" s="86"/>
      <c r="FD56" s="86"/>
      <c r="FE56" s="86"/>
      <c r="FF56" s="86"/>
      <c r="FG56" s="86"/>
      <c r="FH56" s="86"/>
      <c r="FI56" s="86"/>
      <c r="FJ56" s="86"/>
      <c r="FK56" s="86"/>
      <c r="FL56" s="86"/>
      <c r="FM56" s="86"/>
      <c r="FN56" s="86"/>
      <c r="FO56" s="86"/>
      <c r="FP56" s="86"/>
      <c r="FQ56" s="86"/>
      <c r="FR56" s="86"/>
      <c r="FS56" s="86"/>
      <c r="FT56" s="86"/>
      <c r="FU56" s="86"/>
      <c r="FV56" s="86"/>
    </row>
    <row r="57" spans="2:178" s="12" customFormat="1" ht="14.25" customHeight="1">
      <c r="B57" s="263"/>
      <c r="C57" s="284"/>
      <c r="D57" s="144" t="s">
        <v>246</v>
      </c>
      <c r="E57" s="166">
        <v>3</v>
      </c>
      <c r="F57" s="235">
        <v>0</v>
      </c>
      <c r="G57" s="168">
        <f t="shared" ref="G57" si="462">IFERROR(F57/E57,"-")</f>
        <v>0</v>
      </c>
      <c r="H57" s="236">
        <v>0</v>
      </c>
      <c r="I57" s="168">
        <f t="shared" ref="I57" si="463">IFERROR(H57/E57,"-")</f>
        <v>0</v>
      </c>
      <c r="J57" s="236">
        <v>0</v>
      </c>
      <c r="K57" s="168">
        <f t="shared" ref="K57" si="464">IFERROR(J57/E57,"-")</f>
        <v>0</v>
      </c>
      <c r="L57" s="166">
        <v>8</v>
      </c>
      <c r="M57" s="235">
        <v>0</v>
      </c>
      <c r="N57" s="168">
        <f t="shared" ref="N57" si="465">IFERROR(M57/L57,"-")</f>
        <v>0</v>
      </c>
      <c r="O57" s="236">
        <v>0</v>
      </c>
      <c r="P57" s="168">
        <f t="shared" ref="P57" si="466">IFERROR(O57/L57,"-")</f>
        <v>0</v>
      </c>
      <c r="Q57" s="236">
        <v>0</v>
      </c>
      <c r="R57" s="168">
        <f t="shared" ref="R57" si="467">IFERROR(Q57/L57,"-")</f>
        <v>0</v>
      </c>
      <c r="S57" s="166">
        <v>98</v>
      </c>
      <c r="T57" s="235">
        <v>0</v>
      </c>
      <c r="U57" s="168">
        <f t="shared" ref="U57" si="468">IFERROR(T57/S57,"-")</f>
        <v>0</v>
      </c>
      <c r="V57" s="236">
        <v>2</v>
      </c>
      <c r="W57" s="168">
        <f t="shared" ref="W57" si="469">IFERROR(V57/S57,"-")</f>
        <v>2.0408163265306121E-2</v>
      </c>
      <c r="X57" s="236">
        <v>1</v>
      </c>
      <c r="Y57" s="168">
        <f t="shared" ref="Y57" si="470">IFERROR(X57/S57,"-")</f>
        <v>1.020408163265306E-2</v>
      </c>
      <c r="Z57" s="166">
        <v>138</v>
      </c>
      <c r="AA57" s="235">
        <v>0</v>
      </c>
      <c r="AB57" s="168">
        <f t="shared" ref="AB57" si="471">IFERROR(AA57/Z57,"-")</f>
        <v>0</v>
      </c>
      <c r="AC57" s="236">
        <v>5</v>
      </c>
      <c r="AD57" s="168">
        <f t="shared" ref="AD57" si="472">IFERROR(AC57/Z57,"-")</f>
        <v>3.6231884057971016E-2</v>
      </c>
      <c r="AE57" s="236">
        <v>1</v>
      </c>
      <c r="AF57" s="168">
        <f t="shared" ref="AF57" si="473">IFERROR(AE57/Z57,"-")</f>
        <v>7.246376811594203E-3</v>
      </c>
      <c r="AG57" s="166">
        <v>127</v>
      </c>
      <c r="AH57" s="235">
        <v>0</v>
      </c>
      <c r="AI57" s="168">
        <f t="shared" ref="AI57" si="474">IFERROR(AH57/AG57,"-")</f>
        <v>0</v>
      </c>
      <c r="AJ57" s="236">
        <v>4</v>
      </c>
      <c r="AK57" s="168">
        <f t="shared" ref="AK57" si="475">IFERROR(AJ57/AG57,"-")</f>
        <v>3.1496062992125984E-2</v>
      </c>
      <c r="AL57" s="236">
        <v>1</v>
      </c>
      <c r="AM57" s="168">
        <f t="shared" ref="AM57" si="476">IFERROR(AL57/AG57,"-")</f>
        <v>7.874015748031496E-3</v>
      </c>
      <c r="AN57" s="166">
        <v>103</v>
      </c>
      <c r="AO57" s="235">
        <v>0</v>
      </c>
      <c r="AP57" s="168">
        <f t="shared" ref="AP57" si="477">IFERROR(AO57/AN57,"-")</f>
        <v>0</v>
      </c>
      <c r="AQ57" s="236">
        <v>1</v>
      </c>
      <c r="AR57" s="168">
        <f t="shared" ref="AR57" si="478">IFERROR(AQ57/AN57,"-")</f>
        <v>9.7087378640776691E-3</v>
      </c>
      <c r="AS57" s="236">
        <v>2</v>
      </c>
      <c r="AT57" s="168">
        <f t="shared" ref="AT57" si="479">IFERROR(AS57/AN57,"-")</f>
        <v>1.9417475728155338E-2</v>
      </c>
      <c r="AU57" s="166">
        <v>87</v>
      </c>
      <c r="AV57" s="235">
        <v>0</v>
      </c>
      <c r="AW57" s="168">
        <f t="shared" ref="AW57" si="480">IFERROR(AV57/AU57,"-")</f>
        <v>0</v>
      </c>
      <c r="AX57" s="236">
        <v>4</v>
      </c>
      <c r="AY57" s="168">
        <f t="shared" ref="AY57" si="481">IFERROR(AX57/AU57,"-")</f>
        <v>4.5977011494252873E-2</v>
      </c>
      <c r="AZ57" s="236">
        <v>0</v>
      </c>
      <c r="BA57" s="168">
        <f t="shared" ref="BA57" si="482">IFERROR(AZ57/AU57,"-")</f>
        <v>0</v>
      </c>
      <c r="BB57" s="166">
        <f t="shared" ref="BB57" si="483">SUM(E57,L57,S57,Z57,AG57,AN57,AU57,)</f>
        <v>564</v>
      </c>
      <c r="BC57" s="167">
        <f t="shared" ref="BC57" si="484">SUM(F57,M57,T57,AA57,AH57,AO57,AV57,)</f>
        <v>0</v>
      </c>
      <c r="BD57" s="168">
        <f t="shared" ref="BD57" si="485">IFERROR(BC57/BB57,"-")</f>
        <v>0</v>
      </c>
      <c r="BE57" s="167">
        <f t="shared" ref="BE57" si="486">SUM(H57,O57,V57,AC57,AJ57,AQ57,AX57,)</f>
        <v>16</v>
      </c>
      <c r="BF57" s="168">
        <f t="shared" ref="BF57" si="487">IFERROR(BE57/BB57,"-")</f>
        <v>2.8368794326241134E-2</v>
      </c>
      <c r="BG57" s="167">
        <f t="shared" ref="BG57" si="488">SUM(J57,Q57,X57,AE57,AL57,AS57,AZ57,)</f>
        <v>5</v>
      </c>
      <c r="BH57" s="168">
        <f t="shared" ref="BH57" si="489">IFERROR(BG57/BB57,"-")</f>
        <v>8.8652482269503553E-3</v>
      </c>
      <c r="BJ57" s="263"/>
      <c r="BK57" s="284"/>
      <c r="BL57" s="223" t="s">
        <v>245</v>
      </c>
      <c r="BM57" s="40">
        <v>320</v>
      </c>
      <c r="BN57" s="40">
        <v>0</v>
      </c>
      <c r="BO57" s="91">
        <v>0</v>
      </c>
      <c r="BP57" s="40">
        <v>2</v>
      </c>
      <c r="BQ57" s="91">
        <v>6.2500000000000003E-3</v>
      </c>
      <c r="BR57" s="40">
        <v>0</v>
      </c>
      <c r="BS57" s="91">
        <v>0</v>
      </c>
      <c r="BU57" s="209"/>
      <c r="BV57" s="213" t="s">
        <v>245</v>
      </c>
      <c r="BW57" s="38">
        <f t="shared" si="28"/>
        <v>0.96276595744680848</v>
      </c>
      <c r="BX57" s="38">
        <f t="shared" si="29"/>
        <v>0.99375000000000002</v>
      </c>
      <c r="BY57" s="147">
        <v>51</v>
      </c>
      <c r="BZ57" s="151" t="s">
        <v>48</v>
      </c>
      <c r="CA57" s="38">
        <f t="shared" si="30"/>
        <v>8.5361006844778098E-2</v>
      </c>
      <c r="CB57" s="38">
        <f t="shared" si="31"/>
        <v>8.755760368663594E-2</v>
      </c>
      <c r="CC57" s="38">
        <f t="shared" si="32"/>
        <v>0.20675645837933318</v>
      </c>
      <c r="CD57" s="38">
        <f t="shared" si="33"/>
        <v>0.20364055299539172</v>
      </c>
      <c r="CE57" s="38">
        <f t="shared" si="34"/>
        <v>9.9757120777213507E-2</v>
      </c>
      <c r="CF57" s="38">
        <f t="shared" si="35"/>
        <v>9.5483870967741941E-2</v>
      </c>
      <c r="CG57" s="38">
        <f t="shared" si="36"/>
        <v>0.60812541399867526</v>
      </c>
      <c r="CH57" s="38">
        <f t="shared" si="37"/>
        <v>0.61331797235023044</v>
      </c>
      <c r="CI57" s="38">
        <f t="shared" si="38"/>
        <v>8.6983639591229664E-2</v>
      </c>
      <c r="CJ57" s="38">
        <f t="shared" si="39"/>
        <v>8.8855869242199112E-2</v>
      </c>
      <c r="CK57" s="38">
        <f t="shared" si="40"/>
        <v>0.20942282780789714</v>
      </c>
      <c r="CL57" s="38">
        <f t="shared" si="41"/>
        <v>0.20435859336305101</v>
      </c>
      <c r="CM57" s="38">
        <f t="shared" si="42"/>
        <v>0.10171280525836011</v>
      </c>
      <c r="CN57" s="38">
        <f t="shared" si="43"/>
        <v>9.6087171867261026E-2</v>
      </c>
      <c r="CO57" s="38">
        <f t="shared" si="44"/>
        <v>0.60188072734251308</v>
      </c>
      <c r="CP57" s="38">
        <f t="shared" si="45"/>
        <v>0.61069836552748891</v>
      </c>
      <c r="CQ57" s="38">
        <f t="shared" si="46"/>
        <v>8.6419753086419748E-2</v>
      </c>
      <c r="CR57" s="38">
        <f t="shared" si="47"/>
        <v>8.1475787855495779E-2</v>
      </c>
      <c r="CS57" s="38">
        <f t="shared" si="48"/>
        <v>0.21713870733478577</v>
      </c>
      <c r="CT57" s="38">
        <f t="shared" si="49"/>
        <v>0.22521137586471945</v>
      </c>
      <c r="CU57" s="38">
        <f t="shared" si="50"/>
        <v>8.8598402323892517E-2</v>
      </c>
      <c r="CV57" s="38">
        <f t="shared" si="51"/>
        <v>0.10146041506533436</v>
      </c>
      <c r="CW57" s="38">
        <f t="shared" si="52"/>
        <v>0.60784313725490191</v>
      </c>
      <c r="CX57" s="38">
        <f t="shared" si="53"/>
        <v>0.59185242121445047</v>
      </c>
      <c r="CZ57" s="148"/>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L57" s="86"/>
      <c r="EM57" s="86"/>
      <c r="EN57" s="86"/>
      <c r="EO57" s="86"/>
      <c r="EP57" s="86"/>
      <c r="EQ57" s="86"/>
      <c r="ER57" s="86"/>
      <c r="ES57" s="86"/>
      <c r="ET57" s="86"/>
      <c r="EU57" s="86"/>
      <c r="EV57" s="86"/>
      <c r="EW57" s="86"/>
      <c r="EX57" s="86"/>
      <c r="EY57" s="86"/>
      <c r="EZ57" s="86"/>
      <c r="FA57" s="86"/>
      <c r="FB57" s="86"/>
      <c r="FC57" s="86"/>
      <c r="FD57" s="86"/>
      <c r="FE57" s="86"/>
      <c r="FF57" s="86"/>
      <c r="FG57" s="86"/>
      <c r="FH57" s="86"/>
      <c r="FI57" s="86"/>
      <c r="FJ57" s="86"/>
      <c r="FK57" s="86"/>
      <c r="FL57" s="86"/>
      <c r="FM57" s="86"/>
      <c r="FN57" s="86"/>
      <c r="FO57" s="86"/>
      <c r="FP57" s="86"/>
      <c r="FQ57" s="86"/>
      <c r="FR57" s="86"/>
      <c r="FS57" s="86"/>
      <c r="FT57" s="86"/>
      <c r="FU57" s="86"/>
      <c r="FV57" s="86"/>
    </row>
    <row r="58" spans="2:178" s="12" customFormat="1" ht="14.25" customHeight="1">
      <c r="B58" s="264"/>
      <c r="C58" s="285"/>
      <c r="D58" s="164" t="s">
        <v>74</v>
      </c>
      <c r="E58" s="39">
        <v>54</v>
      </c>
      <c r="F58" s="237">
        <v>0</v>
      </c>
      <c r="G58" s="13">
        <f t="shared" si="0"/>
        <v>0</v>
      </c>
      <c r="H58" s="34">
        <v>2</v>
      </c>
      <c r="I58" s="13">
        <f t="shared" si="1"/>
        <v>3.7037037037037035E-2</v>
      </c>
      <c r="J58" s="34">
        <v>1</v>
      </c>
      <c r="K58" s="13">
        <f t="shared" si="2"/>
        <v>1.8518518518518517E-2</v>
      </c>
      <c r="L58" s="39">
        <v>155</v>
      </c>
      <c r="M58" s="237">
        <v>2</v>
      </c>
      <c r="N58" s="13">
        <f t="shared" si="3"/>
        <v>1.2903225806451613E-2</v>
      </c>
      <c r="O58" s="34">
        <v>10</v>
      </c>
      <c r="P58" s="13">
        <f t="shared" si="4"/>
        <v>6.4516129032258063E-2</v>
      </c>
      <c r="Q58" s="34">
        <v>9</v>
      </c>
      <c r="R58" s="13">
        <f t="shared" si="5"/>
        <v>5.8064516129032261E-2</v>
      </c>
      <c r="S58" s="39">
        <v>6115</v>
      </c>
      <c r="T58" s="237">
        <v>138</v>
      </c>
      <c r="U58" s="13">
        <f t="shared" si="6"/>
        <v>2.2567457072771871E-2</v>
      </c>
      <c r="V58" s="34">
        <v>675</v>
      </c>
      <c r="W58" s="13">
        <f t="shared" si="7"/>
        <v>0.11038430089942763</v>
      </c>
      <c r="X58" s="34">
        <v>459</v>
      </c>
      <c r="Y58" s="13">
        <f t="shared" si="8"/>
        <v>7.5061324611610789E-2</v>
      </c>
      <c r="Z58" s="39">
        <v>5437</v>
      </c>
      <c r="AA58" s="237">
        <v>107</v>
      </c>
      <c r="AB58" s="13">
        <f t="shared" si="9"/>
        <v>1.9679970572006621E-2</v>
      </c>
      <c r="AC58" s="34">
        <v>550</v>
      </c>
      <c r="AD58" s="13">
        <f t="shared" si="10"/>
        <v>0.10115872723928637</v>
      </c>
      <c r="AE58" s="34">
        <v>426</v>
      </c>
      <c r="AF58" s="13">
        <f t="shared" si="11"/>
        <v>7.8352032370792718E-2</v>
      </c>
      <c r="AG58" s="39">
        <v>3680</v>
      </c>
      <c r="AH58" s="237">
        <v>45</v>
      </c>
      <c r="AI58" s="13">
        <f t="shared" si="12"/>
        <v>1.2228260869565218E-2</v>
      </c>
      <c r="AJ58" s="34">
        <v>290</v>
      </c>
      <c r="AK58" s="13">
        <f t="shared" si="13"/>
        <v>7.880434782608696E-2</v>
      </c>
      <c r="AL58" s="34">
        <v>245</v>
      </c>
      <c r="AM58" s="13">
        <f t="shared" si="14"/>
        <v>6.6576086956521743E-2</v>
      </c>
      <c r="AN58" s="39">
        <v>1621</v>
      </c>
      <c r="AO58" s="237">
        <v>16</v>
      </c>
      <c r="AP58" s="13">
        <f t="shared" si="15"/>
        <v>9.8704503392967307E-3</v>
      </c>
      <c r="AQ58" s="34">
        <v>100</v>
      </c>
      <c r="AR58" s="13">
        <f t="shared" si="16"/>
        <v>6.1690314620604564E-2</v>
      </c>
      <c r="AS58" s="34">
        <v>72</v>
      </c>
      <c r="AT58" s="13">
        <f t="shared" si="17"/>
        <v>4.4417026526835289E-2</v>
      </c>
      <c r="AU58" s="39">
        <v>573</v>
      </c>
      <c r="AV58" s="237">
        <v>3</v>
      </c>
      <c r="AW58" s="13">
        <f t="shared" si="18"/>
        <v>5.235602094240838E-3</v>
      </c>
      <c r="AX58" s="34">
        <v>25</v>
      </c>
      <c r="AY58" s="13">
        <f t="shared" si="19"/>
        <v>4.3630017452006981E-2</v>
      </c>
      <c r="AZ58" s="34">
        <v>7</v>
      </c>
      <c r="BA58" s="13">
        <f t="shared" si="20"/>
        <v>1.2216404886561954E-2</v>
      </c>
      <c r="BB58" s="39">
        <f t="shared" si="21"/>
        <v>17635</v>
      </c>
      <c r="BC58" s="75">
        <f t="shared" si="22"/>
        <v>311</v>
      </c>
      <c r="BD58" s="13">
        <f t="shared" si="23"/>
        <v>1.7635384179189112E-2</v>
      </c>
      <c r="BE58" s="75">
        <f t="shared" si="24"/>
        <v>1652</v>
      </c>
      <c r="BF58" s="13">
        <f t="shared" si="25"/>
        <v>9.3677346186560817E-2</v>
      </c>
      <c r="BG58" s="75">
        <f t="shared" si="26"/>
        <v>1219</v>
      </c>
      <c r="BH58" s="13">
        <f t="shared" si="27"/>
        <v>6.9123901332577259E-2</v>
      </c>
      <c r="BJ58" s="264"/>
      <c r="BK58" s="285"/>
      <c r="BL58" s="222" t="s">
        <v>74</v>
      </c>
      <c r="BM58" s="40">
        <v>17424</v>
      </c>
      <c r="BN58" s="40">
        <v>293</v>
      </c>
      <c r="BO58" s="91">
        <v>1.6815886134067953E-2</v>
      </c>
      <c r="BP58" s="40">
        <v>1625</v>
      </c>
      <c r="BQ58" s="91">
        <v>9.3262167125803486E-2</v>
      </c>
      <c r="BR58" s="40">
        <v>1226</v>
      </c>
      <c r="BS58" s="91">
        <v>7.0362718089990811E-2</v>
      </c>
      <c r="BU58" s="210"/>
      <c r="BV58" s="125" t="s">
        <v>74</v>
      </c>
      <c r="BW58" s="38">
        <f t="shared" si="28"/>
        <v>0.81956336830167276</v>
      </c>
      <c r="BX58" s="38">
        <f t="shared" si="29"/>
        <v>0.81955922865013775</v>
      </c>
      <c r="BY58" s="147">
        <v>52</v>
      </c>
      <c r="BZ58" s="151" t="s">
        <v>4</v>
      </c>
      <c r="CA58" s="38">
        <f t="shared" si="30"/>
        <v>7.6451283154893204E-2</v>
      </c>
      <c r="CB58" s="38">
        <f t="shared" si="31"/>
        <v>7.7647714604236348E-2</v>
      </c>
      <c r="CC58" s="38">
        <f t="shared" si="32"/>
        <v>0.18286974767310485</v>
      </c>
      <c r="CD58" s="38">
        <f t="shared" si="33"/>
        <v>0.17263099219620959</v>
      </c>
      <c r="CE58" s="38">
        <f t="shared" si="34"/>
        <v>0.10340560606875773</v>
      </c>
      <c r="CF58" s="38">
        <f t="shared" si="35"/>
        <v>0.10869565217391304</v>
      </c>
      <c r="CG58" s="38">
        <f t="shared" si="36"/>
        <v>0.63727336310324423</v>
      </c>
      <c r="CH58" s="38">
        <f t="shared" si="37"/>
        <v>0.64102564102564108</v>
      </c>
      <c r="CI58" s="38">
        <f t="shared" si="38"/>
        <v>7.6638444653496396E-2</v>
      </c>
      <c r="CJ58" s="38">
        <f t="shared" si="39"/>
        <v>7.9088040188059511E-2</v>
      </c>
      <c r="CK58" s="38">
        <f t="shared" si="40"/>
        <v>0.18595170899968641</v>
      </c>
      <c r="CL58" s="38">
        <f t="shared" si="41"/>
        <v>0.17350421845816963</v>
      </c>
      <c r="CM58" s="38">
        <f t="shared" si="42"/>
        <v>0.10460959548447789</v>
      </c>
      <c r="CN58" s="38">
        <f t="shared" si="43"/>
        <v>0.10787660204804533</v>
      </c>
      <c r="CO58" s="38">
        <f t="shared" si="44"/>
        <v>0.63280025086233926</v>
      </c>
      <c r="CP58" s="38">
        <f t="shared" si="45"/>
        <v>0.63953113930572547</v>
      </c>
      <c r="CQ58" s="38">
        <f t="shared" si="46"/>
        <v>8.632138114209828E-2</v>
      </c>
      <c r="CR58" s="38">
        <f t="shared" si="47"/>
        <v>7.4324324324324328E-2</v>
      </c>
      <c r="CS58" s="38">
        <f t="shared" si="48"/>
        <v>0.18813634351482958</v>
      </c>
      <c r="CT58" s="38">
        <f t="shared" si="49"/>
        <v>0.18153153153153154</v>
      </c>
      <c r="CU58" s="38">
        <f t="shared" si="50"/>
        <v>0.10756972111553785</v>
      </c>
      <c r="CV58" s="38">
        <f t="shared" si="51"/>
        <v>0.12387387387387387</v>
      </c>
      <c r="CW58" s="38">
        <f t="shared" si="52"/>
        <v>0.61797255422753428</v>
      </c>
      <c r="CX58" s="38">
        <f t="shared" si="53"/>
        <v>0.62027027027027026</v>
      </c>
      <c r="CZ58" s="148"/>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L58" s="86"/>
      <c r="EM58" s="86"/>
      <c r="EN58" s="86"/>
      <c r="EO58" s="86"/>
      <c r="EP58" s="86"/>
      <c r="EQ58" s="86"/>
      <c r="ER58" s="86"/>
      <c r="ES58" s="86"/>
      <c r="ET58" s="86"/>
      <c r="EU58" s="86"/>
      <c r="EV58" s="86"/>
      <c r="EW58" s="86"/>
      <c r="EX58" s="86"/>
      <c r="EY58" s="86"/>
      <c r="EZ58" s="86"/>
      <c r="FA58" s="86"/>
      <c r="FB58" s="86"/>
      <c r="FC58" s="86"/>
      <c r="FD58" s="86"/>
      <c r="FE58" s="86"/>
      <c r="FF58" s="86"/>
      <c r="FG58" s="86"/>
      <c r="FH58" s="86"/>
      <c r="FI58" s="86"/>
      <c r="FJ58" s="86"/>
      <c r="FK58" s="86"/>
      <c r="FL58" s="86"/>
      <c r="FM58" s="86"/>
      <c r="FN58" s="86"/>
      <c r="FO58" s="86"/>
      <c r="FP58" s="86"/>
      <c r="FQ58" s="86"/>
      <c r="FR58" s="86"/>
      <c r="FS58" s="86"/>
      <c r="FT58" s="86"/>
      <c r="FU58" s="86"/>
      <c r="FV58" s="86"/>
    </row>
    <row r="59" spans="2:178" s="12" customFormat="1" ht="14.25" customHeight="1">
      <c r="B59" s="262">
        <v>14</v>
      </c>
      <c r="C59" s="283" t="s">
        <v>115</v>
      </c>
      <c r="D59" s="143" t="s">
        <v>163</v>
      </c>
      <c r="E59" s="128">
        <v>30</v>
      </c>
      <c r="F59" s="89">
        <v>0</v>
      </c>
      <c r="G59" s="77">
        <f t="shared" si="0"/>
        <v>0</v>
      </c>
      <c r="H59" s="78">
        <v>1</v>
      </c>
      <c r="I59" s="77">
        <f t="shared" si="1"/>
        <v>3.3333333333333333E-2</v>
      </c>
      <c r="J59" s="78">
        <v>1</v>
      </c>
      <c r="K59" s="77">
        <f t="shared" si="2"/>
        <v>3.3333333333333333E-2</v>
      </c>
      <c r="L59" s="128">
        <v>83</v>
      </c>
      <c r="M59" s="89">
        <v>4</v>
      </c>
      <c r="N59" s="77">
        <f t="shared" si="3"/>
        <v>4.8192771084337352E-2</v>
      </c>
      <c r="O59" s="78">
        <v>5</v>
      </c>
      <c r="P59" s="77">
        <f t="shared" si="4"/>
        <v>6.0240963855421686E-2</v>
      </c>
      <c r="Q59" s="78">
        <v>3</v>
      </c>
      <c r="R59" s="77">
        <f t="shared" si="5"/>
        <v>3.614457831325301E-2</v>
      </c>
      <c r="S59" s="128">
        <v>4143</v>
      </c>
      <c r="T59" s="89">
        <v>142</v>
      </c>
      <c r="U59" s="77">
        <f t="shared" si="6"/>
        <v>3.4274680183441951E-2</v>
      </c>
      <c r="V59" s="78">
        <v>488</v>
      </c>
      <c r="W59" s="77">
        <f t="shared" si="7"/>
        <v>0.11778904175718079</v>
      </c>
      <c r="X59" s="78">
        <v>373</v>
      </c>
      <c r="Y59" s="77">
        <f t="shared" si="8"/>
        <v>9.0031378228336956E-2</v>
      </c>
      <c r="Z59" s="128">
        <v>3646</v>
      </c>
      <c r="AA59" s="89">
        <v>123</v>
      </c>
      <c r="AB59" s="77">
        <f t="shared" si="9"/>
        <v>3.3735600658255621E-2</v>
      </c>
      <c r="AC59" s="78">
        <v>394</v>
      </c>
      <c r="AD59" s="77">
        <f t="shared" si="10"/>
        <v>0.10806363137685135</v>
      </c>
      <c r="AE59" s="78">
        <v>340</v>
      </c>
      <c r="AF59" s="77">
        <f t="shared" si="11"/>
        <v>9.3252879868348876E-2</v>
      </c>
      <c r="AG59" s="128">
        <v>2751</v>
      </c>
      <c r="AH59" s="89">
        <v>40</v>
      </c>
      <c r="AI59" s="77">
        <f t="shared" si="12"/>
        <v>1.4540167211922937E-2</v>
      </c>
      <c r="AJ59" s="78">
        <v>212</v>
      </c>
      <c r="AK59" s="77">
        <f t="shared" si="13"/>
        <v>7.7062886223191573E-2</v>
      </c>
      <c r="AL59" s="78">
        <v>233</v>
      </c>
      <c r="AM59" s="77">
        <f t="shared" si="14"/>
        <v>8.4696474009451114E-2</v>
      </c>
      <c r="AN59" s="128">
        <v>1232</v>
      </c>
      <c r="AO59" s="89">
        <v>14</v>
      </c>
      <c r="AP59" s="77">
        <f t="shared" si="15"/>
        <v>1.1363636363636364E-2</v>
      </c>
      <c r="AQ59" s="78">
        <v>62</v>
      </c>
      <c r="AR59" s="77">
        <f t="shared" si="16"/>
        <v>5.0324675324675328E-2</v>
      </c>
      <c r="AS59" s="78">
        <v>79</v>
      </c>
      <c r="AT59" s="77">
        <f t="shared" si="17"/>
        <v>6.4123376623376624E-2</v>
      </c>
      <c r="AU59" s="128">
        <v>395</v>
      </c>
      <c r="AV59" s="89">
        <v>1</v>
      </c>
      <c r="AW59" s="77">
        <f t="shared" si="18"/>
        <v>2.5316455696202532E-3</v>
      </c>
      <c r="AX59" s="78">
        <v>20</v>
      </c>
      <c r="AY59" s="77">
        <f t="shared" si="19"/>
        <v>5.0632911392405063E-2</v>
      </c>
      <c r="AZ59" s="78">
        <v>14</v>
      </c>
      <c r="BA59" s="77">
        <f t="shared" si="20"/>
        <v>3.5443037974683546E-2</v>
      </c>
      <c r="BB59" s="128">
        <f t="shared" si="21"/>
        <v>12280</v>
      </c>
      <c r="BC59" s="79">
        <f t="shared" si="22"/>
        <v>324</v>
      </c>
      <c r="BD59" s="77">
        <f t="shared" si="23"/>
        <v>2.6384364820846905E-2</v>
      </c>
      <c r="BE59" s="79">
        <f t="shared" si="24"/>
        <v>1182</v>
      </c>
      <c r="BF59" s="77">
        <f t="shared" si="25"/>
        <v>9.6254071661237783E-2</v>
      </c>
      <c r="BG59" s="79">
        <f t="shared" si="26"/>
        <v>1043</v>
      </c>
      <c r="BH59" s="77">
        <f t="shared" si="27"/>
        <v>8.4934853420195439E-2</v>
      </c>
      <c r="BJ59" s="262">
        <v>14</v>
      </c>
      <c r="BK59" s="283" t="s">
        <v>115</v>
      </c>
      <c r="BL59" s="223" t="s">
        <v>163</v>
      </c>
      <c r="BM59" s="40">
        <v>12308</v>
      </c>
      <c r="BN59" s="40">
        <v>301</v>
      </c>
      <c r="BO59" s="91">
        <v>2.4455638609034776E-2</v>
      </c>
      <c r="BP59" s="40">
        <v>1082</v>
      </c>
      <c r="BQ59" s="91">
        <v>8.7910302242443936E-2</v>
      </c>
      <c r="BR59" s="40">
        <v>1006</v>
      </c>
      <c r="BS59" s="91">
        <v>8.1735456613584667E-2</v>
      </c>
      <c r="BU59" s="208" t="s">
        <v>115</v>
      </c>
      <c r="BV59" s="5" t="s">
        <v>163</v>
      </c>
      <c r="BW59" s="38">
        <f t="shared" si="28"/>
        <v>0.79242671009771992</v>
      </c>
      <c r="BX59" s="38">
        <f t="shared" si="29"/>
        <v>0.80589860253493661</v>
      </c>
      <c r="BY59" s="147">
        <v>53</v>
      </c>
      <c r="BZ59" s="151" t="s">
        <v>22</v>
      </c>
      <c r="CA59" s="38">
        <f t="shared" si="30"/>
        <v>4.8181114551083593E-2</v>
      </c>
      <c r="CB59" s="38">
        <f t="shared" si="31"/>
        <v>5.4686721785038347E-2</v>
      </c>
      <c r="CC59" s="38">
        <f t="shared" si="32"/>
        <v>0.15528250773993807</v>
      </c>
      <c r="CD59" s="38">
        <f t="shared" si="33"/>
        <v>0.1565893017232792</v>
      </c>
      <c r="CE59" s="38">
        <f t="shared" si="34"/>
        <v>7.9527863777089786E-2</v>
      </c>
      <c r="CF59" s="38">
        <f t="shared" si="35"/>
        <v>7.9390377527642192E-2</v>
      </c>
      <c r="CG59" s="38">
        <f t="shared" si="36"/>
        <v>0.71700851393188858</v>
      </c>
      <c r="CH59" s="38">
        <f t="shared" si="37"/>
        <v>0.70933359896404025</v>
      </c>
      <c r="CI59" s="38">
        <f t="shared" si="38"/>
        <v>5.0084530853761626E-2</v>
      </c>
      <c r="CJ59" s="38">
        <f t="shared" si="39"/>
        <v>5.5537754993057784E-2</v>
      </c>
      <c r="CK59" s="38">
        <f t="shared" si="40"/>
        <v>0.15849535080304311</v>
      </c>
      <c r="CL59" s="38">
        <f t="shared" si="41"/>
        <v>0.15700096123037488</v>
      </c>
      <c r="CM59" s="38">
        <f t="shared" si="42"/>
        <v>8.1043956043956047E-2</v>
      </c>
      <c r="CN59" s="38">
        <f t="shared" si="43"/>
        <v>8.0422941364947126E-2</v>
      </c>
      <c r="CO59" s="38">
        <f t="shared" si="44"/>
        <v>0.71037616229923928</v>
      </c>
      <c r="CP59" s="38">
        <f t="shared" si="45"/>
        <v>0.70703834241162022</v>
      </c>
      <c r="CQ59" s="38">
        <f t="shared" si="46"/>
        <v>3.864734299516908E-2</v>
      </c>
      <c r="CR59" s="38">
        <f t="shared" si="47"/>
        <v>5.0699300699300696E-2</v>
      </c>
      <c r="CS59" s="38">
        <f t="shared" si="48"/>
        <v>0.1610305958132045</v>
      </c>
      <c r="CT59" s="38">
        <f t="shared" si="49"/>
        <v>0.17832167832167833</v>
      </c>
      <c r="CU59" s="38">
        <f t="shared" si="50"/>
        <v>8.2125603864734303E-2</v>
      </c>
      <c r="CV59" s="38">
        <f t="shared" si="51"/>
        <v>7.5174825174825169E-2</v>
      </c>
      <c r="CW59" s="38">
        <f t="shared" si="52"/>
        <v>0.71819645732689208</v>
      </c>
      <c r="CX59" s="38">
        <f t="shared" si="53"/>
        <v>0.69580419580419584</v>
      </c>
      <c r="CZ59" s="148"/>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L59" s="86"/>
      <c r="EM59" s="86"/>
      <c r="EN59" s="86"/>
      <c r="EO59" s="86"/>
      <c r="EP59" s="86"/>
      <c r="EQ59" s="86"/>
      <c r="ER59" s="86"/>
      <c r="ES59" s="86"/>
      <c r="ET59" s="86"/>
      <c r="EU59" s="86"/>
      <c r="EV59" s="86"/>
      <c r="EW59" s="86"/>
      <c r="EX59" s="86"/>
      <c r="EY59" s="86"/>
      <c r="EZ59" s="86"/>
      <c r="FA59" s="86"/>
      <c r="FB59" s="86"/>
      <c r="FC59" s="86"/>
      <c r="FD59" s="86"/>
      <c r="FE59" s="86"/>
      <c r="FF59" s="86"/>
      <c r="FG59" s="86"/>
      <c r="FH59" s="86"/>
      <c r="FI59" s="86"/>
      <c r="FJ59" s="86"/>
      <c r="FK59" s="86"/>
      <c r="FL59" s="86"/>
      <c r="FM59" s="86"/>
      <c r="FN59" s="86"/>
      <c r="FO59" s="86"/>
      <c r="FP59" s="86"/>
      <c r="FQ59" s="86"/>
      <c r="FR59" s="86"/>
      <c r="FS59" s="86"/>
      <c r="FT59" s="86"/>
      <c r="FU59" s="86"/>
      <c r="FV59" s="86"/>
    </row>
    <row r="60" spans="2:178" s="12" customFormat="1" ht="14.25" customHeight="1">
      <c r="B60" s="263"/>
      <c r="C60" s="284"/>
      <c r="D60" s="181" t="s">
        <v>191</v>
      </c>
      <c r="E60" s="174">
        <v>0</v>
      </c>
      <c r="F60" s="175">
        <v>0</v>
      </c>
      <c r="G60" s="67" t="str">
        <f t="shared" si="0"/>
        <v>-</v>
      </c>
      <c r="H60" s="68">
        <v>0</v>
      </c>
      <c r="I60" s="67" t="str">
        <f t="shared" si="1"/>
        <v>-</v>
      </c>
      <c r="J60" s="68">
        <v>0</v>
      </c>
      <c r="K60" s="67" t="str">
        <f t="shared" si="2"/>
        <v>-</v>
      </c>
      <c r="L60" s="174">
        <v>2</v>
      </c>
      <c r="M60" s="175">
        <v>0</v>
      </c>
      <c r="N60" s="67">
        <f t="shared" si="3"/>
        <v>0</v>
      </c>
      <c r="O60" s="68">
        <v>0</v>
      </c>
      <c r="P60" s="67">
        <f t="shared" si="4"/>
        <v>0</v>
      </c>
      <c r="Q60" s="68">
        <v>1</v>
      </c>
      <c r="R60" s="67">
        <f t="shared" si="5"/>
        <v>0.5</v>
      </c>
      <c r="S60" s="174">
        <v>342</v>
      </c>
      <c r="T60" s="175">
        <v>12</v>
      </c>
      <c r="U60" s="67">
        <f t="shared" si="6"/>
        <v>3.5087719298245612E-2</v>
      </c>
      <c r="V60" s="68">
        <v>53</v>
      </c>
      <c r="W60" s="67">
        <f t="shared" si="7"/>
        <v>0.15497076023391812</v>
      </c>
      <c r="X60" s="68">
        <v>35</v>
      </c>
      <c r="Y60" s="67">
        <f t="shared" si="8"/>
        <v>0.1023391812865497</v>
      </c>
      <c r="Z60" s="174">
        <v>240</v>
      </c>
      <c r="AA60" s="175">
        <v>8</v>
      </c>
      <c r="AB60" s="67">
        <f t="shared" si="9"/>
        <v>3.3333333333333333E-2</v>
      </c>
      <c r="AC60" s="68">
        <v>27</v>
      </c>
      <c r="AD60" s="67">
        <f t="shared" si="10"/>
        <v>0.1125</v>
      </c>
      <c r="AE60" s="68">
        <v>23</v>
      </c>
      <c r="AF60" s="67">
        <f t="shared" si="11"/>
        <v>9.583333333333334E-2</v>
      </c>
      <c r="AG60" s="174">
        <v>163</v>
      </c>
      <c r="AH60" s="175">
        <v>2</v>
      </c>
      <c r="AI60" s="67">
        <f t="shared" si="12"/>
        <v>1.2269938650306749E-2</v>
      </c>
      <c r="AJ60" s="68">
        <v>4</v>
      </c>
      <c r="AK60" s="67">
        <f t="shared" si="13"/>
        <v>2.4539877300613498E-2</v>
      </c>
      <c r="AL60" s="68">
        <v>26</v>
      </c>
      <c r="AM60" s="67">
        <f t="shared" si="14"/>
        <v>0.15950920245398773</v>
      </c>
      <c r="AN60" s="174">
        <v>61</v>
      </c>
      <c r="AO60" s="175">
        <v>0</v>
      </c>
      <c r="AP60" s="67">
        <f t="shared" si="15"/>
        <v>0</v>
      </c>
      <c r="AQ60" s="68">
        <v>4</v>
      </c>
      <c r="AR60" s="67">
        <f t="shared" si="16"/>
        <v>6.5573770491803282E-2</v>
      </c>
      <c r="AS60" s="68">
        <v>3</v>
      </c>
      <c r="AT60" s="67">
        <f t="shared" si="17"/>
        <v>4.9180327868852458E-2</v>
      </c>
      <c r="AU60" s="174">
        <v>20</v>
      </c>
      <c r="AV60" s="175">
        <v>0</v>
      </c>
      <c r="AW60" s="67">
        <f t="shared" si="18"/>
        <v>0</v>
      </c>
      <c r="AX60" s="68">
        <v>2</v>
      </c>
      <c r="AY60" s="67">
        <f t="shared" si="19"/>
        <v>0.1</v>
      </c>
      <c r="AZ60" s="68">
        <v>1</v>
      </c>
      <c r="BA60" s="67">
        <f t="shared" si="20"/>
        <v>0.05</v>
      </c>
      <c r="BB60" s="174">
        <f t="shared" si="21"/>
        <v>828</v>
      </c>
      <c r="BC60" s="69">
        <f t="shared" si="22"/>
        <v>22</v>
      </c>
      <c r="BD60" s="67">
        <f t="shared" si="23"/>
        <v>2.6570048309178744E-2</v>
      </c>
      <c r="BE60" s="69">
        <f t="shared" si="24"/>
        <v>90</v>
      </c>
      <c r="BF60" s="67">
        <f t="shared" si="25"/>
        <v>0.10869565217391304</v>
      </c>
      <c r="BG60" s="69">
        <f t="shared" si="26"/>
        <v>89</v>
      </c>
      <c r="BH60" s="67">
        <f t="shared" si="27"/>
        <v>0.10748792270531402</v>
      </c>
      <c r="BJ60" s="263"/>
      <c r="BK60" s="284"/>
      <c r="BL60" s="223" t="s">
        <v>191</v>
      </c>
      <c r="BM60" s="40">
        <v>838</v>
      </c>
      <c r="BN60" s="40">
        <v>19</v>
      </c>
      <c r="BO60" s="91">
        <v>2.2673031026252982E-2</v>
      </c>
      <c r="BP60" s="40">
        <v>83</v>
      </c>
      <c r="BQ60" s="91">
        <v>9.9045346062052508E-2</v>
      </c>
      <c r="BR60" s="40">
        <v>81</v>
      </c>
      <c r="BS60" s="91">
        <v>9.6658711217183765E-2</v>
      </c>
      <c r="BU60" s="209"/>
      <c r="BV60" s="5" t="s">
        <v>191</v>
      </c>
      <c r="BW60" s="38">
        <f t="shared" si="28"/>
        <v>0.75724637681159424</v>
      </c>
      <c r="BX60" s="38">
        <f t="shared" si="29"/>
        <v>0.7816229116945107</v>
      </c>
      <c r="BY60" s="147">
        <v>54</v>
      </c>
      <c r="BZ60" s="151" t="s">
        <v>28</v>
      </c>
      <c r="CA60" s="38">
        <f t="shared" si="30"/>
        <v>6.2812900221213178E-2</v>
      </c>
      <c r="CB60" s="38">
        <f t="shared" si="31"/>
        <v>5.6965832531280076E-2</v>
      </c>
      <c r="CC60" s="38">
        <f t="shared" si="32"/>
        <v>0.21969961578763536</v>
      </c>
      <c r="CD60" s="38">
        <f t="shared" si="33"/>
        <v>0.22587824831568817</v>
      </c>
      <c r="CE60" s="38">
        <f t="shared" si="34"/>
        <v>6.2812900221213178E-2</v>
      </c>
      <c r="CF60" s="38">
        <f t="shared" si="35"/>
        <v>5.8950914340712222E-2</v>
      </c>
      <c r="CG60" s="38">
        <f t="shared" si="36"/>
        <v>0.65467458376993826</v>
      </c>
      <c r="CH60" s="38">
        <f t="shared" si="37"/>
        <v>0.65820500481231958</v>
      </c>
      <c r="CI60" s="38">
        <f t="shared" si="38"/>
        <v>6.4573876350616968E-2</v>
      </c>
      <c r="CJ60" s="38">
        <f t="shared" si="39"/>
        <v>5.7305279665446941E-2</v>
      </c>
      <c r="CK60" s="38">
        <f t="shared" si="40"/>
        <v>0.22402659676491274</v>
      </c>
      <c r="CL60" s="38">
        <f t="shared" si="41"/>
        <v>0.22967851542080503</v>
      </c>
      <c r="CM60" s="38">
        <f t="shared" si="42"/>
        <v>6.3423054791893099E-2</v>
      </c>
      <c r="CN60" s="38">
        <f t="shared" si="43"/>
        <v>5.906952430737062E-2</v>
      </c>
      <c r="CO60" s="38">
        <f t="shared" si="44"/>
        <v>0.64797647209257725</v>
      </c>
      <c r="CP60" s="38">
        <f t="shared" si="45"/>
        <v>0.6539466806063774</v>
      </c>
      <c r="CQ60" s="38">
        <f t="shared" si="46"/>
        <v>6.0390763765541741E-2</v>
      </c>
      <c r="CR60" s="38">
        <f t="shared" si="47"/>
        <v>6.3694267515923567E-2</v>
      </c>
      <c r="CS60" s="38">
        <f t="shared" si="48"/>
        <v>0.2255772646536412</v>
      </c>
      <c r="CT60" s="38">
        <f t="shared" si="49"/>
        <v>0.21747042766151045</v>
      </c>
      <c r="CU60" s="38">
        <f t="shared" si="50"/>
        <v>7.3712255772646534E-2</v>
      </c>
      <c r="CV60" s="38">
        <f t="shared" si="51"/>
        <v>6.9153776160145591E-2</v>
      </c>
      <c r="CW60" s="38">
        <f t="shared" si="52"/>
        <v>0.64031971580817049</v>
      </c>
      <c r="CX60" s="38">
        <f t="shared" si="53"/>
        <v>0.64968152866242035</v>
      </c>
      <c r="CZ60" s="148"/>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L60" s="86"/>
      <c r="EM60" s="86"/>
      <c r="EN60" s="86"/>
      <c r="EO60" s="86"/>
      <c r="EP60" s="86"/>
      <c r="EQ60" s="86"/>
      <c r="ER60" s="86"/>
      <c r="ES60" s="86"/>
      <c r="ET60" s="86"/>
      <c r="EU60" s="86"/>
      <c r="EV60" s="86"/>
      <c r="EW60" s="86"/>
      <c r="EX60" s="86"/>
      <c r="EY60" s="86"/>
      <c r="EZ60" s="86"/>
      <c r="FA60" s="86"/>
      <c r="FB60" s="86"/>
      <c r="FC60" s="86"/>
      <c r="FD60" s="86"/>
      <c r="FE60" s="86"/>
      <c r="FF60" s="86"/>
      <c r="FG60" s="86"/>
      <c r="FH60" s="86"/>
      <c r="FI60" s="86"/>
      <c r="FJ60" s="86"/>
      <c r="FK60" s="86"/>
      <c r="FL60" s="86"/>
      <c r="FM60" s="86"/>
      <c r="FN60" s="86"/>
      <c r="FO60" s="86"/>
      <c r="FP60" s="86"/>
      <c r="FQ60" s="86"/>
      <c r="FR60" s="86"/>
      <c r="FS60" s="86"/>
      <c r="FT60" s="86"/>
      <c r="FU60" s="86"/>
      <c r="FV60" s="86"/>
    </row>
    <row r="61" spans="2:178" s="12" customFormat="1" ht="14.25" customHeight="1">
      <c r="B61" s="263"/>
      <c r="C61" s="284"/>
      <c r="D61" s="144" t="s">
        <v>246</v>
      </c>
      <c r="E61" s="166">
        <v>0</v>
      </c>
      <c r="F61" s="235">
        <v>0</v>
      </c>
      <c r="G61" s="168" t="str">
        <f t="shared" ref="G61" si="490">IFERROR(F61/E61,"-")</f>
        <v>-</v>
      </c>
      <c r="H61" s="236">
        <v>0</v>
      </c>
      <c r="I61" s="168" t="str">
        <f t="shared" ref="I61" si="491">IFERROR(H61/E61,"-")</f>
        <v>-</v>
      </c>
      <c r="J61" s="236">
        <v>0</v>
      </c>
      <c r="K61" s="168" t="str">
        <f t="shared" ref="K61" si="492">IFERROR(J61/E61,"-")</f>
        <v>-</v>
      </c>
      <c r="L61" s="166">
        <v>2</v>
      </c>
      <c r="M61" s="235">
        <v>0</v>
      </c>
      <c r="N61" s="168">
        <f t="shared" ref="N61" si="493">IFERROR(M61/L61,"-")</f>
        <v>0</v>
      </c>
      <c r="O61" s="236">
        <v>0</v>
      </c>
      <c r="P61" s="168">
        <f t="shared" ref="P61" si="494">IFERROR(O61/L61,"-")</f>
        <v>0</v>
      </c>
      <c r="Q61" s="236">
        <v>0</v>
      </c>
      <c r="R61" s="168">
        <f t="shared" ref="R61" si="495">IFERROR(Q61/L61,"-")</f>
        <v>0</v>
      </c>
      <c r="S61" s="166">
        <v>46</v>
      </c>
      <c r="T61" s="235">
        <v>1</v>
      </c>
      <c r="U61" s="168">
        <f t="shared" ref="U61" si="496">IFERROR(T61/S61,"-")</f>
        <v>2.1739130434782608E-2</v>
      </c>
      <c r="V61" s="236">
        <v>3</v>
      </c>
      <c r="W61" s="168">
        <f t="shared" ref="W61" si="497">IFERROR(V61/S61,"-")</f>
        <v>6.5217391304347824E-2</v>
      </c>
      <c r="X61" s="236">
        <v>2</v>
      </c>
      <c r="Y61" s="168">
        <f t="shared" ref="Y61" si="498">IFERROR(X61/S61,"-")</f>
        <v>4.3478260869565216E-2</v>
      </c>
      <c r="Z61" s="166">
        <v>97</v>
      </c>
      <c r="AA61" s="235">
        <v>0</v>
      </c>
      <c r="AB61" s="168">
        <f t="shared" ref="AB61" si="499">IFERROR(AA61/Z61,"-")</f>
        <v>0</v>
      </c>
      <c r="AC61" s="236">
        <v>2</v>
      </c>
      <c r="AD61" s="168">
        <f t="shared" ref="AD61" si="500">IFERROR(AC61/Z61,"-")</f>
        <v>2.0618556701030927E-2</v>
      </c>
      <c r="AE61" s="236">
        <v>6</v>
      </c>
      <c r="AF61" s="168">
        <f t="shared" ref="AF61" si="501">IFERROR(AE61/Z61,"-")</f>
        <v>6.1855670103092786E-2</v>
      </c>
      <c r="AG61" s="166">
        <v>101</v>
      </c>
      <c r="AH61" s="235">
        <v>0</v>
      </c>
      <c r="AI61" s="168">
        <f t="shared" ref="AI61" si="502">IFERROR(AH61/AG61,"-")</f>
        <v>0</v>
      </c>
      <c r="AJ61" s="236">
        <v>1</v>
      </c>
      <c r="AK61" s="168">
        <f t="shared" ref="AK61" si="503">IFERROR(AJ61/AG61,"-")</f>
        <v>9.9009900990099011E-3</v>
      </c>
      <c r="AL61" s="236">
        <v>0</v>
      </c>
      <c r="AM61" s="168">
        <f t="shared" ref="AM61" si="504">IFERROR(AL61/AG61,"-")</f>
        <v>0</v>
      </c>
      <c r="AN61" s="166">
        <v>88</v>
      </c>
      <c r="AO61" s="235">
        <v>1</v>
      </c>
      <c r="AP61" s="168">
        <f t="shared" ref="AP61" si="505">IFERROR(AO61/AN61,"-")</f>
        <v>1.1363636363636364E-2</v>
      </c>
      <c r="AQ61" s="236">
        <v>3</v>
      </c>
      <c r="AR61" s="168">
        <f t="shared" ref="AR61" si="506">IFERROR(AQ61/AN61,"-")</f>
        <v>3.4090909090909088E-2</v>
      </c>
      <c r="AS61" s="236">
        <v>2</v>
      </c>
      <c r="AT61" s="168">
        <f t="shared" ref="AT61" si="507">IFERROR(AS61/AN61,"-")</f>
        <v>2.2727272727272728E-2</v>
      </c>
      <c r="AU61" s="166">
        <v>85</v>
      </c>
      <c r="AV61" s="235">
        <v>1</v>
      </c>
      <c r="AW61" s="168">
        <f t="shared" ref="AW61" si="508">IFERROR(AV61/AU61,"-")</f>
        <v>1.1764705882352941E-2</v>
      </c>
      <c r="AX61" s="236">
        <v>3</v>
      </c>
      <c r="AY61" s="168">
        <f t="shared" ref="AY61" si="509">IFERROR(AX61/AU61,"-")</f>
        <v>3.5294117647058823E-2</v>
      </c>
      <c r="AZ61" s="236">
        <v>1</v>
      </c>
      <c r="BA61" s="168">
        <f t="shared" ref="BA61" si="510">IFERROR(AZ61/AU61,"-")</f>
        <v>1.1764705882352941E-2</v>
      </c>
      <c r="BB61" s="166">
        <f t="shared" ref="BB61" si="511">SUM(E61,L61,S61,Z61,AG61,AN61,AU61,)</f>
        <v>419</v>
      </c>
      <c r="BC61" s="167">
        <f t="shared" ref="BC61" si="512">SUM(F61,M61,T61,AA61,AH61,AO61,AV61,)</f>
        <v>3</v>
      </c>
      <c r="BD61" s="168">
        <f t="shared" ref="BD61" si="513">IFERROR(BC61/BB61,"-")</f>
        <v>7.1599045346062056E-3</v>
      </c>
      <c r="BE61" s="167">
        <f t="shared" ref="BE61" si="514">SUM(H61,O61,V61,AC61,AJ61,AQ61,AX61,)</f>
        <v>12</v>
      </c>
      <c r="BF61" s="168">
        <f t="shared" ref="BF61" si="515">IFERROR(BE61/BB61,"-")</f>
        <v>2.8639618138424822E-2</v>
      </c>
      <c r="BG61" s="167">
        <f t="shared" ref="BG61" si="516">SUM(J61,Q61,X61,AE61,AL61,AS61,AZ61,)</f>
        <v>11</v>
      </c>
      <c r="BH61" s="168">
        <f t="shared" ref="BH61" si="517">IFERROR(BG61/BB61,"-")</f>
        <v>2.6252983293556086E-2</v>
      </c>
      <c r="BJ61" s="263"/>
      <c r="BK61" s="284"/>
      <c r="BL61" s="223" t="s">
        <v>245</v>
      </c>
      <c r="BM61" s="40">
        <v>236</v>
      </c>
      <c r="BN61" s="40">
        <v>0</v>
      </c>
      <c r="BO61" s="91">
        <v>0</v>
      </c>
      <c r="BP61" s="40">
        <v>0</v>
      </c>
      <c r="BQ61" s="91">
        <v>0</v>
      </c>
      <c r="BR61" s="40">
        <v>0</v>
      </c>
      <c r="BS61" s="91">
        <v>0</v>
      </c>
      <c r="BU61" s="209"/>
      <c r="BV61" s="213" t="s">
        <v>245</v>
      </c>
      <c r="BW61" s="38">
        <f t="shared" si="28"/>
        <v>0.93794749403341293</v>
      </c>
      <c r="BX61" s="38">
        <f t="shared" si="29"/>
        <v>1</v>
      </c>
      <c r="BY61" s="147">
        <v>55</v>
      </c>
      <c r="BZ61" s="151" t="s">
        <v>17</v>
      </c>
      <c r="CA61" s="38">
        <f t="shared" si="30"/>
        <v>4.2269187986651836E-2</v>
      </c>
      <c r="CB61" s="38">
        <f t="shared" si="31"/>
        <v>4.6673911800034322E-2</v>
      </c>
      <c r="CC61" s="38">
        <f t="shared" si="32"/>
        <v>0.19360400444938822</v>
      </c>
      <c r="CD61" s="38">
        <f t="shared" si="33"/>
        <v>0.19298747354573015</v>
      </c>
      <c r="CE61" s="38">
        <f t="shared" si="34"/>
        <v>5.5061179087875417E-2</v>
      </c>
      <c r="CF61" s="38">
        <f t="shared" si="35"/>
        <v>5.5539667105187894E-2</v>
      </c>
      <c r="CG61" s="38">
        <f t="shared" si="36"/>
        <v>0.70906562847608456</v>
      </c>
      <c r="CH61" s="38">
        <f t="shared" si="37"/>
        <v>0.70479894754904759</v>
      </c>
      <c r="CI61" s="38">
        <f t="shared" si="38"/>
        <v>4.3541628711969392E-2</v>
      </c>
      <c r="CJ61" s="38">
        <f t="shared" si="39"/>
        <v>4.7311827956989246E-2</v>
      </c>
      <c r="CK61" s="38">
        <f t="shared" si="40"/>
        <v>0.20064371166575576</v>
      </c>
      <c r="CL61" s="38">
        <f t="shared" si="41"/>
        <v>0.19741935483870968</v>
      </c>
      <c r="CM61" s="38">
        <f t="shared" si="42"/>
        <v>5.5322766745612435E-2</v>
      </c>
      <c r="CN61" s="38">
        <f t="shared" si="43"/>
        <v>5.6405529953917052E-2</v>
      </c>
      <c r="CO61" s="38">
        <f t="shared" si="44"/>
        <v>0.70049189287666247</v>
      </c>
      <c r="CP61" s="38">
        <f t="shared" si="45"/>
        <v>0.69886328725038405</v>
      </c>
      <c r="CQ61" s="38">
        <f t="shared" si="46"/>
        <v>4.085603112840467E-2</v>
      </c>
      <c r="CR61" s="38">
        <f t="shared" si="47"/>
        <v>4.6890927624872576E-2</v>
      </c>
      <c r="CS61" s="38">
        <f t="shared" si="48"/>
        <v>0.16536964980544747</v>
      </c>
      <c r="CT61" s="38">
        <f t="shared" si="49"/>
        <v>0.16309887869520898</v>
      </c>
      <c r="CU61" s="38">
        <f t="shared" si="50"/>
        <v>7.2957198443579771E-2</v>
      </c>
      <c r="CV61" s="38">
        <f t="shared" si="51"/>
        <v>5.4026503567787973E-2</v>
      </c>
      <c r="CW61" s="38">
        <f t="shared" si="52"/>
        <v>0.72081712062256809</v>
      </c>
      <c r="CX61" s="38">
        <f t="shared" si="53"/>
        <v>0.7359836901121305</v>
      </c>
      <c r="CZ61" s="148"/>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L61" s="86"/>
      <c r="EM61" s="86"/>
      <c r="EN61" s="86"/>
      <c r="EO61" s="86"/>
      <c r="EP61" s="86"/>
      <c r="EQ61" s="86"/>
      <c r="ER61" s="86"/>
      <c r="ES61" s="86"/>
      <c r="ET61" s="86"/>
      <c r="EU61" s="86"/>
      <c r="EV61" s="86"/>
      <c r="EW61" s="86"/>
      <c r="EX61" s="86"/>
      <c r="EY61" s="86"/>
      <c r="EZ61" s="86"/>
      <c r="FA61" s="86"/>
      <c r="FB61" s="86"/>
      <c r="FC61" s="86"/>
      <c r="FD61" s="86"/>
      <c r="FE61" s="86"/>
      <c r="FF61" s="86"/>
      <c r="FG61" s="86"/>
      <c r="FH61" s="86"/>
      <c r="FI61" s="86"/>
      <c r="FJ61" s="86"/>
      <c r="FK61" s="86"/>
      <c r="FL61" s="86"/>
      <c r="FM61" s="86"/>
      <c r="FN61" s="86"/>
      <c r="FO61" s="86"/>
      <c r="FP61" s="86"/>
      <c r="FQ61" s="86"/>
      <c r="FR61" s="86"/>
      <c r="FS61" s="86"/>
      <c r="FT61" s="86"/>
      <c r="FU61" s="86"/>
      <c r="FV61" s="86"/>
    </row>
    <row r="62" spans="2:178" s="12" customFormat="1" ht="14.25" customHeight="1">
      <c r="B62" s="264"/>
      <c r="C62" s="285"/>
      <c r="D62" s="164" t="s">
        <v>74</v>
      </c>
      <c r="E62" s="39">
        <v>30</v>
      </c>
      <c r="F62" s="237">
        <v>0</v>
      </c>
      <c r="G62" s="13">
        <f t="shared" si="0"/>
        <v>0</v>
      </c>
      <c r="H62" s="34">
        <v>1</v>
      </c>
      <c r="I62" s="13">
        <f t="shared" si="1"/>
        <v>3.3333333333333333E-2</v>
      </c>
      <c r="J62" s="34">
        <v>1</v>
      </c>
      <c r="K62" s="13">
        <f t="shared" si="2"/>
        <v>3.3333333333333333E-2</v>
      </c>
      <c r="L62" s="39">
        <v>87</v>
      </c>
      <c r="M62" s="237">
        <v>4</v>
      </c>
      <c r="N62" s="13">
        <f t="shared" si="3"/>
        <v>4.5977011494252873E-2</v>
      </c>
      <c r="O62" s="34">
        <v>5</v>
      </c>
      <c r="P62" s="13">
        <f t="shared" si="4"/>
        <v>5.7471264367816091E-2</v>
      </c>
      <c r="Q62" s="34">
        <v>4</v>
      </c>
      <c r="R62" s="13">
        <f t="shared" si="5"/>
        <v>4.5977011494252873E-2</v>
      </c>
      <c r="S62" s="39">
        <v>4531</v>
      </c>
      <c r="T62" s="237">
        <v>155</v>
      </c>
      <c r="U62" s="13">
        <f t="shared" si="6"/>
        <v>3.420878393290664E-2</v>
      </c>
      <c r="V62" s="34">
        <v>544</v>
      </c>
      <c r="W62" s="13">
        <f t="shared" si="7"/>
        <v>0.12006179651291106</v>
      </c>
      <c r="X62" s="34">
        <v>410</v>
      </c>
      <c r="Y62" s="13">
        <f t="shared" si="8"/>
        <v>9.0487751048333703E-2</v>
      </c>
      <c r="Z62" s="39">
        <v>3983</v>
      </c>
      <c r="AA62" s="237">
        <v>131</v>
      </c>
      <c r="AB62" s="13">
        <f t="shared" si="9"/>
        <v>3.2889781571679641E-2</v>
      </c>
      <c r="AC62" s="34">
        <v>423</v>
      </c>
      <c r="AD62" s="13">
        <f t="shared" si="10"/>
        <v>0.10620135576198846</v>
      </c>
      <c r="AE62" s="34">
        <v>369</v>
      </c>
      <c r="AF62" s="13">
        <f t="shared" si="11"/>
        <v>9.2643735877479289E-2</v>
      </c>
      <c r="AG62" s="39">
        <v>3015</v>
      </c>
      <c r="AH62" s="237">
        <v>42</v>
      </c>
      <c r="AI62" s="13">
        <f t="shared" si="12"/>
        <v>1.3930348258706468E-2</v>
      </c>
      <c r="AJ62" s="34">
        <v>217</v>
      </c>
      <c r="AK62" s="13">
        <f t="shared" si="13"/>
        <v>7.1973466003316749E-2</v>
      </c>
      <c r="AL62" s="34">
        <v>259</v>
      </c>
      <c r="AM62" s="13">
        <f t="shared" si="14"/>
        <v>8.5903814262023218E-2</v>
      </c>
      <c r="AN62" s="39">
        <v>1381</v>
      </c>
      <c r="AO62" s="237">
        <v>15</v>
      </c>
      <c r="AP62" s="13">
        <f t="shared" si="15"/>
        <v>1.0861694424330196E-2</v>
      </c>
      <c r="AQ62" s="34">
        <v>69</v>
      </c>
      <c r="AR62" s="13">
        <f t="shared" si="16"/>
        <v>4.9963794351918903E-2</v>
      </c>
      <c r="AS62" s="34">
        <v>84</v>
      </c>
      <c r="AT62" s="13">
        <f t="shared" si="17"/>
        <v>6.0825488776249097E-2</v>
      </c>
      <c r="AU62" s="39">
        <v>500</v>
      </c>
      <c r="AV62" s="237">
        <v>2</v>
      </c>
      <c r="AW62" s="13">
        <f t="shared" si="18"/>
        <v>4.0000000000000001E-3</v>
      </c>
      <c r="AX62" s="34">
        <v>25</v>
      </c>
      <c r="AY62" s="13">
        <f t="shared" si="19"/>
        <v>0.05</v>
      </c>
      <c r="AZ62" s="34">
        <v>16</v>
      </c>
      <c r="BA62" s="13">
        <f t="shared" si="20"/>
        <v>3.2000000000000001E-2</v>
      </c>
      <c r="BB62" s="39">
        <f t="shared" si="21"/>
        <v>13527</v>
      </c>
      <c r="BC62" s="75">
        <f t="shared" si="22"/>
        <v>349</v>
      </c>
      <c r="BD62" s="13">
        <f t="shared" si="23"/>
        <v>2.5800251349153546E-2</v>
      </c>
      <c r="BE62" s="75">
        <f t="shared" si="24"/>
        <v>1284</v>
      </c>
      <c r="BF62" s="13">
        <f t="shared" si="25"/>
        <v>9.4921268573963186E-2</v>
      </c>
      <c r="BG62" s="75">
        <f t="shared" si="26"/>
        <v>1143</v>
      </c>
      <c r="BH62" s="13">
        <f t="shared" si="27"/>
        <v>8.4497671324018628E-2</v>
      </c>
      <c r="BJ62" s="264"/>
      <c r="BK62" s="285"/>
      <c r="BL62" s="222" t="s">
        <v>74</v>
      </c>
      <c r="BM62" s="40">
        <v>13382</v>
      </c>
      <c r="BN62" s="40">
        <v>320</v>
      </c>
      <c r="BO62" s="91">
        <v>2.3912718577193244E-2</v>
      </c>
      <c r="BP62" s="40">
        <v>1165</v>
      </c>
      <c r="BQ62" s="91">
        <v>8.705724107009416E-2</v>
      </c>
      <c r="BR62" s="40">
        <v>1087</v>
      </c>
      <c r="BS62" s="91">
        <v>8.1228515916903304E-2</v>
      </c>
      <c r="BU62" s="210"/>
      <c r="BV62" s="125" t="s">
        <v>74</v>
      </c>
      <c r="BW62" s="38">
        <f t="shared" si="28"/>
        <v>0.79478080875286461</v>
      </c>
      <c r="BX62" s="38">
        <f t="shared" si="29"/>
        <v>0.80780152443580933</v>
      </c>
      <c r="BY62" s="147">
        <v>56</v>
      </c>
      <c r="BZ62" s="151" t="s">
        <v>10</v>
      </c>
      <c r="CA62" s="38">
        <f t="shared" si="30"/>
        <v>4.3192570527422466E-2</v>
      </c>
      <c r="CB62" s="38">
        <f t="shared" si="31"/>
        <v>4.0076509700337007E-2</v>
      </c>
      <c r="CC62" s="38">
        <f t="shared" si="32"/>
        <v>0.11582267390923427</v>
      </c>
      <c r="CD62" s="38">
        <f t="shared" si="33"/>
        <v>0.11421805264596047</v>
      </c>
      <c r="CE62" s="38">
        <f t="shared" si="34"/>
        <v>7.2717715086735593E-2</v>
      </c>
      <c r="CF62" s="38">
        <f t="shared" si="35"/>
        <v>7.5689953547681932E-2</v>
      </c>
      <c r="CG62" s="38">
        <f t="shared" si="36"/>
        <v>0.76826704047660765</v>
      </c>
      <c r="CH62" s="38">
        <f t="shared" si="37"/>
        <v>0.77001548410602061</v>
      </c>
      <c r="CI62" s="38">
        <f t="shared" si="38"/>
        <v>4.431862553689965E-2</v>
      </c>
      <c r="CJ62" s="38">
        <f t="shared" si="39"/>
        <v>4.0244881573665195E-2</v>
      </c>
      <c r="CK62" s="38">
        <f t="shared" si="40"/>
        <v>0.11850839515814135</v>
      </c>
      <c r="CL62" s="38">
        <f t="shared" si="41"/>
        <v>0.11561621838619028</v>
      </c>
      <c r="CM62" s="38">
        <f t="shared" si="42"/>
        <v>7.41897696212417E-2</v>
      </c>
      <c r="CN62" s="38">
        <f t="shared" si="43"/>
        <v>7.7177840224809308E-2</v>
      </c>
      <c r="CO62" s="38">
        <f t="shared" si="44"/>
        <v>0.76298320968371725</v>
      </c>
      <c r="CP62" s="38">
        <f t="shared" si="45"/>
        <v>0.76696105981533524</v>
      </c>
      <c r="CQ62" s="38">
        <f t="shared" si="46"/>
        <v>4.1713641488162347E-2</v>
      </c>
      <c r="CR62" s="38">
        <f t="shared" si="47"/>
        <v>4.4879171461449943E-2</v>
      </c>
      <c r="CS62" s="38">
        <f t="shared" si="48"/>
        <v>0.11837655016910936</v>
      </c>
      <c r="CT62" s="38">
        <f t="shared" si="49"/>
        <v>0.11737629459148446</v>
      </c>
      <c r="CU62" s="38">
        <f t="shared" si="50"/>
        <v>7.3280721533258167E-2</v>
      </c>
      <c r="CV62" s="38">
        <f t="shared" si="51"/>
        <v>7.0195627157652471E-2</v>
      </c>
      <c r="CW62" s="38">
        <f t="shared" si="52"/>
        <v>0.76662908680947017</v>
      </c>
      <c r="CX62" s="38">
        <f t="shared" si="53"/>
        <v>0.76754890678941312</v>
      </c>
      <c r="CZ62" s="148"/>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L62" s="86"/>
      <c r="EM62" s="86"/>
      <c r="EN62" s="86"/>
      <c r="EO62" s="86"/>
      <c r="EP62" s="86"/>
      <c r="EQ62" s="86"/>
      <c r="ER62" s="86"/>
      <c r="ES62" s="86"/>
      <c r="ET62" s="86"/>
      <c r="EU62" s="86"/>
      <c r="EV62" s="86"/>
      <c r="EW62" s="86"/>
      <c r="EX62" s="86"/>
      <c r="EY62" s="86"/>
      <c r="EZ62" s="86"/>
      <c r="FA62" s="86"/>
      <c r="FB62" s="86"/>
      <c r="FC62" s="86"/>
      <c r="FD62" s="86"/>
      <c r="FE62" s="86"/>
      <c r="FF62" s="86"/>
      <c r="FG62" s="86"/>
      <c r="FH62" s="86"/>
      <c r="FI62" s="86"/>
      <c r="FJ62" s="86"/>
      <c r="FK62" s="86"/>
      <c r="FL62" s="86"/>
      <c r="FM62" s="86"/>
      <c r="FN62" s="86"/>
      <c r="FO62" s="86"/>
      <c r="FP62" s="86"/>
      <c r="FQ62" s="86"/>
      <c r="FR62" s="86"/>
      <c r="FS62" s="86"/>
      <c r="FT62" s="86"/>
      <c r="FU62" s="86"/>
      <c r="FV62" s="86"/>
    </row>
    <row r="63" spans="2:178" s="12" customFormat="1" ht="14.25" customHeight="1">
      <c r="B63" s="262">
        <v>15</v>
      </c>
      <c r="C63" s="283" t="s">
        <v>116</v>
      </c>
      <c r="D63" s="143" t="s">
        <v>163</v>
      </c>
      <c r="E63" s="128">
        <v>59</v>
      </c>
      <c r="F63" s="79">
        <v>0</v>
      </c>
      <c r="G63" s="77">
        <f t="shared" si="0"/>
        <v>0</v>
      </c>
      <c r="H63" s="79">
        <v>5</v>
      </c>
      <c r="I63" s="77">
        <f t="shared" si="1"/>
        <v>8.4745762711864403E-2</v>
      </c>
      <c r="J63" s="79">
        <v>2</v>
      </c>
      <c r="K63" s="77">
        <f t="shared" si="2"/>
        <v>3.3898305084745763E-2</v>
      </c>
      <c r="L63" s="128">
        <v>190</v>
      </c>
      <c r="M63" s="79">
        <v>4</v>
      </c>
      <c r="N63" s="77">
        <f t="shared" si="3"/>
        <v>2.1052631578947368E-2</v>
      </c>
      <c r="O63" s="79">
        <v>15</v>
      </c>
      <c r="P63" s="77">
        <f t="shared" si="4"/>
        <v>7.8947368421052627E-2</v>
      </c>
      <c r="Q63" s="79">
        <v>8</v>
      </c>
      <c r="R63" s="77">
        <f t="shared" si="5"/>
        <v>4.2105263157894736E-2</v>
      </c>
      <c r="S63" s="128">
        <v>7224</v>
      </c>
      <c r="T63" s="79">
        <v>219</v>
      </c>
      <c r="U63" s="77">
        <f t="shared" si="6"/>
        <v>3.03156146179402E-2</v>
      </c>
      <c r="V63" s="79">
        <v>1013</v>
      </c>
      <c r="W63" s="77">
        <f t="shared" si="7"/>
        <v>0.14022702104097454</v>
      </c>
      <c r="X63" s="79">
        <v>435</v>
      </c>
      <c r="Y63" s="77">
        <f t="shared" si="8"/>
        <v>6.021594684385382E-2</v>
      </c>
      <c r="Z63" s="128">
        <v>6204</v>
      </c>
      <c r="AA63" s="79">
        <v>148</v>
      </c>
      <c r="AB63" s="77">
        <f t="shared" si="9"/>
        <v>2.3855577047066409E-2</v>
      </c>
      <c r="AC63" s="79">
        <v>722</v>
      </c>
      <c r="AD63" s="77">
        <f t="shared" si="10"/>
        <v>0.1163765312701483</v>
      </c>
      <c r="AE63" s="79">
        <v>404</v>
      </c>
      <c r="AF63" s="77">
        <f t="shared" si="11"/>
        <v>6.5119277885235333E-2</v>
      </c>
      <c r="AG63" s="128">
        <v>4268</v>
      </c>
      <c r="AH63" s="79">
        <v>85</v>
      </c>
      <c r="AI63" s="77">
        <f t="shared" si="12"/>
        <v>1.9915651358950327E-2</v>
      </c>
      <c r="AJ63" s="79">
        <v>332</v>
      </c>
      <c r="AK63" s="77">
        <f t="shared" si="13"/>
        <v>7.7788191190253042E-2</v>
      </c>
      <c r="AL63" s="79">
        <v>219</v>
      </c>
      <c r="AM63" s="77">
        <f t="shared" si="14"/>
        <v>5.1312089971883787E-2</v>
      </c>
      <c r="AN63" s="128">
        <v>1747</v>
      </c>
      <c r="AO63" s="79">
        <v>16</v>
      </c>
      <c r="AP63" s="77">
        <f t="shared" si="15"/>
        <v>9.1585575271894669E-3</v>
      </c>
      <c r="AQ63" s="79">
        <v>111</v>
      </c>
      <c r="AR63" s="77">
        <f t="shared" si="16"/>
        <v>6.3537492844876933E-2</v>
      </c>
      <c r="AS63" s="79">
        <v>74</v>
      </c>
      <c r="AT63" s="77">
        <f t="shared" si="17"/>
        <v>4.2358328563251287E-2</v>
      </c>
      <c r="AU63" s="128">
        <v>463</v>
      </c>
      <c r="AV63" s="79">
        <v>3</v>
      </c>
      <c r="AW63" s="77">
        <f t="shared" si="18"/>
        <v>6.4794816414686825E-3</v>
      </c>
      <c r="AX63" s="79">
        <v>20</v>
      </c>
      <c r="AY63" s="77">
        <f t="shared" si="19"/>
        <v>4.3196544276457881E-2</v>
      </c>
      <c r="AZ63" s="79">
        <v>6</v>
      </c>
      <c r="BA63" s="77">
        <f t="shared" si="20"/>
        <v>1.2958963282937365E-2</v>
      </c>
      <c r="BB63" s="128">
        <f t="shared" si="21"/>
        <v>20155</v>
      </c>
      <c r="BC63" s="79">
        <f t="shared" si="22"/>
        <v>475</v>
      </c>
      <c r="BD63" s="77">
        <f t="shared" si="23"/>
        <v>2.356735301414041E-2</v>
      </c>
      <c r="BE63" s="79">
        <f t="shared" si="24"/>
        <v>2218</v>
      </c>
      <c r="BF63" s="77">
        <f t="shared" si="25"/>
        <v>0.11004713470602828</v>
      </c>
      <c r="BG63" s="79">
        <f t="shared" si="26"/>
        <v>1148</v>
      </c>
      <c r="BH63" s="77">
        <f t="shared" si="27"/>
        <v>5.6958571074175145E-2</v>
      </c>
      <c r="BJ63" s="262">
        <v>15</v>
      </c>
      <c r="BK63" s="283" t="s">
        <v>116</v>
      </c>
      <c r="BL63" s="223" t="s">
        <v>163</v>
      </c>
      <c r="BM63" s="40">
        <v>20016</v>
      </c>
      <c r="BN63" s="40">
        <v>462</v>
      </c>
      <c r="BO63" s="91">
        <v>2.3081534772182253E-2</v>
      </c>
      <c r="BP63" s="40">
        <v>2096</v>
      </c>
      <c r="BQ63" s="91">
        <v>0.10471622701838529</v>
      </c>
      <c r="BR63" s="40">
        <v>1277</v>
      </c>
      <c r="BS63" s="91">
        <v>6.3798960831334933E-2</v>
      </c>
      <c r="BU63" s="208" t="s">
        <v>116</v>
      </c>
      <c r="BV63" s="5" t="s">
        <v>163</v>
      </c>
      <c r="BW63" s="38">
        <f t="shared" si="28"/>
        <v>0.80942694120565617</v>
      </c>
      <c r="BX63" s="38">
        <f t="shared" si="29"/>
        <v>0.80840327737809747</v>
      </c>
      <c r="BY63" s="147">
        <v>57</v>
      </c>
      <c r="BZ63" s="151" t="s">
        <v>49</v>
      </c>
      <c r="CA63" s="38">
        <f t="shared" si="30"/>
        <v>4.3768186226964115E-2</v>
      </c>
      <c r="CB63" s="38">
        <f t="shared" si="31"/>
        <v>4.248162451725427E-2</v>
      </c>
      <c r="CC63" s="38">
        <f t="shared" si="32"/>
        <v>0.13857904946653735</v>
      </c>
      <c r="CD63" s="38">
        <f t="shared" si="33"/>
        <v>0.12719571446368505</v>
      </c>
      <c r="CE63" s="38">
        <f t="shared" si="34"/>
        <v>9.1416100872938888E-2</v>
      </c>
      <c r="CF63" s="38">
        <f t="shared" si="35"/>
        <v>9.8791578422822976E-2</v>
      </c>
      <c r="CG63" s="38">
        <f t="shared" si="36"/>
        <v>0.72623666343355964</v>
      </c>
      <c r="CH63" s="38">
        <f t="shared" si="37"/>
        <v>0.73153108259623767</v>
      </c>
      <c r="CI63" s="38">
        <f t="shared" si="38"/>
        <v>4.5193974136781764E-2</v>
      </c>
      <c r="CJ63" s="38">
        <f t="shared" si="39"/>
        <v>4.2579075425790751E-2</v>
      </c>
      <c r="CK63" s="38">
        <f t="shared" si="40"/>
        <v>0.1399813358218904</v>
      </c>
      <c r="CL63" s="38">
        <f t="shared" si="41"/>
        <v>0.1290889429575561</v>
      </c>
      <c r="CM63" s="38">
        <f t="shared" si="42"/>
        <v>9.3320890547926943E-2</v>
      </c>
      <c r="CN63" s="38">
        <f t="shared" si="43"/>
        <v>0.10002703433360367</v>
      </c>
      <c r="CO63" s="38">
        <f t="shared" si="44"/>
        <v>0.72150379949340093</v>
      </c>
      <c r="CP63" s="38">
        <f t="shared" si="45"/>
        <v>0.72830494728304951</v>
      </c>
      <c r="CQ63" s="38">
        <f t="shared" si="46"/>
        <v>3.7499999999999999E-2</v>
      </c>
      <c r="CR63" s="38">
        <f t="shared" si="47"/>
        <v>4.878048780487805E-2</v>
      </c>
      <c r="CS63" s="38">
        <f t="shared" si="48"/>
        <v>0.16071428571428573</v>
      </c>
      <c r="CT63" s="38">
        <f t="shared" si="49"/>
        <v>0.12382739212007504</v>
      </c>
      <c r="CU63" s="38">
        <f t="shared" si="50"/>
        <v>9.1071428571428567E-2</v>
      </c>
      <c r="CV63" s="38">
        <f t="shared" si="51"/>
        <v>9.9437148217636023E-2</v>
      </c>
      <c r="CW63" s="38">
        <f t="shared" si="52"/>
        <v>0.71071428571428574</v>
      </c>
      <c r="CX63" s="38">
        <f t="shared" si="53"/>
        <v>0.72795497185741087</v>
      </c>
      <c r="CZ63" s="148"/>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L63" s="86"/>
      <c r="EM63" s="86"/>
      <c r="EN63" s="86"/>
      <c r="EO63" s="86"/>
      <c r="EP63" s="86"/>
      <c r="EQ63" s="86"/>
      <c r="ER63" s="86"/>
      <c r="ES63" s="86"/>
      <c r="ET63" s="86"/>
      <c r="EU63" s="86"/>
      <c r="EV63" s="86"/>
      <c r="EW63" s="86"/>
      <c r="EX63" s="86"/>
      <c r="EY63" s="86"/>
      <c r="EZ63" s="86"/>
      <c r="FA63" s="86"/>
      <c r="FB63" s="86"/>
      <c r="FC63" s="86"/>
      <c r="FD63" s="86"/>
      <c r="FE63" s="86"/>
      <c r="FF63" s="86"/>
      <c r="FG63" s="86"/>
      <c r="FH63" s="86"/>
      <c r="FI63" s="86"/>
      <c r="FJ63" s="86"/>
      <c r="FK63" s="86"/>
      <c r="FL63" s="86"/>
      <c r="FM63" s="86"/>
      <c r="FN63" s="86"/>
      <c r="FO63" s="86"/>
      <c r="FP63" s="86"/>
      <c r="FQ63" s="86"/>
      <c r="FR63" s="86"/>
      <c r="FS63" s="86"/>
      <c r="FT63" s="86"/>
      <c r="FU63" s="86"/>
      <c r="FV63" s="86"/>
    </row>
    <row r="64" spans="2:178" s="12" customFormat="1" ht="14.25" customHeight="1">
      <c r="B64" s="263"/>
      <c r="C64" s="284"/>
      <c r="D64" s="181" t="s">
        <v>191</v>
      </c>
      <c r="E64" s="174">
        <v>1</v>
      </c>
      <c r="F64" s="69">
        <v>0</v>
      </c>
      <c r="G64" s="67">
        <f t="shared" si="0"/>
        <v>0</v>
      </c>
      <c r="H64" s="69">
        <v>0</v>
      </c>
      <c r="I64" s="67">
        <f t="shared" si="1"/>
        <v>0</v>
      </c>
      <c r="J64" s="69">
        <v>0</v>
      </c>
      <c r="K64" s="67">
        <f t="shared" si="2"/>
        <v>0</v>
      </c>
      <c r="L64" s="174">
        <v>1</v>
      </c>
      <c r="M64" s="69">
        <v>0</v>
      </c>
      <c r="N64" s="67">
        <f t="shared" si="3"/>
        <v>0</v>
      </c>
      <c r="O64" s="69">
        <v>1</v>
      </c>
      <c r="P64" s="67">
        <f t="shared" si="4"/>
        <v>1</v>
      </c>
      <c r="Q64" s="69">
        <v>0</v>
      </c>
      <c r="R64" s="67">
        <f t="shared" si="5"/>
        <v>0</v>
      </c>
      <c r="S64" s="174">
        <v>506</v>
      </c>
      <c r="T64" s="69">
        <v>17</v>
      </c>
      <c r="U64" s="67">
        <f t="shared" si="6"/>
        <v>3.3596837944664032E-2</v>
      </c>
      <c r="V64" s="69">
        <v>83</v>
      </c>
      <c r="W64" s="67">
        <f t="shared" si="7"/>
        <v>0.16403162055335968</v>
      </c>
      <c r="X64" s="69">
        <v>32</v>
      </c>
      <c r="Y64" s="67">
        <f t="shared" si="8"/>
        <v>6.3241106719367585E-2</v>
      </c>
      <c r="Z64" s="174">
        <v>344</v>
      </c>
      <c r="AA64" s="69">
        <v>7</v>
      </c>
      <c r="AB64" s="67">
        <f t="shared" si="9"/>
        <v>2.0348837209302327E-2</v>
      </c>
      <c r="AC64" s="69">
        <v>47</v>
      </c>
      <c r="AD64" s="67">
        <f t="shared" si="10"/>
        <v>0.13662790697674418</v>
      </c>
      <c r="AE64" s="69">
        <v>34</v>
      </c>
      <c r="AF64" s="67">
        <f t="shared" si="11"/>
        <v>9.8837209302325577E-2</v>
      </c>
      <c r="AG64" s="174">
        <v>141</v>
      </c>
      <c r="AH64" s="69">
        <v>7</v>
      </c>
      <c r="AI64" s="67">
        <f t="shared" si="12"/>
        <v>4.9645390070921988E-2</v>
      </c>
      <c r="AJ64" s="69">
        <v>14</v>
      </c>
      <c r="AK64" s="67">
        <f t="shared" si="13"/>
        <v>9.9290780141843976E-2</v>
      </c>
      <c r="AL64" s="69">
        <v>9</v>
      </c>
      <c r="AM64" s="67">
        <f t="shared" si="14"/>
        <v>6.3829787234042548E-2</v>
      </c>
      <c r="AN64" s="174">
        <v>46</v>
      </c>
      <c r="AO64" s="69">
        <v>1</v>
      </c>
      <c r="AP64" s="67">
        <f t="shared" si="15"/>
        <v>2.1739130434782608E-2</v>
      </c>
      <c r="AQ64" s="69">
        <v>1</v>
      </c>
      <c r="AR64" s="67">
        <f t="shared" si="16"/>
        <v>2.1739130434782608E-2</v>
      </c>
      <c r="AS64" s="69">
        <v>2</v>
      </c>
      <c r="AT64" s="67">
        <f t="shared" si="17"/>
        <v>4.3478260869565216E-2</v>
      </c>
      <c r="AU64" s="174">
        <v>17</v>
      </c>
      <c r="AV64" s="69">
        <v>0</v>
      </c>
      <c r="AW64" s="67">
        <f t="shared" si="18"/>
        <v>0</v>
      </c>
      <c r="AX64" s="69">
        <v>2</v>
      </c>
      <c r="AY64" s="67">
        <f t="shared" si="19"/>
        <v>0.11764705882352941</v>
      </c>
      <c r="AZ64" s="69">
        <v>0</v>
      </c>
      <c r="BA64" s="67">
        <f t="shared" si="20"/>
        <v>0</v>
      </c>
      <c r="BB64" s="174">
        <f t="shared" si="21"/>
        <v>1056</v>
      </c>
      <c r="BC64" s="69">
        <f t="shared" si="22"/>
        <v>32</v>
      </c>
      <c r="BD64" s="67">
        <f t="shared" si="23"/>
        <v>3.0303030303030304E-2</v>
      </c>
      <c r="BE64" s="69">
        <f t="shared" si="24"/>
        <v>148</v>
      </c>
      <c r="BF64" s="67">
        <f t="shared" si="25"/>
        <v>0.14015151515151514</v>
      </c>
      <c r="BG64" s="69">
        <f t="shared" si="26"/>
        <v>77</v>
      </c>
      <c r="BH64" s="67">
        <f t="shared" si="27"/>
        <v>7.2916666666666671E-2</v>
      </c>
      <c r="BJ64" s="263"/>
      <c r="BK64" s="284"/>
      <c r="BL64" s="223" t="s">
        <v>191</v>
      </c>
      <c r="BM64" s="40">
        <v>1063</v>
      </c>
      <c r="BN64" s="40">
        <v>22</v>
      </c>
      <c r="BO64" s="91">
        <v>2.0696142991533398E-2</v>
      </c>
      <c r="BP64" s="40">
        <v>130</v>
      </c>
      <c r="BQ64" s="91">
        <v>0.12229539040451552</v>
      </c>
      <c r="BR64" s="40">
        <v>80</v>
      </c>
      <c r="BS64" s="91">
        <v>7.5258701787394161E-2</v>
      </c>
      <c r="BU64" s="209"/>
      <c r="BV64" s="5" t="s">
        <v>191</v>
      </c>
      <c r="BW64" s="38">
        <f t="shared" si="28"/>
        <v>0.75662878787878785</v>
      </c>
      <c r="BX64" s="38">
        <f t="shared" si="29"/>
        <v>0.78174976481655689</v>
      </c>
      <c r="BY64" s="147">
        <v>58</v>
      </c>
      <c r="BZ64" s="151" t="s">
        <v>29</v>
      </c>
      <c r="CA64" s="38">
        <f t="shared" si="30"/>
        <v>8.0004183225266687E-2</v>
      </c>
      <c r="CB64" s="38">
        <f t="shared" si="31"/>
        <v>8.1517094017094019E-2</v>
      </c>
      <c r="CC64" s="38">
        <f t="shared" si="32"/>
        <v>0.27117757791257058</v>
      </c>
      <c r="CD64" s="38">
        <f t="shared" si="33"/>
        <v>0.24519230769230768</v>
      </c>
      <c r="CE64" s="38">
        <f t="shared" si="34"/>
        <v>6.3585024053545283E-2</v>
      </c>
      <c r="CF64" s="38">
        <f t="shared" si="35"/>
        <v>6.431623931623931E-2</v>
      </c>
      <c r="CG64" s="38">
        <f t="shared" si="36"/>
        <v>0.58523321480861745</v>
      </c>
      <c r="CH64" s="38">
        <f t="shared" si="37"/>
        <v>0.60897435897435892</v>
      </c>
      <c r="CI64" s="38">
        <f t="shared" si="38"/>
        <v>8.1227645090573439E-2</v>
      </c>
      <c r="CJ64" s="38">
        <f t="shared" si="39"/>
        <v>8.1269619811649804E-2</v>
      </c>
      <c r="CK64" s="38">
        <f t="shared" si="40"/>
        <v>0.27887388946578978</v>
      </c>
      <c r="CL64" s="38">
        <f t="shared" si="41"/>
        <v>0.24997093361237066</v>
      </c>
      <c r="CM64" s="38">
        <f t="shared" si="42"/>
        <v>6.3574477904695975E-2</v>
      </c>
      <c r="CN64" s="38">
        <f t="shared" si="43"/>
        <v>6.3829787234042548E-2</v>
      </c>
      <c r="CO64" s="38">
        <f t="shared" si="44"/>
        <v>0.57632398753894076</v>
      </c>
      <c r="CP64" s="38">
        <f t="shared" si="45"/>
        <v>0.60492965934193699</v>
      </c>
      <c r="CQ64" s="38">
        <f t="shared" si="46"/>
        <v>9.0202177293934677E-2</v>
      </c>
      <c r="CR64" s="38">
        <f t="shared" si="47"/>
        <v>0.10191082802547771</v>
      </c>
      <c r="CS64" s="38">
        <f t="shared" si="48"/>
        <v>0.25816485225505442</v>
      </c>
      <c r="CT64" s="38">
        <f t="shared" si="49"/>
        <v>0.22929936305732485</v>
      </c>
      <c r="CU64" s="38">
        <f t="shared" si="50"/>
        <v>8.2426127527216175E-2</v>
      </c>
      <c r="CV64" s="38">
        <f t="shared" si="51"/>
        <v>8.2802547770700632E-2</v>
      </c>
      <c r="CW64" s="38">
        <f t="shared" si="52"/>
        <v>0.56920684292379475</v>
      </c>
      <c r="CX64" s="38">
        <f t="shared" si="53"/>
        <v>0.5859872611464968</v>
      </c>
      <c r="CZ64" s="148"/>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L64" s="86"/>
      <c r="EM64" s="86"/>
      <c r="EN64" s="86"/>
      <c r="EO64" s="86"/>
      <c r="EP64" s="86"/>
      <c r="EQ64" s="86"/>
      <c r="ER64" s="86"/>
      <c r="ES64" s="86"/>
      <c r="ET64" s="86"/>
      <c r="EU64" s="86"/>
      <c r="EV64" s="86"/>
      <c r="EW64" s="86"/>
      <c r="EX64" s="86"/>
      <c r="EY64" s="86"/>
      <c r="EZ64" s="86"/>
      <c r="FA64" s="86"/>
      <c r="FB64" s="86"/>
      <c r="FC64" s="86"/>
      <c r="FD64" s="86"/>
      <c r="FE64" s="86"/>
      <c r="FF64" s="86"/>
      <c r="FG64" s="86"/>
      <c r="FH64" s="86"/>
      <c r="FI64" s="86"/>
      <c r="FJ64" s="86"/>
      <c r="FK64" s="86"/>
      <c r="FL64" s="86"/>
      <c r="FM64" s="86"/>
      <c r="FN64" s="86"/>
      <c r="FO64" s="86"/>
      <c r="FP64" s="86"/>
      <c r="FQ64" s="86"/>
      <c r="FR64" s="86"/>
      <c r="FS64" s="86"/>
      <c r="FT64" s="86"/>
      <c r="FU64" s="86"/>
      <c r="FV64" s="86"/>
    </row>
    <row r="65" spans="2:178" s="12" customFormat="1" ht="14.25" customHeight="1">
      <c r="B65" s="263"/>
      <c r="C65" s="284"/>
      <c r="D65" s="144" t="s">
        <v>246</v>
      </c>
      <c r="E65" s="166">
        <v>1</v>
      </c>
      <c r="F65" s="167">
        <v>0</v>
      </c>
      <c r="G65" s="168">
        <f t="shared" ref="G65" si="518">IFERROR(F65/E65,"-")</f>
        <v>0</v>
      </c>
      <c r="H65" s="167">
        <v>0</v>
      </c>
      <c r="I65" s="168">
        <f t="shared" ref="I65" si="519">IFERROR(H65/E65,"-")</f>
        <v>0</v>
      </c>
      <c r="J65" s="167">
        <v>0</v>
      </c>
      <c r="K65" s="168">
        <f t="shared" ref="K65" si="520">IFERROR(J65/E65,"-")</f>
        <v>0</v>
      </c>
      <c r="L65" s="166">
        <v>7</v>
      </c>
      <c r="M65" s="167">
        <v>0</v>
      </c>
      <c r="N65" s="168">
        <f t="shared" ref="N65" si="521">IFERROR(M65/L65,"-")</f>
        <v>0</v>
      </c>
      <c r="O65" s="167">
        <v>0</v>
      </c>
      <c r="P65" s="168">
        <f t="shared" ref="P65" si="522">IFERROR(O65/L65,"-")</f>
        <v>0</v>
      </c>
      <c r="Q65" s="167">
        <v>0</v>
      </c>
      <c r="R65" s="168">
        <f t="shared" ref="R65" si="523">IFERROR(Q65/L65,"-")</f>
        <v>0</v>
      </c>
      <c r="S65" s="166">
        <v>94</v>
      </c>
      <c r="T65" s="167">
        <v>0</v>
      </c>
      <c r="U65" s="168">
        <f t="shared" ref="U65" si="524">IFERROR(T65/S65,"-")</f>
        <v>0</v>
      </c>
      <c r="V65" s="167">
        <v>2</v>
      </c>
      <c r="W65" s="168">
        <f t="shared" ref="W65" si="525">IFERROR(V65/S65,"-")</f>
        <v>2.1276595744680851E-2</v>
      </c>
      <c r="X65" s="167">
        <v>3</v>
      </c>
      <c r="Y65" s="168">
        <f t="shared" ref="Y65" si="526">IFERROR(X65/S65,"-")</f>
        <v>3.1914893617021274E-2</v>
      </c>
      <c r="Z65" s="166">
        <v>141</v>
      </c>
      <c r="AA65" s="167">
        <v>0</v>
      </c>
      <c r="AB65" s="168">
        <f t="shared" ref="AB65" si="527">IFERROR(AA65/Z65,"-")</f>
        <v>0</v>
      </c>
      <c r="AC65" s="167">
        <v>3</v>
      </c>
      <c r="AD65" s="168">
        <f t="shared" ref="AD65" si="528">IFERROR(AC65/Z65,"-")</f>
        <v>2.1276595744680851E-2</v>
      </c>
      <c r="AE65" s="167">
        <v>4</v>
      </c>
      <c r="AF65" s="168">
        <f t="shared" ref="AF65" si="529">IFERROR(AE65/Z65,"-")</f>
        <v>2.8368794326241134E-2</v>
      </c>
      <c r="AG65" s="166">
        <v>165</v>
      </c>
      <c r="AH65" s="167">
        <v>1</v>
      </c>
      <c r="AI65" s="168">
        <f t="shared" ref="AI65" si="530">IFERROR(AH65/AG65,"-")</f>
        <v>6.0606060606060606E-3</v>
      </c>
      <c r="AJ65" s="167">
        <v>7</v>
      </c>
      <c r="AK65" s="168">
        <f t="shared" ref="AK65" si="531">IFERROR(AJ65/AG65,"-")</f>
        <v>4.2424242424242427E-2</v>
      </c>
      <c r="AL65" s="167">
        <v>2</v>
      </c>
      <c r="AM65" s="168">
        <f t="shared" ref="AM65" si="532">IFERROR(AL65/AG65,"-")</f>
        <v>1.2121212121212121E-2</v>
      </c>
      <c r="AN65" s="166">
        <v>158</v>
      </c>
      <c r="AO65" s="167">
        <v>0</v>
      </c>
      <c r="AP65" s="168">
        <f t="shared" ref="AP65" si="533">IFERROR(AO65/AN65,"-")</f>
        <v>0</v>
      </c>
      <c r="AQ65" s="167">
        <v>1</v>
      </c>
      <c r="AR65" s="168">
        <f t="shared" ref="AR65" si="534">IFERROR(AQ65/AN65,"-")</f>
        <v>6.3291139240506328E-3</v>
      </c>
      <c r="AS65" s="167">
        <v>3</v>
      </c>
      <c r="AT65" s="168">
        <f t="shared" ref="AT65" si="535">IFERROR(AS65/AN65,"-")</f>
        <v>1.8987341772151899E-2</v>
      </c>
      <c r="AU65" s="166">
        <v>103</v>
      </c>
      <c r="AV65" s="167">
        <v>0</v>
      </c>
      <c r="AW65" s="168">
        <f t="shared" ref="AW65" si="536">IFERROR(AV65/AU65,"-")</f>
        <v>0</v>
      </c>
      <c r="AX65" s="167">
        <v>1</v>
      </c>
      <c r="AY65" s="168">
        <f t="shared" ref="AY65" si="537">IFERROR(AX65/AU65,"-")</f>
        <v>9.7087378640776691E-3</v>
      </c>
      <c r="AZ65" s="167">
        <v>0</v>
      </c>
      <c r="BA65" s="168">
        <f t="shared" ref="BA65" si="538">IFERROR(AZ65/AU65,"-")</f>
        <v>0</v>
      </c>
      <c r="BB65" s="166">
        <f t="shared" ref="BB65" si="539">SUM(E65,L65,S65,Z65,AG65,AN65,AU65,)</f>
        <v>669</v>
      </c>
      <c r="BC65" s="167">
        <f t="shared" ref="BC65" si="540">SUM(F65,M65,T65,AA65,AH65,AO65,AV65,)</f>
        <v>1</v>
      </c>
      <c r="BD65" s="168">
        <f t="shared" ref="BD65" si="541">IFERROR(BC65/BB65,"-")</f>
        <v>1.4947683109118087E-3</v>
      </c>
      <c r="BE65" s="167">
        <f t="shared" ref="BE65" si="542">SUM(H65,O65,V65,AC65,AJ65,AQ65,AX65,)</f>
        <v>14</v>
      </c>
      <c r="BF65" s="168">
        <f t="shared" ref="BF65" si="543">IFERROR(BE65/BB65,"-")</f>
        <v>2.0926756352765322E-2</v>
      </c>
      <c r="BG65" s="167">
        <f t="shared" ref="BG65" si="544">SUM(J65,Q65,X65,AE65,AL65,AS65,AZ65,)</f>
        <v>12</v>
      </c>
      <c r="BH65" s="168">
        <f t="shared" ref="BH65" si="545">IFERROR(BG65/BB65,"-")</f>
        <v>1.7937219730941704E-2</v>
      </c>
      <c r="BJ65" s="263"/>
      <c r="BK65" s="284"/>
      <c r="BL65" s="223" t="s">
        <v>245</v>
      </c>
      <c r="BM65" s="40">
        <v>389</v>
      </c>
      <c r="BN65" s="40">
        <v>1</v>
      </c>
      <c r="BO65" s="91">
        <v>2.5706940874035988E-3</v>
      </c>
      <c r="BP65" s="40">
        <v>0</v>
      </c>
      <c r="BQ65" s="91">
        <v>0</v>
      </c>
      <c r="BR65" s="40">
        <v>2</v>
      </c>
      <c r="BS65" s="91">
        <v>5.1413881748071976E-3</v>
      </c>
      <c r="BU65" s="209"/>
      <c r="BV65" s="213" t="s">
        <v>245</v>
      </c>
      <c r="BW65" s="38">
        <f t="shared" si="28"/>
        <v>0.95964125560538116</v>
      </c>
      <c r="BX65" s="38">
        <f t="shared" si="29"/>
        <v>0.99228791773778924</v>
      </c>
      <c r="BY65" s="147">
        <v>59</v>
      </c>
      <c r="BZ65" s="151" t="s">
        <v>23</v>
      </c>
      <c r="CA65" s="38">
        <f t="shared" si="30"/>
        <v>3.9263786079072702E-2</v>
      </c>
      <c r="CB65" s="38">
        <f t="shared" si="31"/>
        <v>3.8544275821423307E-2</v>
      </c>
      <c r="CC65" s="38">
        <f t="shared" si="32"/>
        <v>0.13869283296034887</v>
      </c>
      <c r="CD65" s="38">
        <f t="shared" si="33"/>
        <v>0.13850007367025194</v>
      </c>
      <c r="CE65" s="38">
        <f t="shared" si="34"/>
        <v>8.390715556320652E-2</v>
      </c>
      <c r="CF65" s="38">
        <f t="shared" si="35"/>
        <v>7.9136584647119493E-2</v>
      </c>
      <c r="CG65" s="38">
        <f t="shared" si="36"/>
        <v>0.73813622539737189</v>
      </c>
      <c r="CH65" s="38">
        <f t="shared" si="37"/>
        <v>0.74381906586120528</v>
      </c>
      <c r="CI65" s="38">
        <f t="shared" si="38"/>
        <v>4.0008210050997049E-2</v>
      </c>
      <c r="CJ65" s="38">
        <f t="shared" si="39"/>
        <v>3.911365856001537E-2</v>
      </c>
      <c r="CK65" s="38">
        <f t="shared" si="40"/>
        <v>0.14127603138765651</v>
      </c>
      <c r="CL65" s="38">
        <f t="shared" si="41"/>
        <v>0.14013993179525769</v>
      </c>
      <c r="CM65" s="38">
        <f t="shared" si="42"/>
        <v>8.4689833746467311E-2</v>
      </c>
      <c r="CN65" s="38">
        <f t="shared" si="43"/>
        <v>7.9732304391680942E-2</v>
      </c>
      <c r="CO65" s="38">
        <f t="shared" si="44"/>
        <v>0.73402592481487916</v>
      </c>
      <c r="CP65" s="38">
        <f t="shared" si="45"/>
        <v>0.74101410525304601</v>
      </c>
      <c r="CQ65" s="38">
        <f t="shared" si="46"/>
        <v>4.1788549937317176E-2</v>
      </c>
      <c r="CR65" s="38">
        <f t="shared" si="47"/>
        <v>3.6800680706232713E-2</v>
      </c>
      <c r="CS65" s="38">
        <f t="shared" si="48"/>
        <v>0.14333472628499791</v>
      </c>
      <c r="CT65" s="38">
        <f t="shared" si="49"/>
        <v>0.13741757072963198</v>
      </c>
      <c r="CU65" s="38">
        <f t="shared" si="50"/>
        <v>9.4860008357709982E-2</v>
      </c>
      <c r="CV65" s="38">
        <f t="shared" si="51"/>
        <v>8.2961072112316528E-2</v>
      </c>
      <c r="CW65" s="38">
        <f t="shared" si="52"/>
        <v>0.72001671541997492</v>
      </c>
      <c r="CX65" s="38">
        <f t="shared" si="53"/>
        <v>0.74282067645181871</v>
      </c>
      <c r="CZ65" s="148"/>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L65" s="86"/>
      <c r="EM65" s="86"/>
      <c r="EN65" s="86"/>
      <c r="EO65" s="86"/>
      <c r="EP65" s="86"/>
      <c r="EQ65" s="86"/>
      <c r="ER65" s="86"/>
      <c r="ES65" s="86"/>
      <c r="ET65" s="86"/>
      <c r="EU65" s="86"/>
      <c r="EV65" s="86"/>
      <c r="EW65" s="86"/>
      <c r="EX65" s="86"/>
      <c r="EY65" s="86"/>
      <c r="EZ65" s="86"/>
      <c r="FA65" s="86"/>
      <c r="FB65" s="86"/>
      <c r="FC65" s="86"/>
      <c r="FD65" s="86"/>
      <c r="FE65" s="86"/>
      <c r="FF65" s="86"/>
      <c r="FG65" s="86"/>
      <c r="FH65" s="86"/>
      <c r="FI65" s="86"/>
      <c r="FJ65" s="86"/>
      <c r="FK65" s="86"/>
      <c r="FL65" s="86"/>
      <c r="FM65" s="86"/>
      <c r="FN65" s="86"/>
      <c r="FO65" s="86"/>
      <c r="FP65" s="86"/>
      <c r="FQ65" s="86"/>
      <c r="FR65" s="86"/>
      <c r="FS65" s="86"/>
      <c r="FT65" s="86"/>
      <c r="FU65" s="86"/>
      <c r="FV65" s="86"/>
    </row>
    <row r="66" spans="2:178" s="12" customFormat="1" ht="14.25" customHeight="1">
      <c r="B66" s="264"/>
      <c r="C66" s="285"/>
      <c r="D66" s="193" t="s">
        <v>74</v>
      </c>
      <c r="E66" s="40">
        <v>61</v>
      </c>
      <c r="F66" s="62">
        <v>0</v>
      </c>
      <c r="G66" s="60">
        <f t="shared" si="0"/>
        <v>0</v>
      </c>
      <c r="H66" s="62">
        <v>5</v>
      </c>
      <c r="I66" s="60">
        <f t="shared" si="1"/>
        <v>8.1967213114754092E-2</v>
      </c>
      <c r="J66" s="62">
        <v>2</v>
      </c>
      <c r="K66" s="60">
        <f t="shared" si="2"/>
        <v>3.2786885245901641E-2</v>
      </c>
      <c r="L66" s="40">
        <v>198</v>
      </c>
      <c r="M66" s="62">
        <v>4</v>
      </c>
      <c r="N66" s="60">
        <f t="shared" si="3"/>
        <v>2.0202020202020204E-2</v>
      </c>
      <c r="O66" s="62">
        <v>16</v>
      </c>
      <c r="P66" s="60">
        <f t="shared" si="4"/>
        <v>8.0808080808080815E-2</v>
      </c>
      <c r="Q66" s="62">
        <v>8</v>
      </c>
      <c r="R66" s="60">
        <f t="shared" si="5"/>
        <v>4.0404040404040407E-2</v>
      </c>
      <c r="S66" s="40">
        <v>7824</v>
      </c>
      <c r="T66" s="62">
        <v>236</v>
      </c>
      <c r="U66" s="60">
        <f t="shared" si="6"/>
        <v>3.0163599182004092E-2</v>
      </c>
      <c r="V66" s="62">
        <v>1098</v>
      </c>
      <c r="W66" s="60">
        <f t="shared" si="7"/>
        <v>0.14033742331288343</v>
      </c>
      <c r="X66" s="62">
        <v>470</v>
      </c>
      <c r="Y66" s="60">
        <f t="shared" si="8"/>
        <v>6.0071574642126792E-2</v>
      </c>
      <c r="Z66" s="40">
        <v>6689</v>
      </c>
      <c r="AA66" s="62">
        <v>155</v>
      </c>
      <c r="AB66" s="60">
        <f t="shared" si="9"/>
        <v>2.3172372551950964E-2</v>
      </c>
      <c r="AC66" s="62">
        <v>772</v>
      </c>
      <c r="AD66" s="60">
        <f t="shared" si="10"/>
        <v>0.11541336522649126</v>
      </c>
      <c r="AE66" s="62">
        <v>442</v>
      </c>
      <c r="AF66" s="60">
        <f t="shared" si="11"/>
        <v>6.6078636567498877E-2</v>
      </c>
      <c r="AG66" s="40">
        <v>4574</v>
      </c>
      <c r="AH66" s="62">
        <v>93</v>
      </c>
      <c r="AI66" s="60">
        <f t="shared" si="12"/>
        <v>2.0332313073895932E-2</v>
      </c>
      <c r="AJ66" s="62">
        <v>353</v>
      </c>
      <c r="AK66" s="60">
        <f t="shared" si="13"/>
        <v>7.7175338871884561E-2</v>
      </c>
      <c r="AL66" s="62">
        <v>230</v>
      </c>
      <c r="AM66" s="60">
        <f t="shared" si="14"/>
        <v>5.0284215128989944E-2</v>
      </c>
      <c r="AN66" s="40">
        <v>1951</v>
      </c>
      <c r="AO66" s="62">
        <v>17</v>
      </c>
      <c r="AP66" s="60">
        <f t="shared" si="15"/>
        <v>8.7134802665299847E-3</v>
      </c>
      <c r="AQ66" s="62">
        <v>113</v>
      </c>
      <c r="AR66" s="60">
        <f t="shared" si="16"/>
        <v>5.7919015889287544E-2</v>
      </c>
      <c r="AS66" s="62">
        <v>79</v>
      </c>
      <c r="AT66" s="60">
        <f t="shared" si="17"/>
        <v>4.0492055356227574E-2</v>
      </c>
      <c r="AU66" s="40">
        <v>583</v>
      </c>
      <c r="AV66" s="62">
        <v>3</v>
      </c>
      <c r="AW66" s="60">
        <f t="shared" si="18"/>
        <v>5.1457975986277877E-3</v>
      </c>
      <c r="AX66" s="62">
        <v>23</v>
      </c>
      <c r="AY66" s="60">
        <f t="shared" si="19"/>
        <v>3.9451114922813037E-2</v>
      </c>
      <c r="AZ66" s="62">
        <v>6</v>
      </c>
      <c r="BA66" s="60">
        <f t="shared" si="20"/>
        <v>1.0291595197255575E-2</v>
      </c>
      <c r="BB66" s="40">
        <f t="shared" si="21"/>
        <v>21880</v>
      </c>
      <c r="BC66" s="62">
        <f t="shared" si="22"/>
        <v>508</v>
      </c>
      <c r="BD66" s="60">
        <f t="shared" si="23"/>
        <v>2.3217550274223033E-2</v>
      </c>
      <c r="BE66" s="62">
        <f t="shared" si="24"/>
        <v>2380</v>
      </c>
      <c r="BF66" s="60">
        <f t="shared" si="25"/>
        <v>0.10877513711151737</v>
      </c>
      <c r="BG66" s="62">
        <f t="shared" si="26"/>
        <v>1237</v>
      </c>
      <c r="BH66" s="60">
        <f t="shared" si="27"/>
        <v>5.653564899451554E-2</v>
      </c>
      <c r="BJ66" s="264"/>
      <c r="BK66" s="285"/>
      <c r="BL66" s="222" t="s">
        <v>74</v>
      </c>
      <c r="BM66" s="40">
        <v>21468</v>
      </c>
      <c r="BN66" s="40">
        <v>485</v>
      </c>
      <c r="BO66" s="91">
        <v>2.2591764486677848E-2</v>
      </c>
      <c r="BP66" s="40">
        <v>2226</v>
      </c>
      <c r="BQ66" s="91">
        <v>0.10368921185019564</v>
      </c>
      <c r="BR66" s="40">
        <v>1359</v>
      </c>
      <c r="BS66" s="91">
        <v>6.3303521520402459E-2</v>
      </c>
      <c r="BU66" s="210"/>
      <c r="BV66" s="125" t="s">
        <v>74</v>
      </c>
      <c r="BW66" s="38">
        <f t="shared" si="28"/>
        <v>0.8114716636197441</v>
      </c>
      <c r="BX66" s="38">
        <f t="shared" si="29"/>
        <v>0.81041550214272406</v>
      </c>
      <c r="BY66" s="147">
        <v>60</v>
      </c>
      <c r="BZ66" s="151" t="s">
        <v>50</v>
      </c>
      <c r="CA66" s="38">
        <f t="shared" si="30"/>
        <v>2.6912811387900356E-2</v>
      </c>
      <c r="CB66" s="38">
        <f t="shared" si="31"/>
        <v>3.0639076254715902E-2</v>
      </c>
      <c r="CC66" s="38">
        <f t="shared" si="32"/>
        <v>0.13767793594306049</v>
      </c>
      <c r="CD66" s="38">
        <f t="shared" si="33"/>
        <v>0.12987309934834801</v>
      </c>
      <c r="CE66" s="38">
        <f t="shared" si="34"/>
        <v>5.6605871886120998E-2</v>
      </c>
      <c r="CF66" s="38">
        <f t="shared" si="35"/>
        <v>6.7223047902137872E-2</v>
      </c>
      <c r="CG66" s="38">
        <f t="shared" si="36"/>
        <v>0.77880338078291811</v>
      </c>
      <c r="CH66" s="38">
        <f t="shared" si="37"/>
        <v>0.77226477649479819</v>
      </c>
      <c r="CI66" s="38">
        <f t="shared" si="38"/>
        <v>2.7325650469288344E-2</v>
      </c>
      <c r="CJ66" s="38">
        <f t="shared" si="39"/>
        <v>3.0273674013078226E-2</v>
      </c>
      <c r="CK66" s="38">
        <f t="shared" si="40"/>
        <v>0.13805393845788286</v>
      </c>
      <c r="CL66" s="38">
        <f t="shared" si="41"/>
        <v>0.12836037781545168</v>
      </c>
      <c r="CM66" s="38">
        <f t="shared" si="42"/>
        <v>5.7502673161458955E-2</v>
      </c>
      <c r="CN66" s="38">
        <f t="shared" si="43"/>
        <v>6.7449745701138292E-2</v>
      </c>
      <c r="CO66" s="38">
        <f t="shared" si="44"/>
        <v>0.77711773791136984</v>
      </c>
      <c r="CP66" s="38">
        <f t="shared" si="45"/>
        <v>0.77391620247033177</v>
      </c>
      <c r="CQ66" s="38">
        <f t="shared" si="46"/>
        <v>2.8776978417266189E-2</v>
      </c>
      <c r="CR66" s="38">
        <f t="shared" si="47"/>
        <v>4.4009779951100246E-2</v>
      </c>
      <c r="CS66" s="38">
        <f t="shared" si="48"/>
        <v>0.1750599520383693</v>
      </c>
      <c r="CT66" s="38">
        <f t="shared" si="49"/>
        <v>0.18337408312958436</v>
      </c>
      <c r="CU66" s="38">
        <f t="shared" si="50"/>
        <v>5.7553956834532377E-2</v>
      </c>
      <c r="CV66" s="38">
        <f t="shared" si="51"/>
        <v>7.5794621026894868E-2</v>
      </c>
      <c r="CW66" s="38">
        <f t="shared" si="52"/>
        <v>0.73860911270983209</v>
      </c>
      <c r="CX66" s="38">
        <f t="shared" si="53"/>
        <v>0.69682151589242058</v>
      </c>
      <c r="CZ66" s="148"/>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L66" s="86"/>
      <c r="EM66" s="86"/>
      <c r="EN66" s="86"/>
      <c r="EO66" s="86"/>
      <c r="EP66" s="86"/>
      <c r="EQ66" s="86"/>
      <c r="ER66" s="86"/>
      <c r="ES66" s="86"/>
      <c r="ET66" s="86"/>
      <c r="EU66" s="86"/>
      <c r="EV66" s="86"/>
      <c r="EW66" s="86"/>
      <c r="EX66" s="86"/>
      <c r="EY66" s="86"/>
      <c r="EZ66" s="86"/>
      <c r="FA66" s="86"/>
      <c r="FB66" s="86"/>
      <c r="FC66" s="86"/>
      <c r="FD66" s="86"/>
      <c r="FE66" s="86"/>
      <c r="FF66" s="86"/>
      <c r="FG66" s="86"/>
      <c r="FH66" s="86"/>
      <c r="FI66" s="86"/>
      <c r="FJ66" s="86"/>
      <c r="FK66" s="86"/>
      <c r="FL66" s="86"/>
      <c r="FM66" s="86"/>
      <c r="FN66" s="86"/>
      <c r="FO66" s="86"/>
      <c r="FP66" s="86"/>
      <c r="FQ66" s="86"/>
      <c r="FR66" s="86"/>
      <c r="FS66" s="86"/>
      <c r="FT66" s="86"/>
      <c r="FU66" s="86"/>
      <c r="FV66" s="86"/>
    </row>
    <row r="67" spans="2:178" s="12" customFormat="1" ht="14.25" customHeight="1">
      <c r="B67" s="262">
        <v>16</v>
      </c>
      <c r="C67" s="283" t="s">
        <v>61</v>
      </c>
      <c r="D67" s="143" t="s">
        <v>163</v>
      </c>
      <c r="E67" s="128">
        <v>26</v>
      </c>
      <c r="F67" s="89">
        <v>0</v>
      </c>
      <c r="G67" s="77">
        <f t="shared" si="0"/>
        <v>0</v>
      </c>
      <c r="H67" s="78">
        <v>1</v>
      </c>
      <c r="I67" s="77">
        <f t="shared" si="1"/>
        <v>3.8461538461538464E-2</v>
      </c>
      <c r="J67" s="78">
        <v>2</v>
      </c>
      <c r="K67" s="77">
        <f t="shared" si="2"/>
        <v>7.6923076923076927E-2</v>
      </c>
      <c r="L67" s="128">
        <v>90</v>
      </c>
      <c r="M67" s="89">
        <v>1</v>
      </c>
      <c r="N67" s="77">
        <f t="shared" si="3"/>
        <v>1.1111111111111112E-2</v>
      </c>
      <c r="O67" s="78">
        <v>9</v>
      </c>
      <c r="P67" s="77">
        <f t="shared" si="4"/>
        <v>0.1</v>
      </c>
      <c r="Q67" s="78">
        <v>4</v>
      </c>
      <c r="R67" s="77">
        <f t="shared" si="5"/>
        <v>4.4444444444444446E-2</v>
      </c>
      <c r="S67" s="128">
        <v>4049</v>
      </c>
      <c r="T67" s="89">
        <v>123</v>
      </c>
      <c r="U67" s="77">
        <f t="shared" si="6"/>
        <v>3.0377871079278834E-2</v>
      </c>
      <c r="V67" s="78">
        <v>529</v>
      </c>
      <c r="W67" s="77">
        <f t="shared" si="7"/>
        <v>0.130649543097061</v>
      </c>
      <c r="X67" s="78">
        <v>266</v>
      </c>
      <c r="Y67" s="77">
        <f t="shared" si="8"/>
        <v>6.5695233390960728E-2</v>
      </c>
      <c r="Z67" s="128">
        <v>3714</v>
      </c>
      <c r="AA67" s="89">
        <v>94</v>
      </c>
      <c r="AB67" s="77">
        <f t="shared" si="9"/>
        <v>2.5309639203015617E-2</v>
      </c>
      <c r="AC67" s="78">
        <v>434</v>
      </c>
      <c r="AD67" s="77">
        <f t="shared" si="10"/>
        <v>0.11685514270328487</v>
      </c>
      <c r="AE67" s="78">
        <v>321</v>
      </c>
      <c r="AF67" s="77">
        <f t="shared" si="11"/>
        <v>8.6429725363489501E-2</v>
      </c>
      <c r="AG67" s="128">
        <v>2830</v>
      </c>
      <c r="AH67" s="89">
        <v>59</v>
      </c>
      <c r="AI67" s="77">
        <f t="shared" si="12"/>
        <v>2.0848056537102474E-2</v>
      </c>
      <c r="AJ67" s="78">
        <v>241</v>
      </c>
      <c r="AK67" s="77">
        <f t="shared" si="13"/>
        <v>8.5159010600706714E-2</v>
      </c>
      <c r="AL67" s="78">
        <v>212</v>
      </c>
      <c r="AM67" s="77">
        <f t="shared" si="14"/>
        <v>7.4911660777385161E-2</v>
      </c>
      <c r="AN67" s="128">
        <v>1399</v>
      </c>
      <c r="AO67" s="89">
        <v>8</v>
      </c>
      <c r="AP67" s="77">
        <f t="shared" si="15"/>
        <v>5.7183702644746249E-3</v>
      </c>
      <c r="AQ67" s="78">
        <v>104</v>
      </c>
      <c r="AR67" s="77">
        <f t="shared" si="16"/>
        <v>7.4338813438170115E-2</v>
      </c>
      <c r="AS67" s="78">
        <v>59</v>
      </c>
      <c r="AT67" s="77">
        <f t="shared" si="17"/>
        <v>4.2172980700500358E-2</v>
      </c>
      <c r="AU67" s="128">
        <v>406</v>
      </c>
      <c r="AV67" s="89">
        <v>2</v>
      </c>
      <c r="AW67" s="77">
        <f t="shared" si="18"/>
        <v>4.9261083743842365E-3</v>
      </c>
      <c r="AX67" s="78">
        <v>19</v>
      </c>
      <c r="AY67" s="77">
        <f t="shared" si="19"/>
        <v>4.6798029556650245E-2</v>
      </c>
      <c r="AZ67" s="78">
        <v>7</v>
      </c>
      <c r="BA67" s="77">
        <f t="shared" si="20"/>
        <v>1.7241379310344827E-2</v>
      </c>
      <c r="BB67" s="128">
        <f t="shared" si="21"/>
        <v>12514</v>
      </c>
      <c r="BC67" s="79">
        <f t="shared" si="22"/>
        <v>287</v>
      </c>
      <c r="BD67" s="77">
        <f t="shared" si="23"/>
        <v>2.293431356880294E-2</v>
      </c>
      <c r="BE67" s="79">
        <f t="shared" si="24"/>
        <v>1337</v>
      </c>
      <c r="BF67" s="77">
        <f t="shared" si="25"/>
        <v>0.10684033882052102</v>
      </c>
      <c r="BG67" s="79">
        <f t="shared" si="26"/>
        <v>871</v>
      </c>
      <c r="BH67" s="77">
        <f t="shared" si="27"/>
        <v>6.960204570880614E-2</v>
      </c>
      <c r="BJ67" s="262">
        <v>16</v>
      </c>
      <c r="BK67" s="283" t="s">
        <v>61</v>
      </c>
      <c r="BL67" s="223" t="s">
        <v>163</v>
      </c>
      <c r="BM67" s="40">
        <v>12465</v>
      </c>
      <c r="BN67" s="40">
        <v>270</v>
      </c>
      <c r="BO67" s="91">
        <v>2.1660649819494584E-2</v>
      </c>
      <c r="BP67" s="40">
        <v>1128</v>
      </c>
      <c r="BQ67" s="91">
        <v>9.0493381468110715E-2</v>
      </c>
      <c r="BR67" s="40">
        <v>958</v>
      </c>
      <c r="BS67" s="91">
        <v>7.6855194544725225E-2</v>
      </c>
      <c r="BU67" s="208" t="s">
        <v>61</v>
      </c>
      <c r="BV67" s="5" t="s">
        <v>163</v>
      </c>
      <c r="BW67" s="38">
        <f t="shared" si="28"/>
        <v>0.80062330190186992</v>
      </c>
      <c r="BX67" s="38">
        <f t="shared" si="29"/>
        <v>0.81099077416766951</v>
      </c>
      <c r="BY67" s="147">
        <v>61</v>
      </c>
      <c r="BZ67" s="151" t="s">
        <v>18</v>
      </c>
      <c r="CA67" s="38">
        <f t="shared" si="30"/>
        <v>3.9994937349702567E-2</v>
      </c>
      <c r="CB67" s="38">
        <f t="shared" si="31"/>
        <v>4.317766762327159E-2</v>
      </c>
      <c r="CC67" s="38">
        <f t="shared" si="32"/>
        <v>0.16251107454752564</v>
      </c>
      <c r="CD67" s="38">
        <f t="shared" si="33"/>
        <v>0.16110096530133056</v>
      </c>
      <c r="CE67" s="38">
        <f t="shared" si="34"/>
        <v>5.5436020756866218E-2</v>
      </c>
      <c r="CF67" s="38">
        <f t="shared" si="35"/>
        <v>6.3266370988781628E-2</v>
      </c>
      <c r="CG67" s="38">
        <f t="shared" si="36"/>
        <v>0.74205796734590557</v>
      </c>
      <c r="CH67" s="38">
        <f t="shared" si="37"/>
        <v>0.73245499608661624</v>
      </c>
      <c r="CI67" s="38">
        <f t="shared" si="38"/>
        <v>4.0039336892385501E-2</v>
      </c>
      <c r="CJ67" s="38">
        <f t="shared" si="39"/>
        <v>4.2075337597725658E-2</v>
      </c>
      <c r="CK67" s="38">
        <f t="shared" si="40"/>
        <v>0.16521494801910649</v>
      </c>
      <c r="CL67" s="38">
        <f t="shared" si="41"/>
        <v>0.16204690831556504</v>
      </c>
      <c r="CM67" s="38">
        <f t="shared" si="42"/>
        <v>5.5914582747962911E-2</v>
      </c>
      <c r="CN67" s="38">
        <f t="shared" si="43"/>
        <v>6.297085998578536E-2</v>
      </c>
      <c r="CO67" s="38">
        <f t="shared" si="44"/>
        <v>0.73883113234054509</v>
      </c>
      <c r="CP67" s="38">
        <f t="shared" si="45"/>
        <v>0.73290689410092391</v>
      </c>
      <c r="CQ67" s="38">
        <f t="shared" si="46"/>
        <v>5.016722408026756E-2</v>
      </c>
      <c r="CR67" s="38">
        <f t="shared" si="47"/>
        <v>6.4102564102564097E-2</v>
      </c>
      <c r="CS67" s="38">
        <f t="shared" si="48"/>
        <v>0.17558528428093645</v>
      </c>
      <c r="CT67" s="38">
        <f t="shared" si="49"/>
        <v>0.17399267399267399</v>
      </c>
      <c r="CU67" s="38">
        <f t="shared" si="50"/>
        <v>6.5217391304347824E-2</v>
      </c>
      <c r="CV67" s="38">
        <f t="shared" si="51"/>
        <v>7.6923076923076927E-2</v>
      </c>
      <c r="CW67" s="38">
        <f t="shared" si="52"/>
        <v>0.70903010033444813</v>
      </c>
      <c r="CX67" s="38">
        <f t="shared" si="53"/>
        <v>0.68498168498168499</v>
      </c>
      <c r="CZ67" s="148"/>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L67" s="86"/>
      <c r="EM67" s="86"/>
      <c r="EN67" s="86"/>
      <c r="EO67" s="86"/>
      <c r="EP67" s="86"/>
      <c r="EQ67" s="86"/>
      <c r="ER67" s="86"/>
      <c r="ES67" s="86"/>
      <c r="ET67" s="86"/>
      <c r="EU67" s="86"/>
      <c r="EV67" s="86"/>
      <c r="EW67" s="86"/>
      <c r="EX67" s="86"/>
      <c r="EY67" s="86"/>
      <c r="EZ67" s="86"/>
      <c r="FA67" s="86"/>
      <c r="FB67" s="86"/>
      <c r="FC67" s="86"/>
      <c r="FD67" s="86"/>
      <c r="FE67" s="86"/>
      <c r="FF67" s="86"/>
      <c r="FG67" s="86"/>
      <c r="FH67" s="86"/>
      <c r="FI67" s="86"/>
      <c r="FJ67" s="86"/>
      <c r="FK67" s="86"/>
      <c r="FL67" s="86"/>
      <c r="FM67" s="86"/>
      <c r="FN67" s="86"/>
      <c r="FO67" s="86"/>
      <c r="FP67" s="86"/>
      <c r="FQ67" s="86"/>
      <c r="FR67" s="86"/>
      <c r="FS67" s="86"/>
      <c r="FT67" s="86"/>
      <c r="FU67" s="86"/>
      <c r="FV67" s="86"/>
    </row>
    <row r="68" spans="2:178" s="12" customFormat="1" ht="14.25" customHeight="1">
      <c r="B68" s="263"/>
      <c r="C68" s="284"/>
      <c r="D68" s="181" t="s">
        <v>191</v>
      </c>
      <c r="E68" s="174">
        <v>0</v>
      </c>
      <c r="F68" s="175">
        <v>0</v>
      </c>
      <c r="G68" s="67" t="str">
        <f t="shared" si="0"/>
        <v>-</v>
      </c>
      <c r="H68" s="68">
        <v>0</v>
      </c>
      <c r="I68" s="67" t="str">
        <f t="shared" si="1"/>
        <v>-</v>
      </c>
      <c r="J68" s="68">
        <v>0</v>
      </c>
      <c r="K68" s="67" t="str">
        <f t="shared" si="2"/>
        <v>-</v>
      </c>
      <c r="L68" s="174">
        <v>4</v>
      </c>
      <c r="M68" s="175">
        <v>0</v>
      </c>
      <c r="N68" s="67">
        <f t="shared" si="3"/>
        <v>0</v>
      </c>
      <c r="O68" s="68">
        <v>0</v>
      </c>
      <c r="P68" s="67">
        <f t="shared" si="4"/>
        <v>0</v>
      </c>
      <c r="Q68" s="68">
        <v>0</v>
      </c>
      <c r="R68" s="67">
        <f t="shared" si="5"/>
        <v>0</v>
      </c>
      <c r="S68" s="174">
        <v>582</v>
      </c>
      <c r="T68" s="175">
        <v>12</v>
      </c>
      <c r="U68" s="67">
        <f t="shared" si="6"/>
        <v>2.0618556701030927E-2</v>
      </c>
      <c r="V68" s="68">
        <v>75</v>
      </c>
      <c r="W68" s="67">
        <f t="shared" si="7"/>
        <v>0.12886597938144329</v>
      </c>
      <c r="X68" s="68">
        <v>51</v>
      </c>
      <c r="Y68" s="67">
        <f t="shared" si="8"/>
        <v>8.7628865979381437E-2</v>
      </c>
      <c r="Z68" s="174">
        <v>385</v>
      </c>
      <c r="AA68" s="175">
        <v>10</v>
      </c>
      <c r="AB68" s="67">
        <f t="shared" si="9"/>
        <v>2.5974025974025976E-2</v>
      </c>
      <c r="AC68" s="68">
        <v>41</v>
      </c>
      <c r="AD68" s="67">
        <f t="shared" si="10"/>
        <v>0.10649350649350649</v>
      </c>
      <c r="AE68" s="68">
        <v>40</v>
      </c>
      <c r="AF68" s="67">
        <f t="shared" si="11"/>
        <v>0.1038961038961039</v>
      </c>
      <c r="AG68" s="174">
        <v>242</v>
      </c>
      <c r="AH68" s="175">
        <v>6</v>
      </c>
      <c r="AI68" s="67">
        <f t="shared" si="12"/>
        <v>2.4793388429752067E-2</v>
      </c>
      <c r="AJ68" s="68">
        <v>26</v>
      </c>
      <c r="AK68" s="67">
        <f t="shared" si="13"/>
        <v>0.10743801652892562</v>
      </c>
      <c r="AL68" s="68">
        <v>16</v>
      </c>
      <c r="AM68" s="67">
        <f t="shared" si="14"/>
        <v>6.6115702479338845E-2</v>
      </c>
      <c r="AN68" s="174">
        <v>102</v>
      </c>
      <c r="AO68" s="175">
        <v>1</v>
      </c>
      <c r="AP68" s="67">
        <f t="shared" si="15"/>
        <v>9.8039215686274508E-3</v>
      </c>
      <c r="AQ68" s="68">
        <v>4</v>
      </c>
      <c r="AR68" s="67">
        <f t="shared" si="16"/>
        <v>3.9215686274509803E-2</v>
      </c>
      <c r="AS68" s="68">
        <v>8</v>
      </c>
      <c r="AT68" s="67">
        <f t="shared" si="17"/>
        <v>7.8431372549019607E-2</v>
      </c>
      <c r="AU68" s="174">
        <v>30</v>
      </c>
      <c r="AV68" s="175">
        <v>0</v>
      </c>
      <c r="AW68" s="67">
        <f t="shared" si="18"/>
        <v>0</v>
      </c>
      <c r="AX68" s="68">
        <v>1</v>
      </c>
      <c r="AY68" s="67">
        <f t="shared" si="19"/>
        <v>3.3333333333333333E-2</v>
      </c>
      <c r="AZ68" s="68">
        <v>0</v>
      </c>
      <c r="BA68" s="67">
        <f t="shared" si="20"/>
        <v>0</v>
      </c>
      <c r="BB68" s="174">
        <f t="shared" si="21"/>
        <v>1345</v>
      </c>
      <c r="BC68" s="69">
        <f t="shared" si="22"/>
        <v>29</v>
      </c>
      <c r="BD68" s="67">
        <f t="shared" si="23"/>
        <v>2.1561338289962824E-2</v>
      </c>
      <c r="BE68" s="69">
        <f t="shared" si="24"/>
        <v>147</v>
      </c>
      <c r="BF68" s="67">
        <f t="shared" si="25"/>
        <v>0.10929368029739776</v>
      </c>
      <c r="BG68" s="69">
        <f t="shared" si="26"/>
        <v>115</v>
      </c>
      <c r="BH68" s="67">
        <f t="shared" si="27"/>
        <v>8.5501858736059477E-2</v>
      </c>
      <c r="BJ68" s="263"/>
      <c r="BK68" s="284"/>
      <c r="BL68" s="223" t="s">
        <v>191</v>
      </c>
      <c r="BM68" s="40">
        <v>1361</v>
      </c>
      <c r="BN68" s="40">
        <v>40</v>
      </c>
      <c r="BO68" s="91">
        <v>2.9390154298310066E-2</v>
      </c>
      <c r="BP68" s="40">
        <v>133</v>
      </c>
      <c r="BQ68" s="91">
        <v>9.7722263041880975E-2</v>
      </c>
      <c r="BR68" s="40">
        <v>109</v>
      </c>
      <c r="BS68" s="91">
        <v>8.0088170462894931E-2</v>
      </c>
      <c r="BU68" s="209"/>
      <c r="BV68" s="5" t="s">
        <v>191</v>
      </c>
      <c r="BW68" s="38">
        <f t="shared" si="28"/>
        <v>0.78364312267657987</v>
      </c>
      <c r="BX68" s="38">
        <f t="shared" si="29"/>
        <v>0.79279941219691408</v>
      </c>
      <c r="BY68" s="147">
        <v>62</v>
      </c>
      <c r="BZ68" s="151" t="s">
        <v>19</v>
      </c>
      <c r="CA68" s="38">
        <f t="shared" si="30"/>
        <v>2.7584472205919343E-2</v>
      </c>
      <c r="CB68" s="38">
        <f t="shared" si="31"/>
        <v>2.8385416666666666E-2</v>
      </c>
      <c r="CC68" s="38">
        <f t="shared" si="32"/>
        <v>0.13456862580699253</v>
      </c>
      <c r="CD68" s="38">
        <f t="shared" si="33"/>
        <v>0.12786458333333334</v>
      </c>
      <c r="CE68" s="38">
        <f t="shared" si="34"/>
        <v>5.1731365808669404E-2</v>
      </c>
      <c r="CF68" s="38">
        <f t="shared" si="35"/>
        <v>5.5208333333333331E-2</v>
      </c>
      <c r="CG68" s="38">
        <f t="shared" si="36"/>
        <v>0.78611553617841867</v>
      </c>
      <c r="CH68" s="38">
        <f t="shared" si="37"/>
        <v>0.7885416666666667</v>
      </c>
      <c r="CI68" s="38">
        <f t="shared" si="38"/>
        <v>2.6552017386374374E-2</v>
      </c>
      <c r="CJ68" s="38">
        <f t="shared" si="39"/>
        <v>2.7622175004829053E-2</v>
      </c>
      <c r="CK68" s="38">
        <f t="shared" si="40"/>
        <v>0.13304356042710005</v>
      </c>
      <c r="CL68" s="38">
        <f t="shared" si="41"/>
        <v>0.1253621788680703</v>
      </c>
      <c r="CM68" s="38">
        <f t="shared" si="42"/>
        <v>5.2631578947368418E-2</v>
      </c>
      <c r="CN68" s="38">
        <f t="shared" si="43"/>
        <v>5.5823836198570599E-2</v>
      </c>
      <c r="CO68" s="38">
        <f t="shared" si="44"/>
        <v>0.78777284323915708</v>
      </c>
      <c r="CP68" s="38">
        <f t="shared" si="45"/>
        <v>0.79119180992853</v>
      </c>
      <c r="CQ68" s="38">
        <f t="shared" si="46"/>
        <v>4.2105263157894736E-2</v>
      </c>
      <c r="CR68" s="38">
        <f t="shared" si="47"/>
        <v>3.8068709377901577E-2</v>
      </c>
      <c r="CS68" s="38">
        <f t="shared" si="48"/>
        <v>0.17105263157894737</v>
      </c>
      <c r="CT68" s="38">
        <f t="shared" si="49"/>
        <v>0.16248839368616527</v>
      </c>
      <c r="CU68" s="38">
        <f t="shared" si="50"/>
        <v>5.0877192982456139E-2</v>
      </c>
      <c r="CV68" s="38">
        <f t="shared" si="51"/>
        <v>5.3853296193129063E-2</v>
      </c>
      <c r="CW68" s="38">
        <f t="shared" si="52"/>
        <v>0.73596491228070171</v>
      </c>
      <c r="CX68" s="38">
        <f t="shared" si="53"/>
        <v>0.74558960074280412</v>
      </c>
      <c r="CZ68" s="148"/>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L68" s="86"/>
      <c r="EM68" s="86"/>
      <c r="EN68" s="86"/>
      <c r="EO68" s="86"/>
      <c r="EP68" s="86"/>
      <c r="EQ68" s="86"/>
      <c r="ER68" s="86"/>
      <c r="ES68" s="86"/>
      <c r="ET68" s="86"/>
      <c r="EU68" s="86"/>
      <c r="EV68" s="86"/>
      <c r="EW68" s="86"/>
      <c r="EX68" s="86"/>
      <c r="EY68" s="86"/>
      <c r="EZ68" s="86"/>
      <c r="FA68" s="86"/>
      <c r="FB68" s="86"/>
      <c r="FC68" s="86"/>
      <c r="FD68" s="86"/>
      <c r="FE68" s="86"/>
      <c r="FF68" s="86"/>
      <c r="FG68" s="86"/>
      <c r="FH68" s="86"/>
      <c r="FI68" s="86"/>
      <c r="FJ68" s="86"/>
      <c r="FK68" s="86"/>
      <c r="FL68" s="86"/>
      <c r="FM68" s="86"/>
      <c r="FN68" s="86"/>
      <c r="FO68" s="86"/>
      <c r="FP68" s="86"/>
      <c r="FQ68" s="86"/>
      <c r="FR68" s="86"/>
      <c r="FS68" s="86"/>
      <c r="FT68" s="86"/>
      <c r="FU68" s="86"/>
      <c r="FV68" s="86"/>
    </row>
    <row r="69" spans="2:178" s="12" customFormat="1" ht="14.25" customHeight="1">
      <c r="B69" s="263"/>
      <c r="C69" s="284"/>
      <c r="D69" s="144" t="s">
        <v>246</v>
      </c>
      <c r="E69" s="166">
        <v>2</v>
      </c>
      <c r="F69" s="235">
        <v>0</v>
      </c>
      <c r="G69" s="168">
        <f t="shared" ref="G69" si="546">IFERROR(F69/E69,"-")</f>
        <v>0</v>
      </c>
      <c r="H69" s="236">
        <v>0</v>
      </c>
      <c r="I69" s="168">
        <f t="shared" ref="I69" si="547">IFERROR(H69/E69,"-")</f>
        <v>0</v>
      </c>
      <c r="J69" s="236">
        <v>0</v>
      </c>
      <c r="K69" s="168">
        <f t="shared" ref="K69" si="548">IFERROR(J69/E69,"-")</f>
        <v>0</v>
      </c>
      <c r="L69" s="166">
        <v>3</v>
      </c>
      <c r="M69" s="235">
        <v>0</v>
      </c>
      <c r="N69" s="168">
        <f t="shared" ref="N69" si="549">IFERROR(M69/L69,"-")</f>
        <v>0</v>
      </c>
      <c r="O69" s="236">
        <v>0</v>
      </c>
      <c r="P69" s="168">
        <f t="shared" ref="P69" si="550">IFERROR(O69/L69,"-")</f>
        <v>0</v>
      </c>
      <c r="Q69" s="236">
        <v>0</v>
      </c>
      <c r="R69" s="168">
        <f t="shared" ref="R69" si="551">IFERROR(Q69/L69,"-")</f>
        <v>0</v>
      </c>
      <c r="S69" s="166">
        <v>56</v>
      </c>
      <c r="T69" s="235">
        <v>2</v>
      </c>
      <c r="U69" s="168">
        <f t="shared" ref="U69" si="552">IFERROR(T69/S69,"-")</f>
        <v>3.5714285714285712E-2</v>
      </c>
      <c r="V69" s="236">
        <v>2</v>
      </c>
      <c r="W69" s="168">
        <f t="shared" ref="W69" si="553">IFERROR(V69/S69,"-")</f>
        <v>3.5714285714285712E-2</v>
      </c>
      <c r="X69" s="236">
        <v>0</v>
      </c>
      <c r="Y69" s="168">
        <f t="shared" ref="Y69" si="554">IFERROR(X69/S69,"-")</f>
        <v>0</v>
      </c>
      <c r="Z69" s="166">
        <v>111</v>
      </c>
      <c r="AA69" s="235">
        <v>1</v>
      </c>
      <c r="AB69" s="168">
        <f t="shared" ref="AB69" si="555">IFERROR(AA69/Z69,"-")</f>
        <v>9.0090090090090089E-3</v>
      </c>
      <c r="AC69" s="236">
        <v>0</v>
      </c>
      <c r="AD69" s="168">
        <f t="shared" ref="AD69" si="556">IFERROR(AC69/Z69,"-")</f>
        <v>0</v>
      </c>
      <c r="AE69" s="236">
        <v>1</v>
      </c>
      <c r="AF69" s="168">
        <f t="shared" ref="AF69" si="557">IFERROR(AE69/Z69,"-")</f>
        <v>9.0090090090090089E-3</v>
      </c>
      <c r="AG69" s="166">
        <v>130</v>
      </c>
      <c r="AH69" s="235">
        <v>0</v>
      </c>
      <c r="AI69" s="168">
        <f t="shared" ref="AI69" si="558">IFERROR(AH69/AG69,"-")</f>
        <v>0</v>
      </c>
      <c r="AJ69" s="236">
        <v>2</v>
      </c>
      <c r="AK69" s="168">
        <f t="shared" ref="AK69" si="559">IFERROR(AJ69/AG69,"-")</f>
        <v>1.5384615384615385E-2</v>
      </c>
      <c r="AL69" s="236">
        <v>3</v>
      </c>
      <c r="AM69" s="168">
        <f t="shared" ref="AM69" si="560">IFERROR(AL69/AG69,"-")</f>
        <v>2.3076923076923078E-2</v>
      </c>
      <c r="AN69" s="166">
        <v>119</v>
      </c>
      <c r="AO69" s="235">
        <v>0</v>
      </c>
      <c r="AP69" s="168">
        <f t="shared" ref="AP69" si="561">IFERROR(AO69/AN69,"-")</f>
        <v>0</v>
      </c>
      <c r="AQ69" s="236">
        <v>0</v>
      </c>
      <c r="AR69" s="168">
        <f t="shared" ref="AR69" si="562">IFERROR(AQ69/AN69,"-")</f>
        <v>0</v>
      </c>
      <c r="AS69" s="236">
        <v>1</v>
      </c>
      <c r="AT69" s="168">
        <f t="shared" ref="AT69" si="563">IFERROR(AS69/AN69,"-")</f>
        <v>8.4033613445378148E-3</v>
      </c>
      <c r="AU69" s="166">
        <v>88</v>
      </c>
      <c r="AV69" s="235">
        <v>0</v>
      </c>
      <c r="AW69" s="168">
        <f t="shared" ref="AW69" si="564">IFERROR(AV69/AU69,"-")</f>
        <v>0</v>
      </c>
      <c r="AX69" s="236">
        <v>2</v>
      </c>
      <c r="AY69" s="168">
        <f t="shared" ref="AY69" si="565">IFERROR(AX69/AU69,"-")</f>
        <v>2.2727272727272728E-2</v>
      </c>
      <c r="AZ69" s="236">
        <v>1</v>
      </c>
      <c r="BA69" s="168">
        <f t="shared" ref="BA69" si="566">IFERROR(AZ69/AU69,"-")</f>
        <v>1.1363636363636364E-2</v>
      </c>
      <c r="BB69" s="166">
        <f t="shared" ref="BB69" si="567">SUM(E69,L69,S69,Z69,AG69,AN69,AU69,)</f>
        <v>509</v>
      </c>
      <c r="BC69" s="167">
        <f t="shared" ref="BC69" si="568">SUM(F69,M69,T69,AA69,AH69,AO69,AV69,)</f>
        <v>3</v>
      </c>
      <c r="BD69" s="168">
        <f t="shared" ref="BD69" si="569">IFERROR(BC69/BB69,"-")</f>
        <v>5.893909626719057E-3</v>
      </c>
      <c r="BE69" s="167">
        <f t="shared" ref="BE69" si="570">SUM(H69,O69,V69,AC69,AJ69,AQ69,AX69,)</f>
        <v>6</v>
      </c>
      <c r="BF69" s="168">
        <f t="shared" ref="BF69" si="571">IFERROR(BE69/BB69,"-")</f>
        <v>1.1787819253438114E-2</v>
      </c>
      <c r="BG69" s="167">
        <f t="shared" ref="BG69" si="572">SUM(J69,Q69,X69,AE69,AL69,AS69,AZ69,)</f>
        <v>6</v>
      </c>
      <c r="BH69" s="168">
        <f t="shared" ref="BH69" si="573">IFERROR(BG69/BB69,"-")</f>
        <v>1.1787819253438114E-2</v>
      </c>
      <c r="BJ69" s="263"/>
      <c r="BK69" s="284"/>
      <c r="BL69" s="223" t="s">
        <v>245</v>
      </c>
      <c r="BM69" s="40">
        <v>302</v>
      </c>
      <c r="BN69" s="40">
        <v>0</v>
      </c>
      <c r="BO69" s="91">
        <v>0</v>
      </c>
      <c r="BP69" s="40">
        <v>1</v>
      </c>
      <c r="BQ69" s="91">
        <v>3.3112582781456954E-3</v>
      </c>
      <c r="BR69" s="40">
        <v>0</v>
      </c>
      <c r="BS69" s="91">
        <v>0</v>
      </c>
      <c r="BU69" s="209"/>
      <c r="BV69" s="213" t="s">
        <v>245</v>
      </c>
      <c r="BW69" s="38">
        <f t="shared" si="28"/>
        <v>0.97053045186640474</v>
      </c>
      <c r="BX69" s="38">
        <f t="shared" si="29"/>
        <v>0.99668874172185429</v>
      </c>
      <c r="BY69" s="147">
        <v>63</v>
      </c>
      <c r="BZ69" s="151" t="s">
        <v>30</v>
      </c>
      <c r="CA69" s="38">
        <f t="shared" si="30"/>
        <v>4.3827016972797027E-2</v>
      </c>
      <c r="CB69" s="38">
        <f t="shared" si="31"/>
        <v>4.210147535084563E-2</v>
      </c>
      <c r="CC69" s="38">
        <f t="shared" si="32"/>
        <v>0.20576610090676586</v>
      </c>
      <c r="CD69" s="38">
        <f t="shared" si="33"/>
        <v>0.2148254767902123</v>
      </c>
      <c r="CE69" s="38">
        <f t="shared" si="34"/>
        <v>4.8128342245989303E-2</v>
      </c>
      <c r="CF69" s="38">
        <f t="shared" si="35"/>
        <v>4.4380472592059496E-2</v>
      </c>
      <c r="CG69" s="38">
        <f t="shared" si="36"/>
        <v>0.70227853987444777</v>
      </c>
      <c r="CH69" s="38">
        <f t="shared" si="37"/>
        <v>0.69869257526688255</v>
      </c>
      <c r="CI69" s="38">
        <f t="shared" si="38"/>
        <v>4.4152431011826546E-2</v>
      </c>
      <c r="CJ69" s="38">
        <f t="shared" si="39"/>
        <v>4.1521564425395126E-2</v>
      </c>
      <c r="CK69" s="38">
        <f t="shared" si="40"/>
        <v>0.20696452036793692</v>
      </c>
      <c r="CL69" s="38">
        <f t="shared" si="41"/>
        <v>0.21658183766407715</v>
      </c>
      <c r="CM69" s="38">
        <f t="shared" si="42"/>
        <v>4.9014454664914588E-2</v>
      </c>
      <c r="CN69" s="38">
        <f t="shared" si="43"/>
        <v>4.4468256094294133E-2</v>
      </c>
      <c r="CO69" s="38">
        <f t="shared" si="44"/>
        <v>0.69986859395532197</v>
      </c>
      <c r="CP69" s="38">
        <f t="shared" si="45"/>
        <v>0.69742834181623359</v>
      </c>
      <c r="CQ69" s="38">
        <f t="shared" si="46"/>
        <v>4.9261083743842367E-2</v>
      </c>
      <c r="CR69" s="38">
        <f t="shared" si="47"/>
        <v>5.1507537688442212E-2</v>
      </c>
      <c r="CS69" s="38">
        <f t="shared" si="48"/>
        <v>0.22906403940886699</v>
      </c>
      <c r="CT69" s="38">
        <f t="shared" si="49"/>
        <v>0.21859296482412061</v>
      </c>
      <c r="CU69" s="38">
        <f t="shared" si="50"/>
        <v>4.6798029556650245E-2</v>
      </c>
      <c r="CV69" s="38">
        <f t="shared" si="51"/>
        <v>4.6482412060301508E-2</v>
      </c>
      <c r="CW69" s="38">
        <f t="shared" si="52"/>
        <v>0.67487684729064035</v>
      </c>
      <c r="CX69" s="38">
        <f t="shared" si="53"/>
        <v>0.68341708542713564</v>
      </c>
      <c r="CZ69" s="148"/>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L69" s="86"/>
      <c r="EM69" s="86"/>
      <c r="EN69" s="86"/>
      <c r="EO69" s="86"/>
      <c r="EP69" s="86"/>
      <c r="EQ69" s="86"/>
      <c r="ER69" s="86"/>
      <c r="ES69" s="86"/>
      <c r="ET69" s="86"/>
      <c r="EU69" s="86"/>
      <c r="EV69" s="86"/>
      <c r="EW69" s="86"/>
      <c r="EX69" s="86"/>
      <c r="EY69" s="86"/>
      <c r="EZ69" s="86"/>
      <c r="FA69" s="86"/>
      <c r="FB69" s="86"/>
      <c r="FC69" s="86"/>
      <c r="FD69" s="86"/>
      <c r="FE69" s="86"/>
      <c r="FF69" s="86"/>
      <c r="FG69" s="86"/>
      <c r="FH69" s="86"/>
      <c r="FI69" s="86"/>
      <c r="FJ69" s="86"/>
      <c r="FK69" s="86"/>
      <c r="FL69" s="86"/>
      <c r="FM69" s="86"/>
      <c r="FN69" s="86"/>
      <c r="FO69" s="86"/>
      <c r="FP69" s="86"/>
      <c r="FQ69" s="86"/>
      <c r="FR69" s="86"/>
      <c r="FS69" s="86"/>
      <c r="FT69" s="86"/>
      <c r="FU69" s="86"/>
      <c r="FV69" s="86"/>
    </row>
    <row r="70" spans="2:178" s="12" customFormat="1" ht="14.25" customHeight="1">
      <c r="B70" s="264"/>
      <c r="C70" s="285"/>
      <c r="D70" s="164" t="s">
        <v>74</v>
      </c>
      <c r="E70" s="39">
        <v>28</v>
      </c>
      <c r="F70" s="237">
        <v>0</v>
      </c>
      <c r="G70" s="13">
        <f t="shared" si="0"/>
        <v>0</v>
      </c>
      <c r="H70" s="34">
        <v>1</v>
      </c>
      <c r="I70" s="13">
        <f t="shared" si="1"/>
        <v>3.5714285714285712E-2</v>
      </c>
      <c r="J70" s="34">
        <v>2</v>
      </c>
      <c r="K70" s="13">
        <f t="shared" si="2"/>
        <v>7.1428571428571425E-2</v>
      </c>
      <c r="L70" s="39">
        <v>97</v>
      </c>
      <c r="M70" s="237">
        <v>1</v>
      </c>
      <c r="N70" s="13">
        <f t="shared" si="3"/>
        <v>1.0309278350515464E-2</v>
      </c>
      <c r="O70" s="34">
        <v>9</v>
      </c>
      <c r="P70" s="13">
        <f t="shared" si="4"/>
        <v>9.2783505154639179E-2</v>
      </c>
      <c r="Q70" s="34">
        <v>4</v>
      </c>
      <c r="R70" s="13">
        <f t="shared" si="5"/>
        <v>4.1237113402061855E-2</v>
      </c>
      <c r="S70" s="39">
        <v>4687</v>
      </c>
      <c r="T70" s="237">
        <v>137</v>
      </c>
      <c r="U70" s="13">
        <f t="shared" si="6"/>
        <v>2.9229784510347769E-2</v>
      </c>
      <c r="V70" s="34">
        <v>606</v>
      </c>
      <c r="W70" s="13">
        <f t="shared" si="7"/>
        <v>0.12929379133774269</v>
      </c>
      <c r="X70" s="34">
        <v>317</v>
      </c>
      <c r="Y70" s="13">
        <f t="shared" si="8"/>
        <v>6.763388094730105E-2</v>
      </c>
      <c r="Z70" s="39">
        <v>4210</v>
      </c>
      <c r="AA70" s="237">
        <v>105</v>
      </c>
      <c r="AB70" s="13">
        <f t="shared" si="9"/>
        <v>2.4940617577197149E-2</v>
      </c>
      <c r="AC70" s="34">
        <v>475</v>
      </c>
      <c r="AD70" s="13">
        <f t="shared" si="10"/>
        <v>0.11282660332541568</v>
      </c>
      <c r="AE70" s="34">
        <v>362</v>
      </c>
      <c r="AF70" s="13">
        <f t="shared" si="11"/>
        <v>8.5985748218527322E-2</v>
      </c>
      <c r="AG70" s="39">
        <v>3202</v>
      </c>
      <c r="AH70" s="237">
        <v>65</v>
      </c>
      <c r="AI70" s="13">
        <f t="shared" si="12"/>
        <v>2.0299812617114305E-2</v>
      </c>
      <c r="AJ70" s="34">
        <v>269</v>
      </c>
      <c r="AK70" s="13">
        <f t="shared" si="13"/>
        <v>8.4009993753903806E-2</v>
      </c>
      <c r="AL70" s="34">
        <v>231</v>
      </c>
      <c r="AM70" s="13">
        <f t="shared" si="14"/>
        <v>7.2142410993129291E-2</v>
      </c>
      <c r="AN70" s="39">
        <v>1620</v>
      </c>
      <c r="AO70" s="237">
        <v>9</v>
      </c>
      <c r="AP70" s="13">
        <f t="shared" si="15"/>
        <v>5.5555555555555558E-3</v>
      </c>
      <c r="AQ70" s="34">
        <v>108</v>
      </c>
      <c r="AR70" s="13">
        <f t="shared" si="16"/>
        <v>6.6666666666666666E-2</v>
      </c>
      <c r="AS70" s="34">
        <v>68</v>
      </c>
      <c r="AT70" s="13">
        <f t="shared" si="17"/>
        <v>4.1975308641975309E-2</v>
      </c>
      <c r="AU70" s="39">
        <v>524</v>
      </c>
      <c r="AV70" s="237">
        <v>2</v>
      </c>
      <c r="AW70" s="13">
        <f t="shared" si="18"/>
        <v>3.8167938931297708E-3</v>
      </c>
      <c r="AX70" s="34">
        <v>22</v>
      </c>
      <c r="AY70" s="13">
        <f t="shared" si="19"/>
        <v>4.1984732824427481E-2</v>
      </c>
      <c r="AZ70" s="34">
        <v>8</v>
      </c>
      <c r="BA70" s="13">
        <f t="shared" si="20"/>
        <v>1.5267175572519083E-2</v>
      </c>
      <c r="BB70" s="39">
        <f t="shared" si="21"/>
        <v>14368</v>
      </c>
      <c r="BC70" s="75">
        <f t="shared" si="22"/>
        <v>319</v>
      </c>
      <c r="BD70" s="13">
        <f t="shared" si="23"/>
        <v>2.2202115812917596E-2</v>
      </c>
      <c r="BE70" s="75">
        <f t="shared" si="24"/>
        <v>1490</v>
      </c>
      <c r="BF70" s="13">
        <f t="shared" si="25"/>
        <v>0.10370267260579065</v>
      </c>
      <c r="BG70" s="75">
        <f t="shared" si="26"/>
        <v>992</v>
      </c>
      <c r="BH70" s="13">
        <f t="shared" si="27"/>
        <v>6.9042316258351888E-2</v>
      </c>
      <c r="BJ70" s="264"/>
      <c r="BK70" s="285"/>
      <c r="BL70" s="222" t="s">
        <v>74</v>
      </c>
      <c r="BM70" s="40">
        <v>14128</v>
      </c>
      <c r="BN70" s="40">
        <v>310</v>
      </c>
      <c r="BO70" s="91">
        <v>2.1942242355605889E-2</v>
      </c>
      <c r="BP70" s="40">
        <v>1262</v>
      </c>
      <c r="BQ70" s="91">
        <v>8.9326160815402039E-2</v>
      </c>
      <c r="BR70" s="40">
        <v>1067</v>
      </c>
      <c r="BS70" s="91">
        <v>7.5523782559456396E-2</v>
      </c>
      <c r="BU70" s="210"/>
      <c r="BV70" s="125" t="s">
        <v>74</v>
      </c>
      <c r="BW70" s="38">
        <f t="shared" si="28"/>
        <v>0.80505289532293989</v>
      </c>
      <c r="BX70" s="38">
        <f t="shared" si="29"/>
        <v>0.8132078142695357</v>
      </c>
      <c r="BY70" s="147">
        <v>64</v>
      </c>
      <c r="BZ70" s="151" t="s">
        <v>51</v>
      </c>
      <c r="CA70" s="38">
        <f t="shared" si="30"/>
        <v>2.3096759726426729E-2</v>
      </c>
      <c r="CB70" s="38">
        <f t="shared" si="31"/>
        <v>2.506931608133087E-2</v>
      </c>
      <c r="CC70" s="38">
        <f t="shared" si="32"/>
        <v>0.10057181298351833</v>
      </c>
      <c r="CD70" s="38">
        <f t="shared" si="33"/>
        <v>9.5656192236598894E-2</v>
      </c>
      <c r="CE70" s="38">
        <f t="shared" si="34"/>
        <v>3.4196658818253164E-2</v>
      </c>
      <c r="CF70" s="38">
        <f t="shared" si="35"/>
        <v>4.0318853974121993E-2</v>
      </c>
      <c r="CG70" s="38">
        <f t="shared" si="36"/>
        <v>0.8421347684718018</v>
      </c>
      <c r="CH70" s="38">
        <f t="shared" si="37"/>
        <v>0.83895563770794823</v>
      </c>
      <c r="CI70" s="38">
        <f t="shared" si="38"/>
        <v>2.2980251346499104E-2</v>
      </c>
      <c r="CJ70" s="38">
        <f t="shared" si="39"/>
        <v>2.5109702584105314E-2</v>
      </c>
      <c r="CK70" s="38">
        <f t="shared" si="40"/>
        <v>0.10245362058647517</v>
      </c>
      <c r="CL70" s="38">
        <f t="shared" si="41"/>
        <v>9.568503169185763E-2</v>
      </c>
      <c r="CM70" s="38">
        <f t="shared" si="42"/>
        <v>3.3752244165170558E-2</v>
      </c>
      <c r="CN70" s="38">
        <f t="shared" si="43"/>
        <v>3.9980497318381276E-2</v>
      </c>
      <c r="CO70" s="38">
        <f t="shared" si="44"/>
        <v>0.84081388390185519</v>
      </c>
      <c r="CP70" s="38">
        <f t="shared" si="45"/>
        <v>0.83922476840565574</v>
      </c>
      <c r="CQ70" s="38">
        <f t="shared" si="46"/>
        <v>3.7433155080213901E-2</v>
      </c>
      <c r="CR70" s="38">
        <f t="shared" si="47"/>
        <v>3.0555555555555555E-2</v>
      </c>
      <c r="CS70" s="38">
        <f t="shared" si="48"/>
        <v>9.8930481283422467E-2</v>
      </c>
      <c r="CT70" s="38">
        <f t="shared" si="49"/>
        <v>0.11944444444444445</v>
      </c>
      <c r="CU70" s="38">
        <f t="shared" si="50"/>
        <v>5.8823529411764705E-2</v>
      </c>
      <c r="CV70" s="38">
        <f t="shared" si="51"/>
        <v>5.8333333333333334E-2</v>
      </c>
      <c r="CW70" s="38">
        <f t="shared" si="52"/>
        <v>0.80481283422459893</v>
      </c>
      <c r="CX70" s="38">
        <f t="shared" si="53"/>
        <v>0.79166666666666663</v>
      </c>
      <c r="CZ70" s="148"/>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L70" s="86"/>
      <c r="EM70" s="86"/>
      <c r="EN70" s="86"/>
      <c r="EO70" s="86"/>
      <c r="EP70" s="86"/>
      <c r="EQ70" s="86"/>
      <c r="ER70" s="86"/>
      <c r="ES70" s="86"/>
      <c r="ET70" s="86"/>
      <c r="EU70" s="86"/>
      <c r="EV70" s="86"/>
      <c r="EW70" s="86"/>
      <c r="EX70" s="86"/>
      <c r="EY70" s="86"/>
      <c r="EZ70" s="86"/>
      <c r="FA70" s="86"/>
      <c r="FB70" s="86"/>
      <c r="FC70" s="86"/>
      <c r="FD70" s="86"/>
      <c r="FE70" s="86"/>
      <c r="FF70" s="86"/>
      <c r="FG70" s="86"/>
      <c r="FH70" s="86"/>
      <c r="FI70" s="86"/>
      <c r="FJ70" s="86"/>
      <c r="FK70" s="86"/>
      <c r="FL70" s="86"/>
      <c r="FM70" s="86"/>
      <c r="FN70" s="86"/>
      <c r="FO70" s="86"/>
      <c r="FP70" s="86"/>
      <c r="FQ70" s="86"/>
      <c r="FR70" s="86"/>
      <c r="FS70" s="86"/>
      <c r="FT70" s="86"/>
      <c r="FU70" s="86"/>
      <c r="FV70" s="86"/>
    </row>
    <row r="71" spans="2:178" s="12" customFormat="1" ht="14.25" customHeight="1">
      <c r="B71" s="262">
        <v>17</v>
      </c>
      <c r="C71" s="283" t="s">
        <v>117</v>
      </c>
      <c r="D71" s="143" t="s">
        <v>163</v>
      </c>
      <c r="E71" s="128">
        <v>54</v>
      </c>
      <c r="F71" s="89">
        <v>1</v>
      </c>
      <c r="G71" s="77">
        <f t="shared" si="0"/>
        <v>1.8518518518518517E-2</v>
      </c>
      <c r="H71" s="78">
        <v>6</v>
      </c>
      <c r="I71" s="77">
        <f t="shared" si="1"/>
        <v>0.1111111111111111</v>
      </c>
      <c r="J71" s="78">
        <v>3</v>
      </c>
      <c r="K71" s="77">
        <f t="shared" si="2"/>
        <v>5.5555555555555552E-2</v>
      </c>
      <c r="L71" s="128">
        <v>159</v>
      </c>
      <c r="M71" s="89">
        <v>2</v>
      </c>
      <c r="N71" s="77">
        <f t="shared" si="3"/>
        <v>1.2578616352201259E-2</v>
      </c>
      <c r="O71" s="78">
        <v>11</v>
      </c>
      <c r="P71" s="77">
        <f t="shared" si="4"/>
        <v>6.9182389937106917E-2</v>
      </c>
      <c r="Q71" s="78">
        <v>6</v>
      </c>
      <c r="R71" s="77">
        <f t="shared" si="5"/>
        <v>3.7735849056603772E-2</v>
      </c>
      <c r="S71" s="128">
        <v>6152</v>
      </c>
      <c r="T71" s="89">
        <v>222</v>
      </c>
      <c r="U71" s="77">
        <f t="shared" si="6"/>
        <v>3.6085825747724315E-2</v>
      </c>
      <c r="V71" s="78">
        <v>907</v>
      </c>
      <c r="W71" s="77">
        <f t="shared" si="7"/>
        <v>0.14743172951885566</v>
      </c>
      <c r="X71" s="78">
        <v>484</v>
      </c>
      <c r="Y71" s="77">
        <f t="shared" si="8"/>
        <v>7.8673602080624183E-2</v>
      </c>
      <c r="Z71" s="128">
        <v>5621</v>
      </c>
      <c r="AA71" s="89">
        <v>166</v>
      </c>
      <c r="AB71" s="77">
        <f t="shared" si="9"/>
        <v>2.9532111723892546E-2</v>
      </c>
      <c r="AC71" s="78">
        <v>645</v>
      </c>
      <c r="AD71" s="77">
        <f t="shared" si="10"/>
        <v>0.11474826543319694</v>
      </c>
      <c r="AE71" s="78">
        <v>494</v>
      </c>
      <c r="AF71" s="77">
        <f t="shared" si="11"/>
        <v>8.7884718021704319E-2</v>
      </c>
      <c r="AG71" s="128">
        <v>4069</v>
      </c>
      <c r="AH71" s="89">
        <v>67</v>
      </c>
      <c r="AI71" s="77">
        <f t="shared" si="12"/>
        <v>1.6465962152863112E-2</v>
      </c>
      <c r="AJ71" s="78">
        <v>319</v>
      </c>
      <c r="AK71" s="77">
        <f t="shared" si="13"/>
        <v>7.839764069796018E-2</v>
      </c>
      <c r="AL71" s="78">
        <v>320</v>
      </c>
      <c r="AM71" s="77">
        <f t="shared" si="14"/>
        <v>7.8643401327107398E-2</v>
      </c>
      <c r="AN71" s="128">
        <v>1853</v>
      </c>
      <c r="AO71" s="89">
        <v>18</v>
      </c>
      <c r="AP71" s="77">
        <f t="shared" si="15"/>
        <v>9.7139773340528864E-3</v>
      </c>
      <c r="AQ71" s="78">
        <v>117</v>
      </c>
      <c r="AR71" s="77">
        <f t="shared" si="16"/>
        <v>6.314085267134377E-2</v>
      </c>
      <c r="AS71" s="78">
        <v>98</v>
      </c>
      <c r="AT71" s="77">
        <f t="shared" si="17"/>
        <v>5.2887209929843498E-2</v>
      </c>
      <c r="AU71" s="128">
        <v>550</v>
      </c>
      <c r="AV71" s="89">
        <v>2</v>
      </c>
      <c r="AW71" s="77">
        <f t="shared" si="18"/>
        <v>3.6363636363636364E-3</v>
      </c>
      <c r="AX71" s="78">
        <v>38</v>
      </c>
      <c r="AY71" s="77">
        <f t="shared" si="19"/>
        <v>6.9090909090909092E-2</v>
      </c>
      <c r="AZ71" s="78">
        <v>13</v>
      </c>
      <c r="BA71" s="77">
        <f t="shared" si="20"/>
        <v>2.3636363636363636E-2</v>
      </c>
      <c r="BB71" s="128">
        <f t="shared" si="21"/>
        <v>18458</v>
      </c>
      <c r="BC71" s="79">
        <f t="shared" si="22"/>
        <v>478</v>
      </c>
      <c r="BD71" s="77">
        <f t="shared" si="23"/>
        <v>2.5896630187452595E-2</v>
      </c>
      <c r="BE71" s="79">
        <f t="shared" si="24"/>
        <v>2043</v>
      </c>
      <c r="BF71" s="77">
        <f t="shared" si="25"/>
        <v>0.11068371437858923</v>
      </c>
      <c r="BG71" s="79">
        <f t="shared" si="26"/>
        <v>1418</v>
      </c>
      <c r="BH71" s="77">
        <f t="shared" si="27"/>
        <v>7.6823057752735943E-2</v>
      </c>
      <c r="BJ71" s="262">
        <v>17</v>
      </c>
      <c r="BK71" s="283" t="s">
        <v>117</v>
      </c>
      <c r="BL71" s="223" t="s">
        <v>163</v>
      </c>
      <c r="BM71" s="40">
        <v>18462</v>
      </c>
      <c r="BN71" s="40">
        <v>440</v>
      </c>
      <c r="BO71" s="91">
        <v>2.3832737514895459E-2</v>
      </c>
      <c r="BP71" s="40">
        <v>1922</v>
      </c>
      <c r="BQ71" s="91">
        <v>0.10410573069006608</v>
      </c>
      <c r="BR71" s="40">
        <v>1457</v>
      </c>
      <c r="BS71" s="91">
        <v>7.8918860361824286E-2</v>
      </c>
      <c r="BU71" s="208" t="s">
        <v>117</v>
      </c>
      <c r="BV71" s="5" t="s">
        <v>163</v>
      </c>
      <c r="BW71" s="38">
        <f t="shared" si="28"/>
        <v>0.78659659768122225</v>
      </c>
      <c r="BX71" s="38">
        <f t="shared" si="29"/>
        <v>0.79314267143321415</v>
      </c>
      <c r="BY71" s="147">
        <v>65</v>
      </c>
      <c r="BZ71" s="151" t="s">
        <v>11</v>
      </c>
      <c r="CA71" s="38">
        <f t="shared" si="30"/>
        <v>4.582687624529555E-2</v>
      </c>
      <c r="CB71" s="38">
        <f t="shared" si="31"/>
        <v>4.4706972434561038E-2</v>
      </c>
      <c r="CC71" s="38">
        <f t="shared" si="32"/>
        <v>0.16227584680097409</v>
      </c>
      <c r="CD71" s="38">
        <f t="shared" si="33"/>
        <v>0.14755617326847348</v>
      </c>
      <c r="CE71" s="38">
        <f t="shared" si="34"/>
        <v>6.5972990923179098E-2</v>
      </c>
      <c r="CF71" s="38">
        <f t="shared" si="35"/>
        <v>7.7368542969654855E-2</v>
      </c>
      <c r="CG71" s="38">
        <f t="shared" si="36"/>
        <v>0.72592428603055126</v>
      </c>
      <c r="CH71" s="38">
        <f t="shared" si="37"/>
        <v>0.73036831132731062</v>
      </c>
      <c r="CI71" s="38">
        <f t="shared" si="38"/>
        <v>4.5840407470288627E-2</v>
      </c>
      <c r="CJ71" s="38">
        <f t="shared" si="39"/>
        <v>4.4270174550973942E-2</v>
      </c>
      <c r="CK71" s="38">
        <f t="shared" si="40"/>
        <v>0.1608052389037109</v>
      </c>
      <c r="CL71" s="38">
        <f t="shared" si="41"/>
        <v>0.14621806223121681</v>
      </c>
      <c r="CM71" s="38">
        <f t="shared" si="42"/>
        <v>6.6456463739995156E-2</v>
      </c>
      <c r="CN71" s="38">
        <f t="shared" si="43"/>
        <v>7.6650645079686316E-2</v>
      </c>
      <c r="CO71" s="38">
        <f t="shared" si="44"/>
        <v>0.72689788988600534</v>
      </c>
      <c r="CP71" s="38">
        <f t="shared" si="45"/>
        <v>0.73286111813812294</v>
      </c>
      <c r="CQ71" s="38">
        <f t="shared" si="46"/>
        <v>5.6426332288401257E-2</v>
      </c>
      <c r="CR71" s="38">
        <f t="shared" si="47"/>
        <v>5.4878048780487805E-2</v>
      </c>
      <c r="CS71" s="38">
        <f t="shared" si="48"/>
        <v>0.21630094043887146</v>
      </c>
      <c r="CT71" s="38">
        <f t="shared" si="49"/>
        <v>0.1798780487804878</v>
      </c>
      <c r="CU71" s="38">
        <f t="shared" si="50"/>
        <v>7.2100313479623826E-2</v>
      </c>
      <c r="CV71" s="38">
        <f t="shared" si="51"/>
        <v>9.451219512195122E-2</v>
      </c>
      <c r="CW71" s="38">
        <f t="shared" si="52"/>
        <v>0.65517241379310343</v>
      </c>
      <c r="CX71" s="38">
        <f t="shared" si="53"/>
        <v>0.67073170731707321</v>
      </c>
      <c r="CZ71" s="148"/>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L71" s="86"/>
      <c r="EM71" s="86"/>
      <c r="EN71" s="86"/>
      <c r="EO71" s="86"/>
      <c r="EP71" s="86"/>
      <c r="EQ71" s="86"/>
      <c r="ER71" s="86"/>
      <c r="ES71" s="86"/>
      <c r="ET71" s="86"/>
      <c r="EU71" s="86"/>
      <c r="EV71" s="86"/>
      <c r="EW71" s="86"/>
      <c r="EX71" s="86"/>
      <c r="EY71" s="86"/>
      <c r="EZ71" s="86"/>
      <c r="FA71" s="86"/>
      <c r="FB71" s="86"/>
      <c r="FC71" s="86"/>
      <c r="FD71" s="86"/>
      <c r="FE71" s="86"/>
      <c r="FF71" s="86"/>
      <c r="FG71" s="86"/>
      <c r="FH71" s="86"/>
      <c r="FI71" s="86"/>
      <c r="FJ71" s="86"/>
      <c r="FK71" s="86"/>
      <c r="FL71" s="86"/>
      <c r="FM71" s="86"/>
      <c r="FN71" s="86"/>
      <c r="FO71" s="86"/>
      <c r="FP71" s="86"/>
      <c r="FQ71" s="86"/>
      <c r="FR71" s="86"/>
      <c r="FS71" s="86"/>
      <c r="FT71" s="86"/>
      <c r="FU71" s="86"/>
      <c r="FV71" s="86"/>
    </row>
    <row r="72" spans="2:178" s="12" customFormat="1" ht="14.25" customHeight="1">
      <c r="B72" s="263"/>
      <c r="C72" s="284"/>
      <c r="D72" s="181" t="s">
        <v>191</v>
      </c>
      <c r="E72" s="174">
        <v>1</v>
      </c>
      <c r="F72" s="175">
        <v>0</v>
      </c>
      <c r="G72" s="67">
        <f t="shared" si="0"/>
        <v>0</v>
      </c>
      <c r="H72" s="68">
        <v>0</v>
      </c>
      <c r="I72" s="67">
        <f t="shared" si="1"/>
        <v>0</v>
      </c>
      <c r="J72" s="68">
        <v>0</v>
      </c>
      <c r="K72" s="67">
        <f t="shared" si="2"/>
        <v>0</v>
      </c>
      <c r="L72" s="174">
        <v>3</v>
      </c>
      <c r="M72" s="175">
        <v>0</v>
      </c>
      <c r="N72" s="67">
        <f t="shared" si="3"/>
        <v>0</v>
      </c>
      <c r="O72" s="68">
        <v>0</v>
      </c>
      <c r="P72" s="67">
        <f t="shared" si="4"/>
        <v>0</v>
      </c>
      <c r="Q72" s="68">
        <v>1</v>
      </c>
      <c r="R72" s="67">
        <f t="shared" si="5"/>
        <v>0.33333333333333331</v>
      </c>
      <c r="S72" s="174">
        <v>571</v>
      </c>
      <c r="T72" s="175">
        <v>17</v>
      </c>
      <c r="U72" s="67">
        <f t="shared" si="6"/>
        <v>2.9772329246935202E-2</v>
      </c>
      <c r="V72" s="68">
        <v>76</v>
      </c>
      <c r="W72" s="67">
        <f t="shared" si="7"/>
        <v>0.13309982486865149</v>
      </c>
      <c r="X72" s="68">
        <v>47</v>
      </c>
      <c r="Y72" s="67">
        <f t="shared" si="8"/>
        <v>8.2311733800350256E-2</v>
      </c>
      <c r="Z72" s="174">
        <v>353</v>
      </c>
      <c r="AA72" s="175">
        <v>15</v>
      </c>
      <c r="AB72" s="67">
        <f t="shared" si="9"/>
        <v>4.2492917847025496E-2</v>
      </c>
      <c r="AC72" s="68">
        <v>43</v>
      </c>
      <c r="AD72" s="67">
        <f t="shared" si="10"/>
        <v>0.12181303116147309</v>
      </c>
      <c r="AE72" s="68">
        <v>31</v>
      </c>
      <c r="AF72" s="67">
        <f t="shared" si="11"/>
        <v>8.7818696883852687E-2</v>
      </c>
      <c r="AG72" s="174">
        <v>197</v>
      </c>
      <c r="AH72" s="175">
        <v>7</v>
      </c>
      <c r="AI72" s="67">
        <f t="shared" si="12"/>
        <v>3.553299492385787E-2</v>
      </c>
      <c r="AJ72" s="68">
        <v>20</v>
      </c>
      <c r="AK72" s="67">
        <f t="shared" si="13"/>
        <v>0.10152284263959391</v>
      </c>
      <c r="AL72" s="68">
        <v>21</v>
      </c>
      <c r="AM72" s="67">
        <f t="shared" si="14"/>
        <v>0.1065989847715736</v>
      </c>
      <c r="AN72" s="174">
        <v>91</v>
      </c>
      <c r="AO72" s="175">
        <v>3</v>
      </c>
      <c r="AP72" s="67">
        <f t="shared" si="15"/>
        <v>3.2967032967032968E-2</v>
      </c>
      <c r="AQ72" s="68">
        <v>2</v>
      </c>
      <c r="AR72" s="67">
        <f t="shared" si="16"/>
        <v>2.197802197802198E-2</v>
      </c>
      <c r="AS72" s="68">
        <v>9</v>
      </c>
      <c r="AT72" s="67">
        <f t="shared" si="17"/>
        <v>9.8901098901098897E-2</v>
      </c>
      <c r="AU72" s="174">
        <v>32</v>
      </c>
      <c r="AV72" s="175">
        <v>0</v>
      </c>
      <c r="AW72" s="67">
        <f t="shared" si="18"/>
        <v>0</v>
      </c>
      <c r="AX72" s="68">
        <v>0</v>
      </c>
      <c r="AY72" s="67">
        <f t="shared" si="19"/>
        <v>0</v>
      </c>
      <c r="AZ72" s="68">
        <v>2</v>
      </c>
      <c r="BA72" s="67">
        <f t="shared" si="20"/>
        <v>6.25E-2</v>
      </c>
      <c r="BB72" s="174">
        <f t="shared" si="21"/>
        <v>1248</v>
      </c>
      <c r="BC72" s="69">
        <f t="shared" si="22"/>
        <v>42</v>
      </c>
      <c r="BD72" s="67">
        <f t="shared" si="23"/>
        <v>3.3653846153846152E-2</v>
      </c>
      <c r="BE72" s="69">
        <f t="shared" si="24"/>
        <v>141</v>
      </c>
      <c r="BF72" s="67">
        <f t="shared" si="25"/>
        <v>0.11298076923076923</v>
      </c>
      <c r="BG72" s="69">
        <f t="shared" si="26"/>
        <v>111</v>
      </c>
      <c r="BH72" s="67">
        <f t="shared" si="27"/>
        <v>8.8942307692307696E-2</v>
      </c>
      <c r="BJ72" s="263"/>
      <c r="BK72" s="284"/>
      <c r="BL72" s="223" t="s">
        <v>191</v>
      </c>
      <c r="BM72" s="40">
        <v>1267</v>
      </c>
      <c r="BN72" s="40">
        <v>49</v>
      </c>
      <c r="BO72" s="91">
        <v>3.8674033149171269E-2</v>
      </c>
      <c r="BP72" s="40">
        <v>121</v>
      </c>
      <c r="BQ72" s="91">
        <v>9.5501183898973954E-2</v>
      </c>
      <c r="BR72" s="40">
        <v>92</v>
      </c>
      <c r="BS72" s="91">
        <v>7.261247040252565E-2</v>
      </c>
      <c r="BU72" s="209"/>
      <c r="BV72" s="5" t="s">
        <v>191</v>
      </c>
      <c r="BW72" s="38">
        <f t="shared" ref="BW72:BW135" si="574">(BB72-SUM(BC72,BE72,BG72))/BB72</f>
        <v>0.76442307692307687</v>
      </c>
      <c r="BX72" s="38">
        <f t="shared" ref="BX72:BX135" si="575">(BM72-SUM(BN72,BP72,BR72))/BM72</f>
        <v>0.79321231254932911</v>
      </c>
      <c r="BY72" s="147">
        <v>66</v>
      </c>
      <c r="BZ72" s="151" t="s">
        <v>5</v>
      </c>
      <c r="CA72" s="38">
        <f t="shared" ref="CA72:CA81" si="576">INDEX($BD:$BD,(ROW()+($BY72)*3))</f>
        <v>0.11843527123406095</v>
      </c>
      <c r="CB72" s="38">
        <f t="shared" ref="CB72:CB81" si="577">INDEX($BO:$BO,(ROW()+($BY72)*3))</f>
        <v>0.10930809105251296</v>
      </c>
      <c r="CC72" s="38">
        <f t="shared" ref="CC72:CC81" si="578">INDEX($BF:$BF,(ROW()+($BY72)*3))</f>
        <v>0.35811540955262589</v>
      </c>
      <c r="CD72" s="38">
        <f t="shared" ref="CD72:CD81" si="579">INDEX($BQ:$BQ,(ROW()+($BY72)*3))</f>
        <v>0.36871760198332204</v>
      </c>
      <c r="CE72" s="38">
        <f t="shared" ref="CE72:CE81" si="580">INDEX($BH:$BH,(ROW()+($BY72)*3))</f>
        <v>4.5601901880267991E-2</v>
      </c>
      <c r="CF72" s="38">
        <f t="shared" ref="CF72:CF81" si="581">INDEX($BS:$BS,(ROW()+($BY72)*3))</f>
        <v>4.4624746450304259E-2</v>
      </c>
      <c r="CG72" s="38">
        <f t="shared" ref="CG72:CG81" si="582">INDEX($BW:$BW,(ROW()+($BY72)*3))</f>
        <v>0.47784741733304514</v>
      </c>
      <c r="CH72" s="38">
        <f t="shared" ref="CH72:CH81" si="583">INDEX($BX:$BX,(ROW()+($BY72)*3))</f>
        <v>0.47734956051386074</v>
      </c>
      <c r="CI72" s="38">
        <f t="shared" ref="CI72:CI81" si="584">INDEX($BD:$BD,(ROW()+($BY72*3)-3))</f>
        <v>0.11961492178098676</v>
      </c>
      <c r="CJ72" s="38">
        <f t="shared" ref="CJ72:CJ81" si="585">INDEX($BO:$BO,(ROW()+($BY72*3)-3))</f>
        <v>0.11100049776007964</v>
      </c>
      <c r="CK72" s="38">
        <f t="shared" ref="CK72:CK81" si="586">INDEX($BF:$BF,(ROW()+($BY72*3)-3))</f>
        <v>0.36269554753309263</v>
      </c>
      <c r="CL72" s="38">
        <f t="shared" ref="CL72:CL81" si="587">INDEX($BQ:$BQ,(ROW()+($BY72*3)-3))</f>
        <v>0.37182677949228471</v>
      </c>
      <c r="CM72" s="38">
        <f t="shared" ref="CM72:CM81" si="588">INDEX($BH:$BH,(ROW()+($BY72*3)-3))</f>
        <v>4.6450060168471724E-2</v>
      </c>
      <c r="CN72" s="38">
        <f t="shared" ref="CN72:CN81" si="589">INDEX($BS:$BS,(ROW()+($BY72*3)-3))</f>
        <v>4.5047287207565956E-2</v>
      </c>
      <c r="CO72" s="38">
        <f t="shared" ref="CO72:CO81" si="590">INDEX($BW:$BW,(ROW()+($BY72*3)-3))</f>
        <v>0.47123947051744886</v>
      </c>
      <c r="CP72" s="38">
        <f t="shared" ref="CP72:CP81" si="591">INDEX($BX:$BX,(ROW()+($BY72*3)-3))</f>
        <v>0.47212543554006969</v>
      </c>
      <c r="CQ72" s="38">
        <f t="shared" ref="CQ72:CQ81" si="592">INDEX($BD:$BD,(ROW()+($BY72*3)-2))</f>
        <v>0.12562814070351758</v>
      </c>
      <c r="CR72" s="38">
        <f t="shared" ref="CR72:CR81" si="593">INDEX($BO:$BO,(ROW()+($BY72*3)-2))</f>
        <v>0.10209424083769633</v>
      </c>
      <c r="CS72" s="38">
        <f t="shared" ref="CS72:CS81" si="594">INDEX($BF:$BF,(ROW()+($BY72*3)-2))</f>
        <v>0.35175879396984927</v>
      </c>
      <c r="CT72" s="38">
        <f t="shared" ref="CT72:CT81" si="595">INDEX($BQ:$BQ,(ROW()+($BY72*3)-2))</f>
        <v>0.37172774869109948</v>
      </c>
      <c r="CU72" s="38">
        <f t="shared" ref="CU72:CU81" si="596">INDEX($BH:$BH,(ROW()+($BY72*3)-2))</f>
        <v>4.0201005025125629E-2</v>
      </c>
      <c r="CV72" s="38">
        <f t="shared" ref="CV72:CV81" si="597">INDEX($BS:$BS,(ROW()+($BY72*3)-2))</f>
        <v>4.4502617801047119E-2</v>
      </c>
      <c r="CW72" s="38">
        <f t="shared" ref="CW72:CW81" si="598">INDEX($BW:$BW,(ROW()+($BY72*3)-2))</f>
        <v>0.48241206030150752</v>
      </c>
      <c r="CX72" s="38">
        <f t="shared" ref="CX72:CX81" si="599">INDEX($BX:$BX,(ROW()+($BY72*3)-2))</f>
        <v>0.48167539267015708</v>
      </c>
      <c r="CZ72" s="148"/>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L72" s="86"/>
      <c r="EM72" s="86"/>
      <c r="EN72" s="86"/>
      <c r="EO72" s="86"/>
      <c r="EP72" s="86"/>
      <c r="EQ72" s="86"/>
      <c r="ER72" s="86"/>
      <c r="ES72" s="86"/>
      <c r="ET72" s="86"/>
      <c r="EU72" s="86"/>
      <c r="EV72" s="86"/>
      <c r="EW72" s="86"/>
      <c r="EX72" s="86"/>
      <c r="EY72" s="86"/>
      <c r="EZ72" s="86"/>
      <c r="FA72" s="86"/>
      <c r="FB72" s="86"/>
      <c r="FC72" s="86"/>
      <c r="FD72" s="86"/>
      <c r="FE72" s="86"/>
      <c r="FF72" s="86"/>
      <c r="FG72" s="86"/>
      <c r="FH72" s="86"/>
      <c r="FI72" s="86"/>
      <c r="FJ72" s="86"/>
      <c r="FK72" s="86"/>
      <c r="FL72" s="86"/>
      <c r="FM72" s="86"/>
      <c r="FN72" s="86"/>
      <c r="FO72" s="86"/>
      <c r="FP72" s="86"/>
      <c r="FQ72" s="86"/>
      <c r="FR72" s="86"/>
      <c r="FS72" s="86"/>
      <c r="FT72" s="86"/>
      <c r="FU72" s="86"/>
      <c r="FV72" s="86"/>
    </row>
    <row r="73" spans="2:178" s="12" customFormat="1" ht="14.25" customHeight="1">
      <c r="B73" s="263"/>
      <c r="C73" s="284"/>
      <c r="D73" s="144" t="s">
        <v>246</v>
      </c>
      <c r="E73" s="166">
        <v>2</v>
      </c>
      <c r="F73" s="235">
        <v>0</v>
      </c>
      <c r="G73" s="168">
        <f t="shared" ref="G73" si="600">IFERROR(F73/E73,"-")</f>
        <v>0</v>
      </c>
      <c r="H73" s="236">
        <v>0</v>
      </c>
      <c r="I73" s="168">
        <f t="shared" ref="I73" si="601">IFERROR(H73/E73,"-")</f>
        <v>0</v>
      </c>
      <c r="J73" s="236">
        <v>0</v>
      </c>
      <c r="K73" s="168">
        <f t="shared" ref="K73" si="602">IFERROR(J73/E73,"-")</f>
        <v>0</v>
      </c>
      <c r="L73" s="166">
        <v>3</v>
      </c>
      <c r="M73" s="235">
        <v>0</v>
      </c>
      <c r="N73" s="168">
        <f t="shared" ref="N73" si="603">IFERROR(M73/L73,"-")</f>
        <v>0</v>
      </c>
      <c r="O73" s="236">
        <v>0</v>
      </c>
      <c r="P73" s="168">
        <f t="shared" ref="P73" si="604">IFERROR(O73/L73,"-")</f>
        <v>0</v>
      </c>
      <c r="Q73" s="236">
        <v>0</v>
      </c>
      <c r="R73" s="168">
        <f t="shared" ref="R73" si="605">IFERROR(Q73/L73,"-")</f>
        <v>0</v>
      </c>
      <c r="S73" s="166">
        <v>81</v>
      </c>
      <c r="T73" s="235">
        <v>1</v>
      </c>
      <c r="U73" s="168">
        <f t="shared" ref="U73" si="606">IFERROR(T73/S73,"-")</f>
        <v>1.2345679012345678E-2</v>
      </c>
      <c r="V73" s="236">
        <v>0</v>
      </c>
      <c r="W73" s="168">
        <f t="shared" ref="W73" si="607">IFERROR(V73/S73,"-")</f>
        <v>0</v>
      </c>
      <c r="X73" s="236">
        <v>1</v>
      </c>
      <c r="Y73" s="168">
        <f t="shared" ref="Y73" si="608">IFERROR(X73/S73,"-")</f>
        <v>1.2345679012345678E-2</v>
      </c>
      <c r="Z73" s="166">
        <v>179</v>
      </c>
      <c r="AA73" s="235">
        <v>0</v>
      </c>
      <c r="AB73" s="168">
        <f t="shared" ref="AB73" si="609">IFERROR(AA73/Z73,"-")</f>
        <v>0</v>
      </c>
      <c r="AC73" s="236">
        <v>3</v>
      </c>
      <c r="AD73" s="168">
        <f t="shared" ref="AD73" si="610">IFERROR(AC73/Z73,"-")</f>
        <v>1.6759776536312849E-2</v>
      </c>
      <c r="AE73" s="236">
        <v>4</v>
      </c>
      <c r="AF73" s="168">
        <f t="shared" ref="AF73" si="611">IFERROR(AE73/Z73,"-")</f>
        <v>2.23463687150838E-2</v>
      </c>
      <c r="AG73" s="166">
        <v>193</v>
      </c>
      <c r="AH73" s="235">
        <v>1</v>
      </c>
      <c r="AI73" s="168">
        <f t="shared" ref="AI73" si="612">IFERROR(AH73/AG73,"-")</f>
        <v>5.1813471502590676E-3</v>
      </c>
      <c r="AJ73" s="236">
        <v>3</v>
      </c>
      <c r="AK73" s="168">
        <f t="shared" ref="AK73" si="613">IFERROR(AJ73/AG73,"-")</f>
        <v>1.5544041450777202E-2</v>
      </c>
      <c r="AL73" s="236">
        <v>6</v>
      </c>
      <c r="AM73" s="168">
        <f t="shared" ref="AM73" si="614">IFERROR(AL73/AG73,"-")</f>
        <v>3.1088082901554404E-2</v>
      </c>
      <c r="AN73" s="166">
        <v>153</v>
      </c>
      <c r="AO73" s="235">
        <v>1</v>
      </c>
      <c r="AP73" s="168">
        <f t="shared" ref="AP73" si="615">IFERROR(AO73/AN73,"-")</f>
        <v>6.5359477124183009E-3</v>
      </c>
      <c r="AQ73" s="236">
        <v>0</v>
      </c>
      <c r="AR73" s="168">
        <f t="shared" ref="AR73" si="616">IFERROR(AQ73/AN73,"-")</f>
        <v>0</v>
      </c>
      <c r="AS73" s="236">
        <v>4</v>
      </c>
      <c r="AT73" s="168">
        <f t="shared" ref="AT73" si="617">IFERROR(AS73/AN73,"-")</f>
        <v>2.6143790849673203E-2</v>
      </c>
      <c r="AU73" s="166">
        <v>114</v>
      </c>
      <c r="AV73" s="235">
        <v>0</v>
      </c>
      <c r="AW73" s="168">
        <f t="shared" ref="AW73" si="618">IFERROR(AV73/AU73,"-")</f>
        <v>0</v>
      </c>
      <c r="AX73" s="236">
        <v>0</v>
      </c>
      <c r="AY73" s="168">
        <f t="shared" ref="AY73" si="619">IFERROR(AX73/AU73,"-")</f>
        <v>0</v>
      </c>
      <c r="AZ73" s="236">
        <v>0</v>
      </c>
      <c r="BA73" s="168">
        <f t="shared" ref="BA73" si="620">IFERROR(AZ73/AU73,"-")</f>
        <v>0</v>
      </c>
      <c r="BB73" s="166">
        <f t="shared" ref="BB73" si="621">SUM(E73,L73,S73,Z73,AG73,AN73,AU73,)</f>
        <v>725</v>
      </c>
      <c r="BC73" s="167">
        <f t="shared" ref="BC73" si="622">SUM(F73,M73,T73,AA73,AH73,AO73,AV73,)</f>
        <v>3</v>
      </c>
      <c r="BD73" s="168">
        <f t="shared" ref="BD73" si="623">IFERROR(BC73/BB73,"-")</f>
        <v>4.1379310344827587E-3</v>
      </c>
      <c r="BE73" s="167">
        <f t="shared" ref="BE73" si="624">SUM(H73,O73,V73,AC73,AJ73,AQ73,AX73,)</f>
        <v>6</v>
      </c>
      <c r="BF73" s="168">
        <f t="shared" ref="BF73" si="625">IFERROR(BE73/BB73,"-")</f>
        <v>8.2758620689655175E-3</v>
      </c>
      <c r="BG73" s="167">
        <f t="shared" ref="BG73" si="626">SUM(J73,Q73,X73,AE73,AL73,AS73,AZ73,)</f>
        <v>15</v>
      </c>
      <c r="BH73" s="168">
        <f t="shared" ref="BH73" si="627">IFERROR(BG73/BB73,"-")</f>
        <v>2.0689655172413793E-2</v>
      </c>
      <c r="BJ73" s="263"/>
      <c r="BK73" s="284"/>
      <c r="BL73" s="223" t="s">
        <v>245</v>
      </c>
      <c r="BM73" s="40">
        <v>425</v>
      </c>
      <c r="BN73" s="40">
        <v>0</v>
      </c>
      <c r="BO73" s="91">
        <v>0</v>
      </c>
      <c r="BP73" s="40">
        <v>1</v>
      </c>
      <c r="BQ73" s="91">
        <v>2.352941176470588E-3</v>
      </c>
      <c r="BR73" s="40">
        <v>1</v>
      </c>
      <c r="BS73" s="91">
        <v>2.352941176470588E-3</v>
      </c>
      <c r="BU73" s="209"/>
      <c r="BV73" s="213" t="s">
        <v>245</v>
      </c>
      <c r="BW73" s="38">
        <f t="shared" si="574"/>
        <v>0.96689655172413791</v>
      </c>
      <c r="BX73" s="38">
        <f t="shared" si="575"/>
        <v>0.99529411764705877</v>
      </c>
      <c r="BY73" s="147">
        <v>67</v>
      </c>
      <c r="BZ73" s="151" t="s">
        <v>6</v>
      </c>
      <c r="CA73" s="38">
        <f t="shared" si="576"/>
        <v>5.5126223596084489E-2</v>
      </c>
      <c r="CB73" s="38">
        <f t="shared" si="577"/>
        <v>4.6315789473684213E-2</v>
      </c>
      <c r="CC73" s="38">
        <f t="shared" si="578"/>
        <v>0.14013395157135497</v>
      </c>
      <c r="CD73" s="38">
        <f t="shared" si="579"/>
        <v>0.15</v>
      </c>
      <c r="CE73" s="38">
        <f t="shared" si="580"/>
        <v>6.3884595569294184E-2</v>
      </c>
      <c r="CF73" s="38">
        <f t="shared" si="581"/>
        <v>4.7894736842105261E-2</v>
      </c>
      <c r="CG73" s="38">
        <f t="shared" si="582"/>
        <v>0.74085522926326641</v>
      </c>
      <c r="CH73" s="38">
        <f t="shared" si="583"/>
        <v>0.75578947368421057</v>
      </c>
      <c r="CI73" s="38">
        <f t="shared" si="584"/>
        <v>5.5646481178396073E-2</v>
      </c>
      <c r="CJ73" s="38">
        <f t="shared" si="585"/>
        <v>4.7854785478547858E-2</v>
      </c>
      <c r="CK73" s="38">
        <f t="shared" si="586"/>
        <v>0.14238952536824878</v>
      </c>
      <c r="CL73" s="38">
        <f t="shared" si="587"/>
        <v>0.15126512651265125</v>
      </c>
      <c r="CM73" s="38">
        <f t="shared" si="588"/>
        <v>6.2193126022913256E-2</v>
      </c>
      <c r="CN73" s="38">
        <f t="shared" si="589"/>
        <v>4.6754675467546754E-2</v>
      </c>
      <c r="CO73" s="38">
        <f t="shared" si="590"/>
        <v>0.73977086743044185</v>
      </c>
      <c r="CP73" s="38">
        <f t="shared" si="591"/>
        <v>0.75412541254125409</v>
      </c>
      <c r="CQ73" s="38">
        <f t="shared" si="592"/>
        <v>8.6206896551724144E-2</v>
      </c>
      <c r="CR73" s="38">
        <f t="shared" si="593"/>
        <v>1.7543859649122806E-2</v>
      </c>
      <c r="CS73" s="38">
        <f t="shared" si="594"/>
        <v>0.18965517241379309</v>
      </c>
      <c r="CT73" s="38">
        <f t="shared" si="595"/>
        <v>0.17543859649122806</v>
      </c>
      <c r="CU73" s="38">
        <f t="shared" si="596"/>
        <v>0.15517241379310345</v>
      </c>
      <c r="CV73" s="38">
        <f t="shared" si="597"/>
        <v>0.10526315789473684</v>
      </c>
      <c r="CW73" s="38">
        <f t="shared" si="598"/>
        <v>0.56896551724137934</v>
      </c>
      <c r="CX73" s="38">
        <f t="shared" si="599"/>
        <v>0.70175438596491224</v>
      </c>
      <c r="CZ73" s="148"/>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L73" s="86"/>
      <c r="EM73" s="86"/>
      <c r="EN73" s="86"/>
      <c r="EO73" s="86"/>
      <c r="EP73" s="86"/>
      <c r="EQ73" s="86"/>
      <c r="ER73" s="86"/>
      <c r="ES73" s="86"/>
      <c r="ET73" s="86"/>
      <c r="EU73" s="86"/>
      <c r="EV73" s="86"/>
      <c r="EW73" s="86"/>
      <c r="EX73" s="86"/>
      <c r="EY73" s="86"/>
      <c r="EZ73" s="86"/>
      <c r="FA73" s="86"/>
      <c r="FB73" s="86"/>
      <c r="FC73" s="86"/>
      <c r="FD73" s="86"/>
      <c r="FE73" s="86"/>
      <c r="FF73" s="86"/>
      <c r="FG73" s="86"/>
      <c r="FH73" s="86"/>
      <c r="FI73" s="86"/>
      <c r="FJ73" s="86"/>
      <c r="FK73" s="86"/>
      <c r="FL73" s="86"/>
      <c r="FM73" s="86"/>
      <c r="FN73" s="86"/>
      <c r="FO73" s="86"/>
      <c r="FP73" s="86"/>
      <c r="FQ73" s="86"/>
      <c r="FR73" s="86"/>
      <c r="FS73" s="86"/>
      <c r="FT73" s="86"/>
      <c r="FU73" s="86"/>
      <c r="FV73" s="86"/>
    </row>
    <row r="74" spans="2:178" s="12" customFormat="1" ht="14.25" customHeight="1">
      <c r="B74" s="264"/>
      <c r="C74" s="285"/>
      <c r="D74" s="164" t="s">
        <v>74</v>
      </c>
      <c r="E74" s="39">
        <v>57</v>
      </c>
      <c r="F74" s="237">
        <v>1</v>
      </c>
      <c r="G74" s="13">
        <f t="shared" si="0"/>
        <v>1.7543859649122806E-2</v>
      </c>
      <c r="H74" s="34">
        <v>6</v>
      </c>
      <c r="I74" s="13">
        <f t="shared" si="1"/>
        <v>0.10526315789473684</v>
      </c>
      <c r="J74" s="34">
        <v>3</v>
      </c>
      <c r="K74" s="13">
        <f t="shared" si="2"/>
        <v>5.2631578947368418E-2</v>
      </c>
      <c r="L74" s="39">
        <v>165</v>
      </c>
      <c r="M74" s="237">
        <v>2</v>
      </c>
      <c r="N74" s="13">
        <f t="shared" si="3"/>
        <v>1.2121212121212121E-2</v>
      </c>
      <c r="O74" s="34">
        <v>11</v>
      </c>
      <c r="P74" s="13">
        <f t="shared" si="4"/>
        <v>6.6666666666666666E-2</v>
      </c>
      <c r="Q74" s="34">
        <v>7</v>
      </c>
      <c r="R74" s="13">
        <f t="shared" si="5"/>
        <v>4.2424242424242427E-2</v>
      </c>
      <c r="S74" s="39">
        <v>6804</v>
      </c>
      <c r="T74" s="237">
        <v>240</v>
      </c>
      <c r="U74" s="13">
        <f t="shared" si="6"/>
        <v>3.5273368606701938E-2</v>
      </c>
      <c r="V74" s="34">
        <v>983</v>
      </c>
      <c r="W74" s="13">
        <f t="shared" si="7"/>
        <v>0.14447383891828336</v>
      </c>
      <c r="X74" s="34">
        <v>532</v>
      </c>
      <c r="Y74" s="13">
        <f t="shared" si="8"/>
        <v>7.8189300411522639E-2</v>
      </c>
      <c r="Z74" s="39">
        <v>6153</v>
      </c>
      <c r="AA74" s="237">
        <v>181</v>
      </c>
      <c r="AB74" s="13">
        <f t="shared" si="9"/>
        <v>2.9416544774906548E-2</v>
      </c>
      <c r="AC74" s="34">
        <v>691</v>
      </c>
      <c r="AD74" s="13">
        <f t="shared" si="10"/>
        <v>0.11230294165447749</v>
      </c>
      <c r="AE74" s="34">
        <v>529</v>
      </c>
      <c r="AF74" s="13">
        <f t="shared" si="11"/>
        <v>8.5974321469202017E-2</v>
      </c>
      <c r="AG74" s="39">
        <v>4459</v>
      </c>
      <c r="AH74" s="237">
        <v>75</v>
      </c>
      <c r="AI74" s="13">
        <f t="shared" si="12"/>
        <v>1.6819914779098454E-2</v>
      </c>
      <c r="AJ74" s="34">
        <v>342</v>
      </c>
      <c r="AK74" s="13">
        <f t="shared" si="13"/>
        <v>7.6698811392688943E-2</v>
      </c>
      <c r="AL74" s="34">
        <v>347</v>
      </c>
      <c r="AM74" s="13">
        <f t="shared" si="14"/>
        <v>7.7820139044628839E-2</v>
      </c>
      <c r="AN74" s="39">
        <v>2097</v>
      </c>
      <c r="AO74" s="237">
        <v>22</v>
      </c>
      <c r="AP74" s="13">
        <f t="shared" si="15"/>
        <v>1.0491177873152123E-2</v>
      </c>
      <c r="AQ74" s="34">
        <v>119</v>
      </c>
      <c r="AR74" s="13">
        <f t="shared" si="16"/>
        <v>5.6747734859322843E-2</v>
      </c>
      <c r="AS74" s="34">
        <v>111</v>
      </c>
      <c r="AT74" s="13">
        <f t="shared" si="17"/>
        <v>5.2932761087267528E-2</v>
      </c>
      <c r="AU74" s="39">
        <v>696</v>
      </c>
      <c r="AV74" s="237">
        <v>2</v>
      </c>
      <c r="AW74" s="13">
        <f t="shared" si="18"/>
        <v>2.8735632183908046E-3</v>
      </c>
      <c r="AX74" s="34">
        <v>38</v>
      </c>
      <c r="AY74" s="13">
        <f t="shared" si="19"/>
        <v>5.459770114942529E-2</v>
      </c>
      <c r="AZ74" s="34">
        <v>15</v>
      </c>
      <c r="BA74" s="13">
        <f t="shared" si="20"/>
        <v>2.1551724137931036E-2</v>
      </c>
      <c r="BB74" s="39">
        <f t="shared" si="21"/>
        <v>20431</v>
      </c>
      <c r="BC74" s="75">
        <f t="shared" si="22"/>
        <v>523</v>
      </c>
      <c r="BD74" s="13">
        <f t="shared" si="23"/>
        <v>2.5598355440262347E-2</v>
      </c>
      <c r="BE74" s="75">
        <f t="shared" si="24"/>
        <v>2190</v>
      </c>
      <c r="BF74" s="13">
        <f t="shared" si="25"/>
        <v>0.10719005432920561</v>
      </c>
      <c r="BG74" s="75">
        <f t="shared" si="26"/>
        <v>1544</v>
      </c>
      <c r="BH74" s="13">
        <f t="shared" si="27"/>
        <v>7.5571435563604322E-2</v>
      </c>
      <c r="BJ74" s="264"/>
      <c r="BK74" s="285"/>
      <c r="BL74" s="222" t="s">
        <v>74</v>
      </c>
      <c r="BM74" s="40">
        <v>20154</v>
      </c>
      <c r="BN74" s="40">
        <v>489</v>
      </c>
      <c r="BO74" s="91">
        <v>2.4263173563560583E-2</v>
      </c>
      <c r="BP74" s="40">
        <v>2044</v>
      </c>
      <c r="BQ74" s="91">
        <v>0.10141907313684628</v>
      </c>
      <c r="BR74" s="40">
        <v>1550</v>
      </c>
      <c r="BS74" s="91">
        <v>7.6907809864046842E-2</v>
      </c>
      <c r="BU74" s="210"/>
      <c r="BV74" s="125" t="s">
        <v>74</v>
      </c>
      <c r="BW74" s="38">
        <f t="shared" si="574"/>
        <v>0.79164015466692772</v>
      </c>
      <c r="BX74" s="38">
        <f t="shared" si="575"/>
        <v>0.79740994343554628</v>
      </c>
      <c r="BY74" s="147">
        <v>68</v>
      </c>
      <c r="BZ74" s="151" t="s">
        <v>52</v>
      </c>
      <c r="CA74" s="38">
        <f t="shared" si="576"/>
        <v>3.6866359447004608E-2</v>
      </c>
      <c r="CB74" s="38">
        <f t="shared" si="577"/>
        <v>3.7905431809300505E-2</v>
      </c>
      <c r="CC74" s="38">
        <f t="shared" si="578"/>
        <v>0.14938556067588327</v>
      </c>
      <c r="CD74" s="38">
        <f t="shared" si="579"/>
        <v>0.11957796014067995</v>
      </c>
      <c r="CE74" s="38">
        <f t="shared" si="580"/>
        <v>7.8725038402457759E-2</v>
      </c>
      <c r="CF74" s="38">
        <f t="shared" si="581"/>
        <v>6.7213755373192657E-2</v>
      </c>
      <c r="CG74" s="38">
        <f t="shared" si="582"/>
        <v>0.73502304147465436</v>
      </c>
      <c r="CH74" s="38">
        <f t="shared" si="583"/>
        <v>0.77530285267682686</v>
      </c>
      <c r="CI74" s="38">
        <f t="shared" si="584"/>
        <v>3.7926675094816689E-2</v>
      </c>
      <c r="CJ74" s="38">
        <f t="shared" si="585"/>
        <v>3.7468776019983351E-2</v>
      </c>
      <c r="CK74" s="38">
        <f t="shared" si="586"/>
        <v>0.15592077538980195</v>
      </c>
      <c r="CL74" s="38">
        <f t="shared" si="587"/>
        <v>0.1228143213988343</v>
      </c>
      <c r="CM74" s="38">
        <f t="shared" si="588"/>
        <v>8.1753055204382641E-2</v>
      </c>
      <c r="CN74" s="38">
        <f t="shared" si="589"/>
        <v>6.8692756036636132E-2</v>
      </c>
      <c r="CO74" s="38">
        <f t="shared" si="590"/>
        <v>0.7243994943109987</v>
      </c>
      <c r="CP74" s="38">
        <f t="shared" si="591"/>
        <v>0.77102414654454621</v>
      </c>
      <c r="CQ74" s="38">
        <f t="shared" si="592"/>
        <v>5.2631578947368418E-2</v>
      </c>
      <c r="CR74" s="38">
        <f t="shared" si="593"/>
        <v>7.7777777777777779E-2</v>
      </c>
      <c r="CS74" s="38">
        <f t="shared" si="594"/>
        <v>0.15789473684210525</v>
      </c>
      <c r="CT74" s="38">
        <f t="shared" si="595"/>
        <v>0.12222222222222222</v>
      </c>
      <c r="CU74" s="38">
        <f t="shared" si="596"/>
        <v>7.0175438596491224E-2</v>
      </c>
      <c r="CV74" s="38">
        <f t="shared" si="597"/>
        <v>7.7777777777777779E-2</v>
      </c>
      <c r="CW74" s="38">
        <f t="shared" si="598"/>
        <v>0.7192982456140351</v>
      </c>
      <c r="CX74" s="38">
        <f t="shared" si="599"/>
        <v>0.72222222222222221</v>
      </c>
      <c r="CZ74" s="148"/>
      <c r="DA74" s="86"/>
      <c r="DB74" s="86"/>
      <c r="DC74" s="86"/>
      <c r="DD74" s="86"/>
      <c r="DE74" s="86"/>
      <c r="DF74" s="86"/>
      <c r="DG74" s="86"/>
      <c r="DH74" s="86"/>
      <c r="DI74" s="86"/>
      <c r="DJ74" s="86"/>
      <c r="DK74" s="86"/>
      <c r="DL74" s="86"/>
      <c r="DM74" s="86"/>
      <c r="DN74" s="86"/>
      <c r="DO74" s="86"/>
      <c r="DP74" s="86"/>
      <c r="DQ74" s="86"/>
      <c r="DR74" s="86"/>
      <c r="DS74" s="86"/>
      <c r="DT74" s="86"/>
      <c r="DU74" s="86"/>
      <c r="DV74" s="86"/>
      <c r="DW74" s="86"/>
      <c r="DX74" s="86"/>
      <c r="DY74" s="86"/>
      <c r="DZ74" s="86"/>
      <c r="EA74" s="86"/>
      <c r="EB74" s="86"/>
      <c r="EC74" s="86"/>
      <c r="ED74" s="86"/>
      <c r="EE74" s="86"/>
      <c r="EF74" s="86"/>
      <c r="EG74" s="86"/>
      <c r="EH74" s="86"/>
      <c r="EI74" s="86"/>
      <c r="EJ74" s="86"/>
      <c r="EL74" s="86"/>
      <c r="EM74" s="86"/>
      <c r="EN74" s="86"/>
      <c r="EO74" s="86"/>
      <c r="EP74" s="86"/>
      <c r="EQ74" s="86"/>
      <c r="ER74" s="86"/>
      <c r="ES74" s="86"/>
      <c r="ET74" s="86"/>
      <c r="EU74" s="86"/>
      <c r="EV74" s="86"/>
      <c r="EW74" s="86"/>
      <c r="EX74" s="86"/>
      <c r="EY74" s="86"/>
      <c r="EZ74" s="86"/>
      <c r="FA74" s="86"/>
      <c r="FB74" s="86"/>
      <c r="FC74" s="86"/>
      <c r="FD74" s="86"/>
      <c r="FE74" s="86"/>
      <c r="FF74" s="86"/>
      <c r="FG74" s="86"/>
      <c r="FH74" s="86"/>
      <c r="FI74" s="86"/>
      <c r="FJ74" s="86"/>
      <c r="FK74" s="86"/>
      <c r="FL74" s="86"/>
      <c r="FM74" s="86"/>
      <c r="FN74" s="86"/>
      <c r="FO74" s="86"/>
      <c r="FP74" s="86"/>
      <c r="FQ74" s="86"/>
      <c r="FR74" s="86"/>
      <c r="FS74" s="86"/>
      <c r="FT74" s="86"/>
      <c r="FU74" s="86"/>
      <c r="FV74" s="86"/>
    </row>
    <row r="75" spans="2:178" s="12" customFormat="1" ht="14.25" customHeight="1">
      <c r="B75" s="262">
        <v>18</v>
      </c>
      <c r="C75" s="283" t="s">
        <v>62</v>
      </c>
      <c r="D75" s="143" t="s">
        <v>163</v>
      </c>
      <c r="E75" s="128">
        <v>31</v>
      </c>
      <c r="F75" s="89">
        <v>0</v>
      </c>
      <c r="G75" s="77">
        <f t="shared" si="0"/>
        <v>0</v>
      </c>
      <c r="H75" s="78">
        <v>4</v>
      </c>
      <c r="I75" s="77">
        <f t="shared" si="1"/>
        <v>0.12903225806451613</v>
      </c>
      <c r="J75" s="78">
        <v>4</v>
      </c>
      <c r="K75" s="77">
        <f t="shared" si="2"/>
        <v>0.12903225806451613</v>
      </c>
      <c r="L75" s="128">
        <v>109</v>
      </c>
      <c r="M75" s="89">
        <v>2</v>
      </c>
      <c r="N75" s="77">
        <f t="shared" si="3"/>
        <v>1.834862385321101E-2</v>
      </c>
      <c r="O75" s="78">
        <v>7</v>
      </c>
      <c r="P75" s="77">
        <f t="shared" si="4"/>
        <v>6.4220183486238536E-2</v>
      </c>
      <c r="Q75" s="78">
        <v>4</v>
      </c>
      <c r="R75" s="77">
        <f t="shared" si="5"/>
        <v>3.669724770642202E-2</v>
      </c>
      <c r="S75" s="128">
        <v>5566</v>
      </c>
      <c r="T75" s="89">
        <v>211</v>
      </c>
      <c r="U75" s="77">
        <f t="shared" si="6"/>
        <v>3.7908731584620915E-2</v>
      </c>
      <c r="V75" s="78">
        <v>745</v>
      </c>
      <c r="W75" s="77">
        <f t="shared" si="7"/>
        <v>0.13384836507366152</v>
      </c>
      <c r="X75" s="78">
        <v>520</v>
      </c>
      <c r="Y75" s="77">
        <f t="shared" si="8"/>
        <v>9.3424362199065761E-2</v>
      </c>
      <c r="Z75" s="128">
        <v>5084</v>
      </c>
      <c r="AA75" s="89">
        <v>186</v>
      </c>
      <c r="AB75" s="77">
        <f t="shared" si="9"/>
        <v>3.6585365853658534E-2</v>
      </c>
      <c r="AC75" s="78">
        <v>511</v>
      </c>
      <c r="AD75" s="77">
        <f t="shared" si="10"/>
        <v>0.10051140833988985</v>
      </c>
      <c r="AE75" s="78">
        <v>524</v>
      </c>
      <c r="AF75" s="77">
        <f t="shared" si="11"/>
        <v>0.10306845003933911</v>
      </c>
      <c r="AG75" s="128">
        <v>3690</v>
      </c>
      <c r="AH75" s="89">
        <v>74</v>
      </c>
      <c r="AI75" s="77">
        <f t="shared" si="12"/>
        <v>2.0054200542005421E-2</v>
      </c>
      <c r="AJ75" s="78">
        <v>318</v>
      </c>
      <c r="AK75" s="77">
        <f t="shared" si="13"/>
        <v>8.6178861788617889E-2</v>
      </c>
      <c r="AL75" s="78">
        <v>323</v>
      </c>
      <c r="AM75" s="77">
        <f t="shared" si="14"/>
        <v>8.7533875338753384E-2</v>
      </c>
      <c r="AN75" s="128">
        <v>1697</v>
      </c>
      <c r="AO75" s="89">
        <v>17</v>
      </c>
      <c r="AP75" s="77">
        <f t="shared" si="15"/>
        <v>1.0017678255745434E-2</v>
      </c>
      <c r="AQ75" s="78">
        <v>102</v>
      </c>
      <c r="AR75" s="77">
        <f t="shared" si="16"/>
        <v>6.0106069534472596E-2</v>
      </c>
      <c r="AS75" s="78">
        <v>102</v>
      </c>
      <c r="AT75" s="77">
        <f t="shared" si="17"/>
        <v>6.0106069534472596E-2</v>
      </c>
      <c r="AU75" s="128">
        <v>523</v>
      </c>
      <c r="AV75" s="89">
        <v>1</v>
      </c>
      <c r="AW75" s="77">
        <f t="shared" si="18"/>
        <v>1.9120458891013384E-3</v>
      </c>
      <c r="AX75" s="78">
        <v>16</v>
      </c>
      <c r="AY75" s="77">
        <f t="shared" si="19"/>
        <v>3.0592734225621414E-2</v>
      </c>
      <c r="AZ75" s="78">
        <v>19</v>
      </c>
      <c r="BA75" s="77">
        <f t="shared" si="20"/>
        <v>3.6328871892925434E-2</v>
      </c>
      <c r="BB75" s="128">
        <f t="shared" si="21"/>
        <v>16700</v>
      </c>
      <c r="BC75" s="79">
        <f t="shared" si="22"/>
        <v>491</v>
      </c>
      <c r="BD75" s="77">
        <f t="shared" si="23"/>
        <v>2.940119760479042E-2</v>
      </c>
      <c r="BE75" s="79">
        <f t="shared" si="24"/>
        <v>1703</v>
      </c>
      <c r="BF75" s="77">
        <f t="shared" si="25"/>
        <v>0.10197604790419161</v>
      </c>
      <c r="BG75" s="79">
        <f t="shared" si="26"/>
        <v>1496</v>
      </c>
      <c r="BH75" s="77">
        <f t="shared" si="27"/>
        <v>8.9580838323353298E-2</v>
      </c>
      <c r="BJ75" s="262">
        <v>18</v>
      </c>
      <c r="BK75" s="283" t="s">
        <v>62</v>
      </c>
      <c r="BL75" s="223" t="s">
        <v>163</v>
      </c>
      <c r="BM75" s="40">
        <v>16816</v>
      </c>
      <c r="BN75" s="40">
        <v>431</v>
      </c>
      <c r="BO75" s="91">
        <v>2.5630352045670789E-2</v>
      </c>
      <c r="BP75" s="40">
        <v>1475</v>
      </c>
      <c r="BQ75" s="91">
        <v>8.7714081826831589E-2</v>
      </c>
      <c r="BR75" s="40">
        <v>1574</v>
      </c>
      <c r="BS75" s="91">
        <v>9.3601332064700282E-2</v>
      </c>
      <c r="BU75" s="208" t="s">
        <v>62</v>
      </c>
      <c r="BV75" s="213" t="s">
        <v>163</v>
      </c>
      <c r="BW75" s="38">
        <f t="shared" si="574"/>
        <v>0.77904191616766472</v>
      </c>
      <c r="BX75" s="38">
        <f t="shared" si="575"/>
        <v>0.79305423406279729</v>
      </c>
      <c r="BY75" s="147">
        <v>69</v>
      </c>
      <c r="BZ75" s="151" t="s">
        <v>53</v>
      </c>
      <c r="CA75" s="38">
        <f t="shared" si="576"/>
        <v>3.8873780195168774E-2</v>
      </c>
      <c r="CB75" s="38">
        <f t="shared" si="577"/>
        <v>3.8901987201077806E-2</v>
      </c>
      <c r="CC75" s="38">
        <f t="shared" si="578"/>
        <v>0.11774116141417373</v>
      </c>
      <c r="CD75" s="38">
        <f t="shared" si="579"/>
        <v>0.11872684405523745</v>
      </c>
      <c r="CE75" s="38">
        <f t="shared" si="580"/>
        <v>7.8067509198528229E-2</v>
      </c>
      <c r="CF75" s="38">
        <f t="shared" si="581"/>
        <v>7.6288312563152577E-2</v>
      </c>
      <c r="CG75" s="38">
        <f t="shared" si="582"/>
        <v>0.76531754919212924</v>
      </c>
      <c r="CH75" s="38">
        <f t="shared" si="583"/>
        <v>0.76608285618053218</v>
      </c>
      <c r="CI75" s="38">
        <f t="shared" si="584"/>
        <v>4.0194884287454324E-2</v>
      </c>
      <c r="CJ75" s="38">
        <f t="shared" si="585"/>
        <v>3.7834902244750182E-2</v>
      </c>
      <c r="CK75" s="38">
        <f t="shared" si="586"/>
        <v>0.11919262223768923</v>
      </c>
      <c r="CL75" s="38">
        <f t="shared" si="587"/>
        <v>0.11929761042722664</v>
      </c>
      <c r="CM75" s="38">
        <f t="shared" si="588"/>
        <v>7.830172263789803E-2</v>
      </c>
      <c r="CN75" s="38">
        <f t="shared" si="589"/>
        <v>7.5488776249094863E-2</v>
      </c>
      <c r="CO75" s="38">
        <f t="shared" si="590"/>
        <v>0.76231077083695842</v>
      </c>
      <c r="CP75" s="38">
        <f t="shared" si="591"/>
        <v>0.7673787110789283</v>
      </c>
      <c r="CQ75" s="38">
        <f t="shared" si="592"/>
        <v>2.6525198938992044E-2</v>
      </c>
      <c r="CR75" s="38">
        <f t="shared" si="593"/>
        <v>6.1797752808988762E-2</v>
      </c>
      <c r="CS75" s="38">
        <f t="shared" si="594"/>
        <v>0.1273209549071618</v>
      </c>
      <c r="CT75" s="38">
        <f t="shared" si="595"/>
        <v>0.12921348314606743</v>
      </c>
      <c r="CU75" s="38">
        <f t="shared" si="596"/>
        <v>9.5490716180371346E-2</v>
      </c>
      <c r="CV75" s="38">
        <f t="shared" si="597"/>
        <v>0.10112359550561797</v>
      </c>
      <c r="CW75" s="38">
        <f t="shared" si="598"/>
        <v>0.75066312997347484</v>
      </c>
      <c r="CX75" s="38">
        <f t="shared" si="599"/>
        <v>0.7078651685393258</v>
      </c>
      <c r="CZ75" s="148"/>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L75" s="86"/>
      <c r="EM75" s="86"/>
      <c r="EN75" s="86"/>
      <c r="EO75" s="86"/>
      <c r="EP75" s="86"/>
      <c r="EQ75" s="86"/>
      <c r="ER75" s="86"/>
      <c r="ES75" s="86"/>
      <c r="ET75" s="86"/>
      <c r="EU75" s="86"/>
      <c r="EV75" s="86"/>
      <c r="EW75" s="86"/>
      <c r="EX75" s="86"/>
      <c r="EY75" s="86"/>
      <c r="EZ75" s="86"/>
      <c r="FA75" s="86"/>
      <c r="FB75" s="86"/>
      <c r="FC75" s="86"/>
      <c r="FD75" s="86"/>
      <c r="FE75" s="86"/>
      <c r="FF75" s="86"/>
      <c r="FG75" s="86"/>
      <c r="FH75" s="86"/>
      <c r="FI75" s="86"/>
      <c r="FJ75" s="86"/>
      <c r="FK75" s="86"/>
      <c r="FL75" s="86"/>
      <c r="FM75" s="86"/>
      <c r="FN75" s="86"/>
      <c r="FO75" s="86"/>
      <c r="FP75" s="86"/>
      <c r="FQ75" s="86"/>
      <c r="FR75" s="86"/>
      <c r="FS75" s="86"/>
      <c r="FT75" s="86"/>
      <c r="FU75" s="86"/>
      <c r="FV75" s="86"/>
    </row>
    <row r="76" spans="2:178" s="12" customFormat="1" ht="14.25" customHeight="1">
      <c r="B76" s="263"/>
      <c r="C76" s="284"/>
      <c r="D76" s="181" t="s">
        <v>191</v>
      </c>
      <c r="E76" s="174">
        <v>0</v>
      </c>
      <c r="F76" s="175">
        <v>0</v>
      </c>
      <c r="G76" s="67" t="str">
        <f t="shared" si="0"/>
        <v>-</v>
      </c>
      <c r="H76" s="68">
        <v>0</v>
      </c>
      <c r="I76" s="67" t="str">
        <f t="shared" si="1"/>
        <v>-</v>
      </c>
      <c r="J76" s="68">
        <v>0</v>
      </c>
      <c r="K76" s="67" t="str">
        <f t="shared" si="2"/>
        <v>-</v>
      </c>
      <c r="L76" s="174">
        <v>3</v>
      </c>
      <c r="M76" s="175">
        <v>1</v>
      </c>
      <c r="N76" s="67">
        <f t="shared" si="3"/>
        <v>0.33333333333333331</v>
      </c>
      <c r="O76" s="68">
        <v>0</v>
      </c>
      <c r="P76" s="67">
        <f t="shared" si="4"/>
        <v>0</v>
      </c>
      <c r="Q76" s="68">
        <v>0</v>
      </c>
      <c r="R76" s="67">
        <f t="shared" si="5"/>
        <v>0</v>
      </c>
      <c r="S76" s="174">
        <v>527</v>
      </c>
      <c r="T76" s="175">
        <v>22</v>
      </c>
      <c r="U76" s="67">
        <f t="shared" si="6"/>
        <v>4.1745730550284632E-2</v>
      </c>
      <c r="V76" s="68">
        <v>74</v>
      </c>
      <c r="W76" s="67">
        <f t="shared" si="7"/>
        <v>0.14041745730550284</v>
      </c>
      <c r="X76" s="68">
        <v>54</v>
      </c>
      <c r="Y76" s="67">
        <f t="shared" si="8"/>
        <v>0.10246679316888045</v>
      </c>
      <c r="Z76" s="174">
        <v>361</v>
      </c>
      <c r="AA76" s="175">
        <v>13</v>
      </c>
      <c r="AB76" s="67">
        <f t="shared" si="9"/>
        <v>3.6011080332409975E-2</v>
      </c>
      <c r="AC76" s="68">
        <v>47</v>
      </c>
      <c r="AD76" s="67">
        <f t="shared" si="10"/>
        <v>0.13019390581717452</v>
      </c>
      <c r="AE76" s="68">
        <v>45</v>
      </c>
      <c r="AF76" s="67">
        <f t="shared" si="11"/>
        <v>0.12465373961218837</v>
      </c>
      <c r="AG76" s="174">
        <v>219</v>
      </c>
      <c r="AH76" s="175">
        <v>6</v>
      </c>
      <c r="AI76" s="67">
        <f t="shared" si="12"/>
        <v>2.7397260273972601E-2</v>
      </c>
      <c r="AJ76" s="68">
        <v>12</v>
      </c>
      <c r="AK76" s="67">
        <f t="shared" si="13"/>
        <v>5.4794520547945202E-2</v>
      </c>
      <c r="AL76" s="68">
        <v>22</v>
      </c>
      <c r="AM76" s="67">
        <f t="shared" si="14"/>
        <v>0.1004566210045662</v>
      </c>
      <c r="AN76" s="174">
        <v>107</v>
      </c>
      <c r="AO76" s="175">
        <v>2</v>
      </c>
      <c r="AP76" s="67">
        <f t="shared" si="15"/>
        <v>1.8691588785046728E-2</v>
      </c>
      <c r="AQ76" s="68">
        <v>7</v>
      </c>
      <c r="AR76" s="67">
        <f t="shared" si="16"/>
        <v>6.5420560747663545E-2</v>
      </c>
      <c r="AS76" s="68">
        <v>9</v>
      </c>
      <c r="AT76" s="67">
        <f t="shared" si="17"/>
        <v>8.4112149532710276E-2</v>
      </c>
      <c r="AU76" s="174">
        <v>25</v>
      </c>
      <c r="AV76" s="175">
        <v>0</v>
      </c>
      <c r="AW76" s="67">
        <f t="shared" si="18"/>
        <v>0</v>
      </c>
      <c r="AX76" s="68">
        <v>0</v>
      </c>
      <c r="AY76" s="67">
        <f t="shared" si="19"/>
        <v>0</v>
      </c>
      <c r="AZ76" s="68">
        <v>0</v>
      </c>
      <c r="BA76" s="67">
        <f t="shared" si="20"/>
        <v>0</v>
      </c>
      <c r="BB76" s="174">
        <f t="shared" si="21"/>
        <v>1242</v>
      </c>
      <c r="BC76" s="69">
        <f t="shared" si="22"/>
        <v>44</v>
      </c>
      <c r="BD76" s="67">
        <f t="shared" si="23"/>
        <v>3.542673107890499E-2</v>
      </c>
      <c r="BE76" s="69">
        <f t="shared" si="24"/>
        <v>140</v>
      </c>
      <c r="BF76" s="67">
        <f t="shared" si="25"/>
        <v>0.11272141706924316</v>
      </c>
      <c r="BG76" s="69">
        <f t="shared" si="26"/>
        <v>130</v>
      </c>
      <c r="BH76" s="67">
        <f t="shared" si="27"/>
        <v>0.10466988727858294</v>
      </c>
      <c r="BJ76" s="263"/>
      <c r="BK76" s="284"/>
      <c r="BL76" s="223" t="s">
        <v>191</v>
      </c>
      <c r="BM76" s="40">
        <v>1202</v>
      </c>
      <c r="BN76" s="40">
        <v>39</v>
      </c>
      <c r="BO76" s="91">
        <v>3.2445923460898501E-2</v>
      </c>
      <c r="BP76" s="40">
        <v>117</v>
      </c>
      <c r="BQ76" s="91">
        <v>9.7337770382695504E-2</v>
      </c>
      <c r="BR76" s="40">
        <v>117</v>
      </c>
      <c r="BS76" s="91">
        <v>9.7337770382695504E-2</v>
      </c>
      <c r="BU76" s="209"/>
      <c r="BV76" s="213" t="s">
        <v>191</v>
      </c>
      <c r="BW76" s="38">
        <f t="shared" si="574"/>
        <v>0.74718196457326891</v>
      </c>
      <c r="BX76" s="38">
        <f t="shared" si="575"/>
        <v>0.77287853577371046</v>
      </c>
      <c r="BY76" s="147">
        <v>70</v>
      </c>
      <c r="BZ76" s="151" t="s">
        <v>54</v>
      </c>
      <c r="CA76" s="38">
        <f t="shared" si="576"/>
        <v>4.9952874646559849E-2</v>
      </c>
      <c r="CB76" s="38">
        <f t="shared" si="577"/>
        <v>5.5822906641000959E-2</v>
      </c>
      <c r="CC76" s="38">
        <f t="shared" si="578"/>
        <v>0.16493873704052781</v>
      </c>
      <c r="CD76" s="38">
        <f t="shared" si="579"/>
        <v>0.15688161693936478</v>
      </c>
      <c r="CE76" s="38">
        <f t="shared" si="580"/>
        <v>8.1998114985862389E-2</v>
      </c>
      <c r="CF76" s="38">
        <f t="shared" si="581"/>
        <v>8.8546679499518763E-2</v>
      </c>
      <c r="CG76" s="38">
        <f t="shared" si="582"/>
        <v>0.70311027332705001</v>
      </c>
      <c r="CH76" s="38">
        <f t="shared" si="583"/>
        <v>0.69874879692011549</v>
      </c>
      <c r="CI76" s="38">
        <f t="shared" si="584"/>
        <v>5.2093973442288048E-2</v>
      </c>
      <c r="CJ76" s="38">
        <f t="shared" si="585"/>
        <v>5.7259713701431493E-2</v>
      </c>
      <c r="CK76" s="38">
        <f t="shared" si="586"/>
        <v>0.16956077630234934</v>
      </c>
      <c r="CL76" s="38">
        <f t="shared" si="587"/>
        <v>0.15848670756646216</v>
      </c>
      <c r="CM76" s="38">
        <f t="shared" si="588"/>
        <v>8.6823289070480078E-2</v>
      </c>
      <c r="CN76" s="38">
        <f t="shared" si="589"/>
        <v>9.1002044989775058E-2</v>
      </c>
      <c r="CO76" s="38">
        <f t="shared" si="590"/>
        <v>0.69152196118488252</v>
      </c>
      <c r="CP76" s="38">
        <f t="shared" si="591"/>
        <v>0.69325153374233128</v>
      </c>
      <c r="CQ76" s="38">
        <f t="shared" si="592"/>
        <v>3.7037037037037035E-2</v>
      </c>
      <c r="CR76" s="38">
        <f t="shared" si="593"/>
        <v>4.5454545454545456E-2</v>
      </c>
      <c r="CS76" s="38">
        <f t="shared" si="594"/>
        <v>0.14814814814814814</v>
      </c>
      <c r="CT76" s="38">
        <f t="shared" si="595"/>
        <v>0.18181818181818182</v>
      </c>
      <c r="CU76" s="38">
        <f t="shared" si="596"/>
        <v>3.7037037037037035E-2</v>
      </c>
      <c r="CV76" s="38">
        <f t="shared" si="597"/>
        <v>6.8181818181818177E-2</v>
      </c>
      <c r="CW76" s="38">
        <f t="shared" si="598"/>
        <v>0.77777777777777779</v>
      </c>
      <c r="CX76" s="38">
        <f t="shared" si="599"/>
        <v>0.70454545454545459</v>
      </c>
      <c r="CZ76" s="148"/>
      <c r="DA76" s="86"/>
      <c r="DB76" s="86"/>
      <c r="DC76" s="86"/>
      <c r="DD76" s="86"/>
      <c r="DE76" s="86"/>
      <c r="DF76" s="86"/>
      <c r="DG76" s="86"/>
      <c r="DH76" s="86"/>
      <c r="DI76" s="86"/>
      <c r="DJ76" s="86"/>
      <c r="DK76" s="86"/>
      <c r="DL76" s="86"/>
      <c r="DM76" s="86"/>
      <c r="DN76" s="86"/>
      <c r="DO76" s="86"/>
      <c r="DP76" s="86"/>
      <c r="DQ76" s="86"/>
      <c r="DR76" s="86"/>
      <c r="DS76" s="86"/>
      <c r="DT76" s="86"/>
      <c r="DU76" s="86"/>
      <c r="DV76" s="86"/>
      <c r="DW76" s="86"/>
      <c r="DX76" s="86"/>
      <c r="DY76" s="86"/>
      <c r="DZ76" s="86"/>
      <c r="EA76" s="86"/>
      <c r="EB76" s="86"/>
      <c r="EC76" s="86"/>
      <c r="ED76" s="86"/>
      <c r="EE76" s="86"/>
      <c r="EF76" s="86"/>
      <c r="EG76" s="86"/>
      <c r="EH76" s="86"/>
      <c r="EI76" s="86"/>
      <c r="EJ76" s="86"/>
      <c r="EL76" s="86"/>
      <c r="EM76" s="86"/>
      <c r="EN76" s="86"/>
      <c r="EO76" s="86"/>
      <c r="EP76" s="86"/>
      <c r="EQ76" s="86"/>
      <c r="ER76" s="86"/>
      <c r="ES76" s="86"/>
      <c r="ET76" s="86"/>
      <c r="EU76" s="86"/>
      <c r="EV76" s="86"/>
      <c r="EW76" s="86"/>
      <c r="EX76" s="86"/>
      <c r="EY76" s="86"/>
      <c r="EZ76" s="86"/>
      <c r="FA76" s="86"/>
      <c r="FB76" s="86"/>
      <c r="FC76" s="86"/>
      <c r="FD76" s="86"/>
      <c r="FE76" s="86"/>
      <c r="FF76" s="86"/>
      <c r="FG76" s="86"/>
      <c r="FH76" s="86"/>
      <c r="FI76" s="86"/>
      <c r="FJ76" s="86"/>
      <c r="FK76" s="86"/>
      <c r="FL76" s="86"/>
      <c r="FM76" s="86"/>
      <c r="FN76" s="86"/>
      <c r="FO76" s="86"/>
      <c r="FP76" s="86"/>
      <c r="FQ76" s="86"/>
      <c r="FR76" s="86"/>
      <c r="FS76" s="86"/>
      <c r="FT76" s="86"/>
      <c r="FU76" s="86"/>
      <c r="FV76" s="86"/>
    </row>
    <row r="77" spans="2:178" s="12" customFormat="1" ht="14.25" customHeight="1">
      <c r="B77" s="263"/>
      <c r="C77" s="284"/>
      <c r="D77" s="144" t="s">
        <v>246</v>
      </c>
      <c r="E77" s="166">
        <v>0</v>
      </c>
      <c r="F77" s="235">
        <v>0</v>
      </c>
      <c r="G77" s="168" t="str">
        <f t="shared" ref="G77" si="628">IFERROR(F77/E77,"-")</f>
        <v>-</v>
      </c>
      <c r="H77" s="236">
        <v>0</v>
      </c>
      <c r="I77" s="168" t="str">
        <f t="shared" ref="I77" si="629">IFERROR(H77/E77,"-")</f>
        <v>-</v>
      </c>
      <c r="J77" s="236">
        <v>0</v>
      </c>
      <c r="K77" s="168" t="str">
        <f t="shared" ref="K77" si="630">IFERROR(J77/E77,"-")</f>
        <v>-</v>
      </c>
      <c r="L77" s="166">
        <v>4</v>
      </c>
      <c r="M77" s="235">
        <v>0</v>
      </c>
      <c r="N77" s="168">
        <f t="shared" ref="N77" si="631">IFERROR(M77/L77,"-")</f>
        <v>0</v>
      </c>
      <c r="O77" s="236">
        <v>0</v>
      </c>
      <c r="P77" s="168">
        <f t="shared" ref="P77" si="632">IFERROR(O77/L77,"-")</f>
        <v>0</v>
      </c>
      <c r="Q77" s="236">
        <v>0</v>
      </c>
      <c r="R77" s="168">
        <f t="shared" ref="R77" si="633">IFERROR(Q77/L77,"-")</f>
        <v>0</v>
      </c>
      <c r="S77" s="166">
        <v>79</v>
      </c>
      <c r="T77" s="235">
        <v>2</v>
      </c>
      <c r="U77" s="168">
        <f t="shared" ref="U77" si="634">IFERROR(T77/S77,"-")</f>
        <v>2.5316455696202531E-2</v>
      </c>
      <c r="V77" s="236">
        <v>0</v>
      </c>
      <c r="W77" s="168">
        <f t="shared" ref="W77" si="635">IFERROR(V77/S77,"-")</f>
        <v>0</v>
      </c>
      <c r="X77" s="236">
        <v>2</v>
      </c>
      <c r="Y77" s="168">
        <f t="shared" ref="Y77" si="636">IFERROR(X77/S77,"-")</f>
        <v>2.5316455696202531E-2</v>
      </c>
      <c r="Z77" s="166">
        <v>153</v>
      </c>
      <c r="AA77" s="235">
        <v>1</v>
      </c>
      <c r="AB77" s="168">
        <f t="shared" ref="AB77" si="637">IFERROR(AA77/Z77,"-")</f>
        <v>6.5359477124183009E-3</v>
      </c>
      <c r="AC77" s="236">
        <v>0</v>
      </c>
      <c r="AD77" s="168">
        <f t="shared" ref="AD77" si="638">IFERROR(AC77/Z77,"-")</f>
        <v>0</v>
      </c>
      <c r="AE77" s="236">
        <v>6</v>
      </c>
      <c r="AF77" s="168">
        <f t="shared" ref="AF77" si="639">IFERROR(AE77/Z77,"-")</f>
        <v>3.9215686274509803E-2</v>
      </c>
      <c r="AG77" s="166">
        <v>165</v>
      </c>
      <c r="AH77" s="235">
        <v>1</v>
      </c>
      <c r="AI77" s="168">
        <f t="shared" ref="AI77" si="640">IFERROR(AH77/AG77,"-")</f>
        <v>6.0606060606060606E-3</v>
      </c>
      <c r="AJ77" s="236">
        <v>4</v>
      </c>
      <c r="AK77" s="168">
        <f t="shared" ref="AK77" si="641">IFERROR(AJ77/AG77,"-")</f>
        <v>2.4242424242424242E-2</v>
      </c>
      <c r="AL77" s="236">
        <v>1</v>
      </c>
      <c r="AM77" s="168">
        <f t="shared" ref="AM77" si="642">IFERROR(AL77/AG77,"-")</f>
        <v>6.0606060606060606E-3</v>
      </c>
      <c r="AN77" s="166">
        <v>153</v>
      </c>
      <c r="AO77" s="235">
        <v>0</v>
      </c>
      <c r="AP77" s="168">
        <f t="shared" ref="AP77" si="643">IFERROR(AO77/AN77,"-")</f>
        <v>0</v>
      </c>
      <c r="AQ77" s="236">
        <v>0</v>
      </c>
      <c r="AR77" s="168">
        <f t="shared" ref="AR77" si="644">IFERROR(AQ77/AN77,"-")</f>
        <v>0</v>
      </c>
      <c r="AS77" s="236">
        <v>0</v>
      </c>
      <c r="AT77" s="168">
        <f t="shared" ref="AT77" si="645">IFERROR(AS77/AN77,"-")</f>
        <v>0</v>
      </c>
      <c r="AU77" s="166">
        <v>110</v>
      </c>
      <c r="AV77" s="235">
        <v>0</v>
      </c>
      <c r="AW77" s="168">
        <f t="shared" ref="AW77" si="646">IFERROR(AV77/AU77,"-")</f>
        <v>0</v>
      </c>
      <c r="AX77" s="236">
        <v>1</v>
      </c>
      <c r="AY77" s="168">
        <f t="shared" ref="AY77" si="647">IFERROR(AX77/AU77,"-")</f>
        <v>9.0909090909090905E-3</v>
      </c>
      <c r="AZ77" s="236">
        <v>2</v>
      </c>
      <c r="BA77" s="168">
        <f t="shared" ref="BA77" si="648">IFERROR(AZ77/AU77,"-")</f>
        <v>1.8181818181818181E-2</v>
      </c>
      <c r="BB77" s="166">
        <f t="shared" ref="BB77" si="649">SUM(E77,L77,S77,Z77,AG77,AN77,AU77,)</f>
        <v>664</v>
      </c>
      <c r="BC77" s="167">
        <f t="shared" ref="BC77" si="650">SUM(F77,M77,T77,AA77,AH77,AO77,AV77,)</f>
        <v>4</v>
      </c>
      <c r="BD77" s="168">
        <f t="shared" ref="BD77" si="651">IFERROR(BC77/BB77,"-")</f>
        <v>6.024096385542169E-3</v>
      </c>
      <c r="BE77" s="167">
        <f t="shared" ref="BE77" si="652">SUM(H77,O77,V77,AC77,AJ77,AQ77,AX77,)</f>
        <v>5</v>
      </c>
      <c r="BF77" s="168">
        <f t="shared" ref="BF77" si="653">IFERROR(BE77/BB77,"-")</f>
        <v>7.5301204819277108E-3</v>
      </c>
      <c r="BG77" s="167">
        <f t="shared" ref="BG77" si="654">SUM(J77,Q77,X77,AE77,AL77,AS77,AZ77,)</f>
        <v>11</v>
      </c>
      <c r="BH77" s="168">
        <f t="shared" ref="BH77" si="655">IFERROR(BG77/BB77,"-")</f>
        <v>1.6566265060240965E-2</v>
      </c>
      <c r="BJ77" s="263"/>
      <c r="BK77" s="284"/>
      <c r="BL77" s="223" t="s">
        <v>245</v>
      </c>
      <c r="BM77" s="40">
        <v>389</v>
      </c>
      <c r="BN77" s="40">
        <v>1</v>
      </c>
      <c r="BO77" s="91">
        <v>2.5706940874035988E-3</v>
      </c>
      <c r="BP77" s="40">
        <v>0</v>
      </c>
      <c r="BQ77" s="91">
        <v>0</v>
      </c>
      <c r="BR77" s="40">
        <v>0</v>
      </c>
      <c r="BS77" s="91">
        <v>0</v>
      </c>
      <c r="BU77" s="209"/>
      <c r="BV77" s="213" t="s">
        <v>245</v>
      </c>
      <c r="BW77" s="38">
        <f t="shared" si="574"/>
        <v>0.96987951807228912</v>
      </c>
      <c r="BX77" s="38">
        <f t="shared" si="575"/>
        <v>0.99742930591259638</v>
      </c>
      <c r="BY77" s="147">
        <v>71</v>
      </c>
      <c r="BZ77" s="151" t="s">
        <v>55</v>
      </c>
      <c r="CA77" s="38">
        <f t="shared" si="576"/>
        <v>1.1779293242405457E-2</v>
      </c>
      <c r="CB77" s="38">
        <f t="shared" si="577"/>
        <v>1.4226999683844452E-2</v>
      </c>
      <c r="CC77" s="38">
        <f t="shared" si="578"/>
        <v>9.0824550526968376E-2</v>
      </c>
      <c r="CD77" s="38">
        <f t="shared" si="579"/>
        <v>8.4097375908947197E-2</v>
      </c>
      <c r="CE77" s="38">
        <f t="shared" si="580"/>
        <v>2.1078735275883446E-2</v>
      </c>
      <c r="CF77" s="38">
        <f t="shared" si="581"/>
        <v>2.1498577300031615E-2</v>
      </c>
      <c r="CG77" s="38">
        <f t="shared" si="582"/>
        <v>0.87631742095474274</v>
      </c>
      <c r="CH77" s="38">
        <f t="shared" si="583"/>
        <v>0.8801770471071767</v>
      </c>
      <c r="CI77" s="38">
        <f t="shared" si="584"/>
        <v>1.1566424322538004E-2</v>
      </c>
      <c r="CJ77" s="38">
        <f t="shared" si="585"/>
        <v>1.4890800794176042E-2</v>
      </c>
      <c r="CK77" s="38">
        <f t="shared" si="586"/>
        <v>9.1209517514871122E-2</v>
      </c>
      <c r="CL77" s="38">
        <f t="shared" si="587"/>
        <v>8.5373924553275971E-2</v>
      </c>
      <c r="CM77" s="38">
        <f t="shared" si="588"/>
        <v>2.247191011235955E-2</v>
      </c>
      <c r="CN77" s="38">
        <f t="shared" si="589"/>
        <v>2.2501654533421574E-2</v>
      </c>
      <c r="CO77" s="38">
        <f t="shared" si="590"/>
        <v>0.87475214805023138</v>
      </c>
      <c r="CP77" s="38">
        <f t="shared" si="591"/>
        <v>0.87723362011912642</v>
      </c>
      <c r="CQ77" s="38">
        <f t="shared" si="592"/>
        <v>2.6086956521739129E-2</v>
      </c>
      <c r="CR77" s="38">
        <f t="shared" si="593"/>
        <v>0</v>
      </c>
      <c r="CS77" s="38">
        <f t="shared" si="594"/>
        <v>0.11304347826086956</v>
      </c>
      <c r="CT77" s="38">
        <f t="shared" si="595"/>
        <v>7.6923076923076927E-2</v>
      </c>
      <c r="CU77" s="38">
        <f t="shared" si="596"/>
        <v>0</v>
      </c>
      <c r="CV77" s="38">
        <f t="shared" si="597"/>
        <v>0</v>
      </c>
      <c r="CW77" s="38">
        <f t="shared" si="598"/>
        <v>0.86086956521739133</v>
      </c>
      <c r="CX77" s="38">
        <f t="shared" si="599"/>
        <v>0.92307692307692313</v>
      </c>
      <c r="CZ77" s="148"/>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L77" s="86"/>
      <c r="EM77" s="86"/>
      <c r="EN77" s="86"/>
      <c r="EO77" s="86"/>
      <c r="EP77" s="86"/>
      <c r="EQ77" s="86"/>
      <c r="ER77" s="86"/>
      <c r="ES77" s="86"/>
      <c r="ET77" s="86"/>
      <c r="EU77" s="86"/>
      <c r="EV77" s="86"/>
      <c r="EW77" s="86"/>
      <c r="EX77" s="86"/>
      <c r="EY77" s="86"/>
      <c r="EZ77" s="86"/>
      <c r="FA77" s="86"/>
      <c r="FB77" s="86"/>
      <c r="FC77" s="86"/>
      <c r="FD77" s="86"/>
      <c r="FE77" s="86"/>
      <c r="FF77" s="86"/>
      <c r="FG77" s="86"/>
      <c r="FH77" s="86"/>
      <c r="FI77" s="86"/>
      <c r="FJ77" s="86"/>
      <c r="FK77" s="86"/>
      <c r="FL77" s="86"/>
      <c r="FM77" s="86"/>
      <c r="FN77" s="86"/>
      <c r="FO77" s="86"/>
      <c r="FP77" s="86"/>
      <c r="FQ77" s="86"/>
      <c r="FR77" s="86"/>
      <c r="FS77" s="86"/>
      <c r="FT77" s="86"/>
      <c r="FU77" s="86"/>
      <c r="FV77" s="86"/>
    </row>
    <row r="78" spans="2:178" s="12" customFormat="1" ht="14.25" customHeight="1">
      <c r="B78" s="264"/>
      <c r="C78" s="285"/>
      <c r="D78" s="164" t="s">
        <v>74</v>
      </c>
      <c r="E78" s="39">
        <v>31</v>
      </c>
      <c r="F78" s="237">
        <v>0</v>
      </c>
      <c r="G78" s="13">
        <f t="shared" si="0"/>
        <v>0</v>
      </c>
      <c r="H78" s="34">
        <v>4</v>
      </c>
      <c r="I78" s="13">
        <f t="shared" si="1"/>
        <v>0.12903225806451613</v>
      </c>
      <c r="J78" s="34">
        <v>4</v>
      </c>
      <c r="K78" s="13">
        <f t="shared" si="2"/>
        <v>0.12903225806451613</v>
      </c>
      <c r="L78" s="39">
        <v>116</v>
      </c>
      <c r="M78" s="237">
        <v>3</v>
      </c>
      <c r="N78" s="13">
        <f t="shared" si="3"/>
        <v>2.5862068965517241E-2</v>
      </c>
      <c r="O78" s="34">
        <v>7</v>
      </c>
      <c r="P78" s="13">
        <f t="shared" si="4"/>
        <v>6.0344827586206899E-2</v>
      </c>
      <c r="Q78" s="34">
        <v>4</v>
      </c>
      <c r="R78" s="13">
        <f t="shared" si="5"/>
        <v>3.4482758620689655E-2</v>
      </c>
      <c r="S78" s="39">
        <v>6172</v>
      </c>
      <c r="T78" s="237">
        <v>235</v>
      </c>
      <c r="U78" s="13">
        <f t="shared" si="6"/>
        <v>3.8075178224238497E-2</v>
      </c>
      <c r="V78" s="34">
        <v>819</v>
      </c>
      <c r="W78" s="13">
        <f t="shared" si="7"/>
        <v>0.13269604666234608</v>
      </c>
      <c r="X78" s="34">
        <v>576</v>
      </c>
      <c r="Y78" s="13">
        <f t="shared" si="8"/>
        <v>9.3324692158133507E-2</v>
      </c>
      <c r="Z78" s="39">
        <v>5598</v>
      </c>
      <c r="AA78" s="237">
        <v>200</v>
      </c>
      <c r="AB78" s="13">
        <f t="shared" si="9"/>
        <v>3.5727045373347623E-2</v>
      </c>
      <c r="AC78" s="34">
        <v>558</v>
      </c>
      <c r="AD78" s="13">
        <f t="shared" si="10"/>
        <v>9.9678456591639875E-2</v>
      </c>
      <c r="AE78" s="34">
        <v>575</v>
      </c>
      <c r="AF78" s="13">
        <f t="shared" si="11"/>
        <v>0.10271525544837443</v>
      </c>
      <c r="AG78" s="39">
        <v>4074</v>
      </c>
      <c r="AH78" s="237">
        <v>81</v>
      </c>
      <c r="AI78" s="13">
        <f t="shared" si="12"/>
        <v>1.9882179675994108E-2</v>
      </c>
      <c r="AJ78" s="34">
        <v>334</v>
      </c>
      <c r="AK78" s="13">
        <f t="shared" si="13"/>
        <v>8.1983308787432499E-2</v>
      </c>
      <c r="AL78" s="34">
        <v>346</v>
      </c>
      <c r="AM78" s="13">
        <f t="shared" si="14"/>
        <v>8.4928816887579778E-2</v>
      </c>
      <c r="AN78" s="39">
        <v>1957</v>
      </c>
      <c r="AO78" s="237">
        <v>19</v>
      </c>
      <c r="AP78" s="13">
        <f t="shared" si="15"/>
        <v>9.7087378640776691E-3</v>
      </c>
      <c r="AQ78" s="34">
        <v>109</v>
      </c>
      <c r="AR78" s="13">
        <f t="shared" si="16"/>
        <v>5.5697496167603472E-2</v>
      </c>
      <c r="AS78" s="34">
        <v>111</v>
      </c>
      <c r="AT78" s="13">
        <f t="shared" si="17"/>
        <v>5.6719468574348494E-2</v>
      </c>
      <c r="AU78" s="39">
        <v>658</v>
      </c>
      <c r="AV78" s="237">
        <v>1</v>
      </c>
      <c r="AW78" s="13">
        <f t="shared" si="18"/>
        <v>1.5197568389057751E-3</v>
      </c>
      <c r="AX78" s="34">
        <v>17</v>
      </c>
      <c r="AY78" s="13">
        <f t="shared" si="19"/>
        <v>2.5835866261398176E-2</v>
      </c>
      <c r="AZ78" s="34">
        <v>21</v>
      </c>
      <c r="BA78" s="13">
        <f t="shared" si="20"/>
        <v>3.1914893617021274E-2</v>
      </c>
      <c r="BB78" s="39">
        <f t="shared" si="21"/>
        <v>18606</v>
      </c>
      <c r="BC78" s="75">
        <f t="shared" si="22"/>
        <v>539</v>
      </c>
      <c r="BD78" s="13">
        <f t="shared" si="23"/>
        <v>2.8969149736644093E-2</v>
      </c>
      <c r="BE78" s="75">
        <f t="shared" si="24"/>
        <v>1848</v>
      </c>
      <c r="BF78" s="13">
        <f t="shared" si="25"/>
        <v>9.9322799097065456E-2</v>
      </c>
      <c r="BG78" s="75">
        <f t="shared" si="26"/>
        <v>1637</v>
      </c>
      <c r="BH78" s="13">
        <f t="shared" si="27"/>
        <v>8.7982371278082339E-2</v>
      </c>
      <c r="BJ78" s="264"/>
      <c r="BK78" s="285"/>
      <c r="BL78" s="222" t="s">
        <v>74</v>
      </c>
      <c r="BM78" s="40">
        <v>18407</v>
      </c>
      <c r="BN78" s="40">
        <v>471</v>
      </c>
      <c r="BO78" s="91">
        <v>2.558809148693432E-2</v>
      </c>
      <c r="BP78" s="40">
        <v>1592</v>
      </c>
      <c r="BQ78" s="91">
        <v>8.6488835769000919E-2</v>
      </c>
      <c r="BR78" s="40">
        <v>1691</v>
      </c>
      <c r="BS78" s="91">
        <v>9.1867224425490307E-2</v>
      </c>
      <c r="BU78" s="210"/>
      <c r="BV78" s="212" t="s">
        <v>74</v>
      </c>
      <c r="BW78" s="38">
        <f t="shared" si="574"/>
        <v>0.78372567988820807</v>
      </c>
      <c r="BX78" s="38">
        <f t="shared" si="575"/>
        <v>0.79605584831857445</v>
      </c>
      <c r="BY78" s="147">
        <v>72</v>
      </c>
      <c r="BZ78" s="151" t="s">
        <v>31</v>
      </c>
      <c r="CA78" s="38">
        <f t="shared" si="576"/>
        <v>4.2351768809167911E-2</v>
      </c>
      <c r="CB78" s="38">
        <f t="shared" si="577"/>
        <v>3.4394250513347026E-2</v>
      </c>
      <c r="CC78" s="38">
        <f t="shared" si="578"/>
        <v>0.19382162431489786</v>
      </c>
      <c r="CD78" s="38">
        <f t="shared" si="579"/>
        <v>0.2068788501026694</v>
      </c>
      <c r="CE78" s="38">
        <f t="shared" si="580"/>
        <v>2.4414549078226207E-2</v>
      </c>
      <c r="CF78" s="38">
        <f t="shared" si="581"/>
        <v>3.1827515400410678E-2</v>
      </c>
      <c r="CG78" s="38">
        <f t="shared" si="582"/>
        <v>0.73941205779770802</v>
      </c>
      <c r="CH78" s="38">
        <f t="shared" si="583"/>
        <v>0.7268993839835729</v>
      </c>
      <c r="CI78" s="38">
        <f t="shared" si="584"/>
        <v>4.1254125412541254E-2</v>
      </c>
      <c r="CJ78" s="38">
        <f t="shared" si="585"/>
        <v>3.2456631225517625E-2</v>
      </c>
      <c r="CK78" s="38">
        <f t="shared" si="586"/>
        <v>0.19911991199119913</v>
      </c>
      <c r="CL78" s="38">
        <f t="shared" si="587"/>
        <v>0.20313374370453274</v>
      </c>
      <c r="CM78" s="38">
        <f t="shared" si="588"/>
        <v>2.5302530253025302E-2</v>
      </c>
      <c r="CN78" s="38">
        <f t="shared" si="589"/>
        <v>3.1897034135422497E-2</v>
      </c>
      <c r="CO78" s="38">
        <f t="shared" si="590"/>
        <v>0.73432343234323427</v>
      </c>
      <c r="CP78" s="38">
        <f t="shared" si="591"/>
        <v>0.73251259093452714</v>
      </c>
      <c r="CQ78" s="38">
        <f t="shared" si="592"/>
        <v>7.2992700729927001E-2</v>
      </c>
      <c r="CR78" s="38">
        <f t="shared" si="593"/>
        <v>6.569343065693431E-2</v>
      </c>
      <c r="CS78" s="38">
        <f t="shared" si="594"/>
        <v>0.18978102189781021</v>
      </c>
      <c r="CT78" s="38">
        <f t="shared" si="595"/>
        <v>0.29197080291970801</v>
      </c>
      <c r="CU78" s="38">
        <f t="shared" si="596"/>
        <v>2.1897810218978103E-2</v>
      </c>
      <c r="CV78" s="38">
        <f t="shared" si="597"/>
        <v>3.6496350364963501E-2</v>
      </c>
      <c r="CW78" s="38">
        <f t="shared" si="598"/>
        <v>0.71532846715328469</v>
      </c>
      <c r="CX78" s="38">
        <f t="shared" si="599"/>
        <v>0.6058394160583942</v>
      </c>
      <c r="CZ78" s="148"/>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c r="FL78" s="86"/>
      <c r="FM78" s="86"/>
      <c r="FN78" s="86"/>
      <c r="FO78" s="86"/>
      <c r="FP78" s="86"/>
      <c r="FQ78" s="86"/>
      <c r="FR78" s="86"/>
      <c r="FS78" s="86"/>
      <c r="FT78" s="86"/>
      <c r="FU78" s="86"/>
      <c r="FV78" s="86"/>
    </row>
    <row r="79" spans="2:178" s="12" customFormat="1" ht="14.25" customHeight="1">
      <c r="B79" s="262">
        <v>19</v>
      </c>
      <c r="C79" s="283" t="s">
        <v>118</v>
      </c>
      <c r="D79" s="143" t="s">
        <v>163</v>
      </c>
      <c r="E79" s="128">
        <v>34</v>
      </c>
      <c r="F79" s="89">
        <v>0</v>
      </c>
      <c r="G79" s="77">
        <f t="shared" si="0"/>
        <v>0</v>
      </c>
      <c r="H79" s="78">
        <v>2</v>
      </c>
      <c r="I79" s="77">
        <f t="shared" si="1"/>
        <v>5.8823529411764705E-2</v>
      </c>
      <c r="J79" s="78">
        <v>2</v>
      </c>
      <c r="K79" s="77">
        <f t="shared" si="2"/>
        <v>5.8823529411764705E-2</v>
      </c>
      <c r="L79" s="128">
        <v>135</v>
      </c>
      <c r="M79" s="89">
        <v>3</v>
      </c>
      <c r="N79" s="77">
        <f t="shared" si="3"/>
        <v>2.2222222222222223E-2</v>
      </c>
      <c r="O79" s="78">
        <v>5</v>
      </c>
      <c r="P79" s="77">
        <f t="shared" si="4"/>
        <v>3.7037037037037035E-2</v>
      </c>
      <c r="Q79" s="78">
        <v>6</v>
      </c>
      <c r="R79" s="77">
        <f t="shared" si="5"/>
        <v>4.4444444444444446E-2</v>
      </c>
      <c r="S79" s="128">
        <v>4136</v>
      </c>
      <c r="T79" s="89">
        <v>67</v>
      </c>
      <c r="U79" s="77">
        <f t="shared" si="6"/>
        <v>1.6199226305609285E-2</v>
      </c>
      <c r="V79" s="78">
        <v>562</v>
      </c>
      <c r="W79" s="77">
        <f t="shared" si="7"/>
        <v>0.13588007736943908</v>
      </c>
      <c r="X79" s="78">
        <v>195</v>
      </c>
      <c r="Y79" s="77">
        <f t="shared" si="8"/>
        <v>4.7147001934235974E-2</v>
      </c>
      <c r="Z79" s="128">
        <v>3425</v>
      </c>
      <c r="AA79" s="89">
        <v>62</v>
      </c>
      <c r="AB79" s="77">
        <f t="shared" si="9"/>
        <v>1.8102189781021898E-2</v>
      </c>
      <c r="AC79" s="78">
        <v>428</v>
      </c>
      <c r="AD79" s="77">
        <f t="shared" si="10"/>
        <v>0.12496350364963503</v>
      </c>
      <c r="AE79" s="78">
        <v>195</v>
      </c>
      <c r="AF79" s="77">
        <f t="shared" si="11"/>
        <v>5.6934306569343063E-2</v>
      </c>
      <c r="AG79" s="128">
        <v>2266</v>
      </c>
      <c r="AH79" s="89">
        <v>27</v>
      </c>
      <c r="AI79" s="77">
        <f t="shared" si="12"/>
        <v>1.1915269196822596E-2</v>
      </c>
      <c r="AJ79" s="78">
        <v>195</v>
      </c>
      <c r="AK79" s="77">
        <f t="shared" si="13"/>
        <v>8.6054721977052079E-2</v>
      </c>
      <c r="AL79" s="78">
        <v>98</v>
      </c>
      <c r="AM79" s="77">
        <f t="shared" si="14"/>
        <v>4.3248014121800529E-2</v>
      </c>
      <c r="AN79" s="128">
        <v>1000</v>
      </c>
      <c r="AO79" s="89">
        <v>5</v>
      </c>
      <c r="AP79" s="77">
        <f t="shared" si="15"/>
        <v>5.0000000000000001E-3</v>
      </c>
      <c r="AQ79" s="78">
        <v>65</v>
      </c>
      <c r="AR79" s="77">
        <f t="shared" si="16"/>
        <v>6.5000000000000002E-2</v>
      </c>
      <c r="AS79" s="78">
        <v>32</v>
      </c>
      <c r="AT79" s="77">
        <f t="shared" si="17"/>
        <v>3.2000000000000001E-2</v>
      </c>
      <c r="AU79" s="128">
        <v>284</v>
      </c>
      <c r="AV79" s="89">
        <v>0</v>
      </c>
      <c r="AW79" s="77">
        <f t="shared" si="18"/>
        <v>0</v>
      </c>
      <c r="AX79" s="78">
        <v>14</v>
      </c>
      <c r="AY79" s="77">
        <f t="shared" si="19"/>
        <v>4.9295774647887321E-2</v>
      </c>
      <c r="AZ79" s="78">
        <v>8</v>
      </c>
      <c r="BA79" s="77">
        <f t="shared" si="20"/>
        <v>2.8169014084507043E-2</v>
      </c>
      <c r="BB79" s="128">
        <f t="shared" si="21"/>
        <v>11280</v>
      </c>
      <c r="BC79" s="79">
        <f t="shared" si="22"/>
        <v>164</v>
      </c>
      <c r="BD79" s="77">
        <f t="shared" si="23"/>
        <v>1.4539007092198582E-2</v>
      </c>
      <c r="BE79" s="79">
        <f t="shared" si="24"/>
        <v>1271</v>
      </c>
      <c r="BF79" s="77">
        <f t="shared" si="25"/>
        <v>0.11267730496453901</v>
      </c>
      <c r="BG79" s="79">
        <f t="shared" si="26"/>
        <v>536</v>
      </c>
      <c r="BH79" s="77">
        <f t="shared" si="27"/>
        <v>4.75177304964539E-2</v>
      </c>
      <c r="BJ79" s="262">
        <v>19</v>
      </c>
      <c r="BK79" s="283" t="s">
        <v>118</v>
      </c>
      <c r="BL79" s="223" t="s">
        <v>163</v>
      </c>
      <c r="BM79" s="40">
        <v>11436</v>
      </c>
      <c r="BN79" s="40">
        <v>161</v>
      </c>
      <c r="BO79" s="91">
        <v>1.4078349073102483E-2</v>
      </c>
      <c r="BP79" s="40">
        <v>1169</v>
      </c>
      <c r="BQ79" s="91">
        <v>0.10222105631339629</v>
      </c>
      <c r="BR79" s="40">
        <v>513</v>
      </c>
      <c r="BS79" s="91">
        <v>4.4858342077649528E-2</v>
      </c>
      <c r="BU79" s="208" t="s">
        <v>118</v>
      </c>
      <c r="BV79" s="213" t="s">
        <v>163</v>
      </c>
      <c r="BW79" s="38">
        <f t="shared" si="574"/>
        <v>0.82526595744680853</v>
      </c>
      <c r="BX79" s="38">
        <f t="shared" si="575"/>
        <v>0.83884225253585165</v>
      </c>
      <c r="BY79" s="147">
        <v>73</v>
      </c>
      <c r="BZ79" s="151" t="s">
        <v>32</v>
      </c>
      <c r="CA79" s="38">
        <f t="shared" si="576"/>
        <v>3.9136795903438187E-2</v>
      </c>
      <c r="CB79" s="38">
        <f t="shared" si="577"/>
        <v>4.0754716981132075E-2</v>
      </c>
      <c r="CC79" s="38">
        <f t="shared" si="578"/>
        <v>0.23920994879297733</v>
      </c>
      <c r="CD79" s="38">
        <f t="shared" si="579"/>
        <v>0.19471698113207547</v>
      </c>
      <c r="CE79" s="38">
        <f t="shared" si="580"/>
        <v>4.8280907095830286E-2</v>
      </c>
      <c r="CF79" s="38">
        <f t="shared" si="581"/>
        <v>5.4339622641509433E-2</v>
      </c>
      <c r="CG79" s="38">
        <f t="shared" si="582"/>
        <v>0.67337234820775416</v>
      </c>
      <c r="CH79" s="38">
        <f t="shared" si="583"/>
        <v>0.71018867924528306</v>
      </c>
      <c r="CI79" s="38">
        <f t="shared" si="584"/>
        <v>3.900281463610776E-2</v>
      </c>
      <c r="CJ79" s="38">
        <f t="shared" si="585"/>
        <v>4.1203131437989288E-2</v>
      </c>
      <c r="CK79" s="38">
        <f t="shared" si="586"/>
        <v>0.24085243264977885</v>
      </c>
      <c r="CL79" s="38">
        <f t="shared" si="587"/>
        <v>0.19283065512978986</v>
      </c>
      <c r="CM79" s="38">
        <f t="shared" si="588"/>
        <v>5.1065540812223566E-2</v>
      </c>
      <c r="CN79" s="38">
        <f t="shared" si="589"/>
        <v>5.6036258755665432E-2</v>
      </c>
      <c r="CO79" s="38">
        <f t="shared" si="590"/>
        <v>0.66907921190188979</v>
      </c>
      <c r="CP79" s="38">
        <f t="shared" si="591"/>
        <v>0.7099299546765554</v>
      </c>
      <c r="CQ79" s="38">
        <f t="shared" si="592"/>
        <v>5.1546391752577317E-2</v>
      </c>
      <c r="CR79" s="38">
        <f t="shared" si="593"/>
        <v>4.0816326530612242E-2</v>
      </c>
      <c r="CS79" s="38">
        <f t="shared" si="594"/>
        <v>0.27319587628865977</v>
      </c>
      <c r="CT79" s="38">
        <f t="shared" si="595"/>
        <v>0.23979591836734693</v>
      </c>
      <c r="CU79" s="38">
        <f t="shared" si="596"/>
        <v>2.5773195876288658E-2</v>
      </c>
      <c r="CV79" s="38">
        <f t="shared" si="597"/>
        <v>4.0816326530612242E-2</v>
      </c>
      <c r="CW79" s="38">
        <f t="shared" si="598"/>
        <v>0.64948453608247425</v>
      </c>
      <c r="CX79" s="38">
        <f t="shared" si="599"/>
        <v>0.6785714285714286</v>
      </c>
      <c r="CZ79" s="148"/>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c r="FT79" s="86"/>
      <c r="FU79" s="86"/>
      <c r="FV79" s="86"/>
    </row>
    <row r="80" spans="2:178" s="12" customFormat="1" ht="14.25" customHeight="1">
      <c r="B80" s="263"/>
      <c r="C80" s="284"/>
      <c r="D80" s="181" t="s">
        <v>191</v>
      </c>
      <c r="E80" s="174">
        <v>1</v>
      </c>
      <c r="F80" s="175">
        <v>0</v>
      </c>
      <c r="G80" s="67">
        <f t="shared" si="0"/>
        <v>0</v>
      </c>
      <c r="H80" s="68">
        <v>0</v>
      </c>
      <c r="I80" s="67">
        <f t="shared" si="1"/>
        <v>0</v>
      </c>
      <c r="J80" s="68">
        <v>0</v>
      </c>
      <c r="K80" s="67">
        <f t="shared" si="2"/>
        <v>0</v>
      </c>
      <c r="L80" s="174">
        <v>2</v>
      </c>
      <c r="M80" s="175">
        <v>0</v>
      </c>
      <c r="N80" s="67">
        <f t="shared" si="3"/>
        <v>0</v>
      </c>
      <c r="O80" s="68">
        <v>0</v>
      </c>
      <c r="P80" s="67">
        <f t="shared" si="4"/>
        <v>0</v>
      </c>
      <c r="Q80" s="68">
        <v>0</v>
      </c>
      <c r="R80" s="67">
        <f t="shared" si="5"/>
        <v>0</v>
      </c>
      <c r="S80" s="174">
        <v>217</v>
      </c>
      <c r="T80" s="175">
        <v>6</v>
      </c>
      <c r="U80" s="67">
        <f t="shared" si="6"/>
        <v>2.7649769585253458E-2</v>
      </c>
      <c r="V80" s="68">
        <v>26</v>
      </c>
      <c r="W80" s="67">
        <f t="shared" si="7"/>
        <v>0.11981566820276497</v>
      </c>
      <c r="X80" s="68">
        <v>12</v>
      </c>
      <c r="Y80" s="67">
        <f t="shared" si="8"/>
        <v>5.5299539170506916E-2</v>
      </c>
      <c r="Z80" s="174">
        <v>130</v>
      </c>
      <c r="AA80" s="175">
        <v>2</v>
      </c>
      <c r="AB80" s="67">
        <f t="shared" si="9"/>
        <v>1.5384615384615385E-2</v>
      </c>
      <c r="AC80" s="68">
        <v>21</v>
      </c>
      <c r="AD80" s="67">
        <f t="shared" si="10"/>
        <v>0.16153846153846155</v>
      </c>
      <c r="AE80" s="68">
        <v>5</v>
      </c>
      <c r="AF80" s="67">
        <f t="shared" si="11"/>
        <v>3.8461538461538464E-2</v>
      </c>
      <c r="AG80" s="174">
        <v>82</v>
      </c>
      <c r="AH80" s="175">
        <v>1</v>
      </c>
      <c r="AI80" s="67">
        <f t="shared" si="12"/>
        <v>1.2195121951219513E-2</v>
      </c>
      <c r="AJ80" s="68">
        <v>8</v>
      </c>
      <c r="AK80" s="67">
        <f t="shared" si="13"/>
        <v>9.7560975609756101E-2</v>
      </c>
      <c r="AL80" s="68">
        <v>1</v>
      </c>
      <c r="AM80" s="67">
        <f t="shared" si="14"/>
        <v>1.2195121951219513E-2</v>
      </c>
      <c r="AN80" s="174">
        <v>25</v>
      </c>
      <c r="AO80" s="175">
        <v>0</v>
      </c>
      <c r="AP80" s="67">
        <f t="shared" si="15"/>
        <v>0</v>
      </c>
      <c r="AQ80" s="68">
        <v>2</v>
      </c>
      <c r="AR80" s="67">
        <f t="shared" si="16"/>
        <v>0.08</v>
      </c>
      <c r="AS80" s="68">
        <v>2</v>
      </c>
      <c r="AT80" s="67">
        <f t="shared" si="17"/>
        <v>0.08</v>
      </c>
      <c r="AU80" s="174">
        <v>6</v>
      </c>
      <c r="AV80" s="175">
        <v>0</v>
      </c>
      <c r="AW80" s="67">
        <f t="shared" si="18"/>
        <v>0</v>
      </c>
      <c r="AX80" s="68">
        <v>0</v>
      </c>
      <c r="AY80" s="67">
        <f t="shared" si="19"/>
        <v>0</v>
      </c>
      <c r="AZ80" s="68">
        <v>0</v>
      </c>
      <c r="BA80" s="67">
        <f t="shared" si="20"/>
        <v>0</v>
      </c>
      <c r="BB80" s="174">
        <f t="shared" si="21"/>
        <v>463</v>
      </c>
      <c r="BC80" s="69">
        <f t="shared" si="22"/>
        <v>9</v>
      </c>
      <c r="BD80" s="67">
        <f t="shared" si="23"/>
        <v>1.9438444924406047E-2</v>
      </c>
      <c r="BE80" s="69">
        <f t="shared" si="24"/>
        <v>57</v>
      </c>
      <c r="BF80" s="67">
        <f t="shared" si="25"/>
        <v>0.12311015118790497</v>
      </c>
      <c r="BG80" s="69">
        <f t="shared" si="26"/>
        <v>20</v>
      </c>
      <c r="BH80" s="67">
        <f t="shared" si="27"/>
        <v>4.3196544276457881E-2</v>
      </c>
      <c r="BJ80" s="263"/>
      <c r="BK80" s="284"/>
      <c r="BL80" s="223" t="s">
        <v>191</v>
      </c>
      <c r="BM80" s="40">
        <v>511</v>
      </c>
      <c r="BN80" s="40">
        <v>6</v>
      </c>
      <c r="BO80" s="91">
        <v>1.1741682974559686E-2</v>
      </c>
      <c r="BP80" s="40">
        <v>53</v>
      </c>
      <c r="BQ80" s="91">
        <v>0.10371819960861056</v>
      </c>
      <c r="BR80" s="40">
        <v>31</v>
      </c>
      <c r="BS80" s="91">
        <v>6.0665362035225046E-2</v>
      </c>
      <c r="BU80" s="209"/>
      <c r="BV80" s="213" t="s">
        <v>191</v>
      </c>
      <c r="BW80" s="38">
        <f t="shared" si="574"/>
        <v>0.81425485961123112</v>
      </c>
      <c r="BX80" s="38">
        <f t="shared" si="575"/>
        <v>0.82387475538160471</v>
      </c>
      <c r="BY80" s="147">
        <v>74</v>
      </c>
      <c r="BZ80" s="151" t="s">
        <v>33</v>
      </c>
      <c r="CA80" s="38">
        <f t="shared" si="576"/>
        <v>5.2546483427647533E-2</v>
      </c>
      <c r="CB80" s="38">
        <f t="shared" si="577"/>
        <v>5.0791007493755203E-2</v>
      </c>
      <c r="CC80" s="38">
        <f t="shared" si="578"/>
        <v>0.28294260307194824</v>
      </c>
      <c r="CD80" s="38">
        <f t="shared" si="579"/>
        <v>0.24646128226477934</v>
      </c>
      <c r="CE80" s="38">
        <f t="shared" si="580"/>
        <v>4.3654001616814875E-2</v>
      </c>
      <c r="CF80" s="38">
        <f t="shared" si="581"/>
        <v>5.5786844296419648E-2</v>
      </c>
      <c r="CG80" s="38">
        <f t="shared" si="582"/>
        <v>0.62085691188358938</v>
      </c>
      <c r="CH80" s="38">
        <f t="shared" si="583"/>
        <v>0.64696086594504576</v>
      </c>
      <c r="CI80" s="38">
        <f t="shared" si="584"/>
        <v>5.3508771929824561E-2</v>
      </c>
      <c r="CJ80" s="38">
        <f t="shared" si="585"/>
        <v>4.8672566371681415E-2</v>
      </c>
      <c r="CK80" s="38">
        <f t="shared" si="586"/>
        <v>0.28771929824561404</v>
      </c>
      <c r="CL80" s="38">
        <f t="shared" si="587"/>
        <v>0.25663716814159293</v>
      </c>
      <c r="CM80" s="38">
        <f t="shared" si="588"/>
        <v>4.2982456140350879E-2</v>
      </c>
      <c r="CN80" s="38">
        <f t="shared" si="589"/>
        <v>5.575221238938053E-2</v>
      </c>
      <c r="CO80" s="38">
        <f t="shared" si="590"/>
        <v>0.61578947368421055</v>
      </c>
      <c r="CP80" s="38">
        <f t="shared" si="591"/>
        <v>0.63893805309734508</v>
      </c>
      <c r="CQ80" s="38">
        <f t="shared" si="592"/>
        <v>6.0606060606060608E-2</v>
      </c>
      <c r="CR80" s="38">
        <f t="shared" si="593"/>
        <v>0.11320754716981132</v>
      </c>
      <c r="CS80" s="38">
        <f t="shared" si="594"/>
        <v>0.30303030303030304</v>
      </c>
      <c r="CT80" s="38">
        <f t="shared" si="595"/>
        <v>0.11320754716981132</v>
      </c>
      <c r="CU80" s="38">
        <f t="shared" si="596"/>
        <v>7.575757575757576E-2</v>
      </c>
      <c r="CV80" s="38">
        <f t="shared" si="597"/>
        <v>7.5471698113207544E-2</v>
      </c>
      <c r="CW80" s="38">
        <f t="shared" si="598"/>
        <v>0.56060606060606055</v>
      </c>
      <c r="CX80" s="38">
        <f t="shared" si="599"/>
        <v>0.69811320754716977</v>
      </c>
      <c r="CZ80" s="148"/>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86"/>
      <c r="EB80" s="86"/>
      <c r="EC80" s="86"/>
      <c r="ED80" s="86"/>
      <c r="EE80" s="86"/>
      <c r="EF80" s="86"/>
      <c r="EG80" s="86"/>
      <c r="EH80" s="86"/>
      <c r="EI80" s="86"/>
      <c r="EJ80" s="86"/>
      <c r="EL80" s="86"/>
      <c r="EM80" s="86"/>
      <c r="EN80" s="86"/>
      <c r="EO80" s="86"/>
      <c r="EP80" s="86"/>
      <c r="EQ80" s="86"/>
      <c r="ER80" s="86"/>
      <c r="ES80" s="86"/>
      <c r="ET80" s="86"/>
      <c r="EU80" s="86"/>
      <c r="EV80" s="86"/>
      <c r="EW80" s="86"/>
      <c r="EX80" s="86"/>
      <c r="EY80" s="86"/>
      <c r="EZ80" s="86"/>
      <c r="FA80" s="86"/>
      <c r="FB80" s="86"/>
      <c r="FC80" s="86"/>
      <c r="FD80" s="86"/>
      <c r="FE80" s="86"/>
      <c r="FF80" s="86"/>
      <c r="FG80" s="86"/>
      <c r="FH80" s="86"/>
      <c r="FI80" s="86"/>
      <c r="FJ80" s="86"/>
      <c r="FK80" s="86"/>
      <c r="FL80" s="86"/>
      <c r="FM80" s="86"/>
      <c r="FN80" s="86"/>
      <c r="FO80" s="86"/>
      <c r="FP80" s="86"/>
      <c r="FQ80" s="86"/>
      <c r="FR80" s="86"/>
      <c r="FS80" s="86"/>
      <c r="FT80" s="86"/>
      <c r="FU80" s="86"/>
      <c r="FV80" s="86"/>
    </row>
    <row r="81" spans="2:178" s="12" customFormat="1" ht="14.25" customHeight="1">
      <c r="B81" s="263"/>
      <c r="C81" s="284"/>
      <c r="D81" s="144" t="s">
        <v>246</v>
      </c>
      <c r="E81" s="166">
        <v>1</v>
      </c>
      <c r="F81" s="235">
        <v>0</v>
      </c>
      <c r="G81" s="168">
        <f t="shared" ref="G81" si="656">IFERROR(F81/E81,"-")</f>
        <v>0</v>
      </c>
      <c r="H81" s="236">
        <v>0</v>
      </c>
      <c r="I81" s="168">
        <f t="shared" ref="I81" si="657">IFERROR(H81/E81,"-")</f>
        <v>0</v>
      </c>
      <c r="J81" s="236">
        <v>0</v>
      </c>
      <c r="K81" s="168">
        <f t="shared" ref="K81" si="658">IFERROR(J81/E81,"-")</f>
        <v>0</v>
      </c>
      <c r="L81" s="166">
        <v>7</v>
      </c>
      <c r="M81" s="235">
        <v>0</v>
      </c>
      <c r="N81" s="168">
        <f t="shared" ref="N81" si="659">IFERROR(M81/L81,"-")</f>
        <v>0</v>
      </c>
      <c r="O81" s="236">
        <v>0</v>
      </c>
      <c r="P81" s="168">
        <f t="shared" ref="P81" si="660">IFERROR(O81/L81,"-")</f>
        <v>0</v>
      </c>
      <c r="Q81" s="236">
        <v>0</v>
      </c>
      <c r="R81" s="168">
        <f t="shared" ref="R81" si="661">IFERROR(Q81/L81,"-")</f>
        <v>0</v>
      </c>
      <c r="S81" s="166">
        <v>125</v>
      </c>
      <c r="T81" s="235">
        <v>0</v>
      </c>
      <c r="U81" s="168">
        <f t="shared" ref="U81" si="662">IFERROR(T81/S81,"-")</f>
        <v>0</v>
      </c>
      <c r="V81" s="236">
        <v>1</v>
      </c>
      <c r="W81" s="168">
        <f t="shared" ref="W81" si="663">IFERROR(V81/S81,"-")</f>
        <v>8.0000000000000002E-3</v>
      </c>
      <c r="X81" s="236">
        <v>0</v>
      </c>
      <c r="Y81" s="168">
        <f t="shared" ref="Y81" si="664">IFERROR(X81/S81,"-")</f>
        <v>0</v>
      </c>
      <c r="Z81" s="166">
        <v>179</v>
      </c>
      <c r="AA81" s="235">
        <v>1</v>
      </c>
      <c r="AB81" s="168">
        <f t="shared" ref="AB81" si="665">IFERROR(AA81/Z81,"-")</f>
        <v>5.5865921787709499E-3</v>
      </c>
      <c r="AC81" s="236">
        <v>1</v>
      </c>
      <c r="AD81" s="168">
        <f t="shared" ref="AD81" si="666">IFERROR(AC81/Z81,"-")</f>
        <v>5.5865921787709499E-3</v>
      </c>
      <c r="AE81" s="236">
        <v>0</v>
      </c>
      <c r="AF81" s="168">
        <f t="shared" ref="AF81" si="667">IFERROR(AE81/Z81,"-")</f>
        <v>0</v>
      </c>
      <c r="AG81" s="166">
        <v>178</v>
      </c>
      <c r="AH81" s="235">
        <v>0</v>
      </c>
      <c r="AI81" s="168">
        <f t="shared" ref="AI81" si="668">IFERROR(AH81/AG81,"-")</f>
        <v>0</v>
      </c>
      <c r="AJ81" s="236">
        <v>8</v>
      </c>
      <c r="AK81" s="168">
        <f t="shared" ref="AK81" si="669">IFERROR(AJ81/AG81,"-")</f>
        <v>4.49438202247191E-2</v>
      </c>
      <c r="AL81" s="236">
        <v>1</v>
      </c>
      <c r="AM81" s="168">
        <f t="shared" ref="AM81" si="670">IFERROR(AL81/AG81,"-")</f>
        <v>5.6179775280898875E-3</v>
      </c>
      <c r="AN81" s="166">
        <v>115</v>
      </c>
      <c r="AO81" s="235">
        <v>0</v>
      </c>
      <c r="AP81" s="168">
        <f t="shared" ref="AP81" si="671">IFERROR(AO81/AN81,"-")</f>
        <v>0</v>
      </c>
      <c r="AQ81" s="236">
        <v>0</v>
      </c>
      <c r="AR81" s="168">
        <f t="shared" ref="AR81" si="672">IFERROR(AQ81/AN81,"-")</f>
        <v>0</v>
      </c>
      <c r="AS81" s="236">
        <v>0</v>
      </c>
      <c r="AT81" s="168">
        <f t="shared" ref="AT81" si="673">IFERROR(AS81/AN81,"-")</f>
        <v>0</v>
      </c>
      <c r="AU81" s="166">
        <v>79</v>
      </c>
      <c r="AV81" s="235">
        <v>0</v>
      </c>
      <c r="AW81" s="168">
        <f t="shared" ref="AW81" si="674">IFERROR(AV81/AU81,"-")</f>
        <v>0</v>
      </c>
      <c r="AX81" s="236">
        <v>1</v>
      </c>
      <c r="AY81" s="168">
        <f t="shared" ref="AY81" si="675">IFERROR(AX81/AU81,"-")</f>
        <v>1.2658227848101266E-2</v>
      </c>
      <c r="AZ81" s="236">
        <v>0</v>
      </c>
      <c r="BA81" s="168">
        <f t="shared" ref="BA81" si="676">IFERROR(AZ81/AU81,"-")</f>
        <v>0</v>
      </c>
      <c r="BB81" s="166">
        <f t="shared" ref="BB81" si="677">SUM(E81,L81,S81,Z81,AG81,AN81,AU81,)</f>
        <v>684</v>
      </c>
      <c r="BC81" s="167">
        <f t="shared" ref="BC81" si="678">SUM(F81,M81,T81,AA81,AH81,AO81,AV81,)</f>
        <v>1</v>
      </c>
      <c r="BD81" s="168">
        <f t="shared" ref="BD81" si="679">IFERROR(BC81/BB81,"-")</f>
        <v>1.4619883040935672E-3</v>
      </c>
      <c r="BE81" s="167">
        <f t="shared" ref="BE81" si="680">SUM(H81,O81,V81,AC81,AJ81,AQ81,AX81,)</f>
        <v>11</v>
      </c>
      <c r="BF81" s="168">
        <f t="shared" ref="BF81" si="681">IFERROR(BE81/BB81,"-")</f>
        <v>1.6081871345029239E-2</v>
      </c>
      <c r="BG81" s="167">
        <f t="shared" ref="BG81" si="682">SUM(J81,Q81,X81,AE81,AL81,AS81,AZ81,)</f>
        <v>1</v>
      </c>
      <c r="BH81" s="168">
        <f t="shared" ref="BH81" si="683">IFERROR(BG81/BB81,"-")</f>
        <v>1.4619883040935672E-3</v>
      </c>
      <c r="BJ81" s="263"/>
      <c r="BK81" s="284"/>
      <c r="BL81" s="223" t="s">
        <v>245</v>
      </c>
      <c r="BM81" s="40">
        <v>447</v>
      </c>
      <c r="BN81" s="40">
        <v>0</v>
      </c>
      <c r="BO81" s="91">
        <v>0</v>
      </c>
      <c r="BP81" s="40">
        <v>0</v>
      </c>
      <c r="BQ81" s="91">
        <v>0</v>
      </c>
      <c r="BR81" s="40">
        <v>1</v>
      </c>
      <c r="BS81" s="91">
        <v>2.2371364653243847E-3</v>
      </c>
      <c r="BU81" s="209"/>
      <c r="BV81" s="213" t="s">
        <v>245</v>
      </c>
      <c r="BW81" s="38">
        <f t="shared" si="574"/>
        <v>0.98099415204678364</v>
      </c>
      <c r="BX81" s="38">
        <f t="shared" si="575"/>
        <v>0.99776286353467558</v>
      </c>
      <c r="BY81" s="147">
        <v>75</v>
      </c>
      <c r="BZ81" s="151" t="s">
        <v>251</v>
      </c>
      <c r="CA81" s="38">
        <f t="shared" si="576"/>
        <v>4.088478876192473E-2</v>
      </c>
      <c r="CB81" s="38">
        <f t="shared" si="577"/>
        <v>4.0772669794212929E-2</v>
      </c>
      <c r="CC81" s="38">
        <f t="shared" si="578"/>
        <v>0.15268812910075097</v>
      </c>
      <c r="CD81" s="38">
        <f t="shared" si="579"/>
        <v>0.14766754986931507</v>
      </c>
      <c r="CE81" s="38">
        <f t="shared" si="580"/>
        <v>6.9813647232663895E-2</v>
      </c>
      <c r="CF81" s="38">
        <f t="shared" si="581"/>
        <v>7.0222732935079898E-2</v>
      </c>
      <c r="CG81" s="38">
        <f t="shared" si="582"/>
        <v>0.73661343490466036</v>
      </c>
      <c r="CH81" s="38">
        <f t="shared" si="583"/>
        <v>0.74133704740139206</v>
      </c>
      <c r="CI81" s="38">
        <f t="shared" si="584"/>
        <v>4.1487641147810637E-2</v>
      </c>
      <c r="CJ81" s="38">
        <f t="shared" si="585"/>
        <v>4.0940016986009874E-2</v>
      </c>
      <c r="CK81" s="38">
        <f t="shared" si="586"/>
        <v>0.15538878688048283</v>
      </c>
      <c r="CL81" s="38">
        <f t="shared" si="587"/>
        <v>0.14911850075130428</v>
      </c>
      <c r="CM81" s="38">
        <f t="shared" si="588"/>
        <v>7.0602178556290404E-2</v>
      </c>
      <c r="CN81" s="38">
        <f t="shared" si="589"/>
        <v>7.049754076175721E-2</v>
      </c>
      <c r="CO81" s="38">
        <f t="shared" si="590"/>
        <v>0.73252139341541611</v>
      </c>
      <c r="CP81" s="38">
        <f t="shared" si="591"/>
        <v>0.73944394150092863</v>
      </c>
      <c r="CQ81" s="38">
        <f t="shared" si="592"/>
        <v>4.6141494285444416E-2</v>
      </c>
      <c r="CR81" s="38">
        <f t="shared" si="593"/>
        <v>4.6009830851525227E-2</v>
      </c>
      <c r="CS81" s="38">
        <f t="shared" si="594"/>
        <v>0.1634787947482762</v>
      </c>
      <c r="CT81" s="38">
        <f t="shared" si="595"/>
        <v>0.15543829213049973</v>
      </c>
      <c r="CU81" s="38">
        <f t="shared" si="596"/>
        <v>7.8279965996032874E-2</v>
      </c>
      <c r="CV81" s="38">
        <f t="shared" si="597"/>
        <v>7.9104621464025832E-2</v>
      </c>
      <c r="CW81" s="38">
        <f t="shared" si="598"/>
        <v>0.71209974497024653</v>
      </c>
      <c r="CX81" s="38">
        <f t="shared" si="599"/>
        <v>0.71944725555394917</v>
      </c>
      <c r="CZ81" s="148"/>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L81" s="86"/>
      <c r="EM81" s="86"/>
      <c r="EN81" s="86"/>
      <c r="EO81" s="86"/>
      <c r="EP81" s="86"/>
      <c r="EQ81" s="86"/>
      <c r="ER81" s="86"/>
      <c r="ES81" s="86"/>
      <c r="ET81" s="86"/>
      <c r="EU81" s="86"/>
      <c r="EV81" s="86"/>
      <c r="EW81" s="86"/>
      <c r="EX81" s="86"/>
      <c r="EY81" s="86"/>
      <c r="EZ81" s="86"/>
      <c r="FA81" s="86"/>
      <c r="FB81" s="86"/>
      <c r="FC81" s="86"/>
      <c r="FD81" s="86"/>
      <c r="FE81" s="86"/>
      <c r="FF81" s="86"/>
      <c r="FG81" s="86"/>
      <c r="FH81" s="86"/>
      <c r="FI81" s="86"/>
      <c r="FJ81" s="86"/>
      <c r="FK81" s="86"/>
      <c r="FL81" s="86"/>
      <c r="FM81" s="86"/>
      <c r="FN81" s="86"/>
      <c r="FO81" s="86"/>
      <c r="FP81" s="86"/>
      <c r="FQ81" s="86"/>
      <c r="FR81" s="86"/>
      <c r="FS81" s="86"/>
      <c r="FT81" s="86"/>
      <c r="FU81" s="86"/>
      <c r="FV81" s="86"/>
    </row>
    <row r="82" spans="2:178" s="12" customFormat="1" ht="14.25" customHeight="1">
      <c r="B82" s="264"/>
      <c r="C82" s="285"/>
      <c r="D82" s="164" t="s">
        <v>74</v>
      </c>
      <c r="E82" s="39">
        <v>36</v>
      </c>
      <c r="F82" s="237">
        <v>0</v>
      </c>
      <c r="G82" s="13">
        <f t="shared" si="0"/>
        <v>0</v>
      </c>
      <c r="H82" s="34">
        <v>2</v>
      </c>
      <c r="I82" s="13">
        <f t="shared" si="1"/>
        <v>5.5555555555555552E-2</v>
      </c>
      <c r="J82" s="34">
        <v>2</v>
      </c>
      <c r="K82" s="13">
        <f t="shared" si="2"/>
        <v>5.5555555555555552E-2</v>
      </c>
      <c r="L82" s="39">
        <v>144</v>
      </c>
      <c r="M82" s="237">
        <v>3</v>
      </c>
      <c r="N82" s="13">
        <f t="shared" si="3"/>
        <v>2.0833333333333332E-2</v>
      </c>
      <c r="O82" s="34">
        <v>5</v>
      </c>
      <c r="P82" s="13">
        <f t="shared" si="4"/>
        <v>3.4722222222222224E-2</v>
      </c>
      <c r="Q82" s="34">
        <v>6</v>
      </c>
      <c r="R82" s="13">
        <f t="shared" si="5"/>
        <v>4.1666666666666664E-2</v>
      </c>
      <c r="S82" s="39">
        <v>4478</v>
      </c>
      <c r="T82" s="237">
        <v>73</v>
      </c>
      <c r="U82" s="13">
        <f t="shared" si="6"/>
        <v>1.6301920500223315E-2</v>
      </c>
      <c r="V82" s="34">
        <v>589</v>
      </c>
      <c r="W82" s="13">
        <f t="shared" si="7"/>
        <v>0.13153193389906209</v>
      </c>
      <c r="X82" s="34">
        <v>207</v>
      </c>
      <c r="Y82" s="13">
        <f t="shared" si="8"/>
        <v>4.6225993747208573E-2</v>
      </c>
      <c r="Z82" s="39">
        <v>3734</v>
      </c>
      <c r="AA82" s="237">
        <v>65</v>
      </c>
      <c r="AB82" s="13">
        <f t="shared" si="9"/>
        <v>1.7407605784681306E-2</v>
      </c>
      <c r="AC82" s="34">
        <v>450</v>
      </c>
      <c r="AD82" s="13">
        <f t="shared" si="10"/>
        <v>0.1205141938939475</v>
      </c>
      <c r="AE82" s="34">
        <v>200</v>
      </c>
      <c r="AF82" s="13">
        <f t="shared" si="11"/>
        <v>5.3561863952865559E-2</v>
      </c>
      <c r="AG82" s="39">
        <v>2526</v>
      </c>
      <c r="AH82" s="237">
        <v>28</v>
      </c>
      <c r="AI82" s="13">
        <f t="shared" si="12"/>
        <v>1.1084718923198733E-2</v>
      </c>
      <c r="AJ82" s="34">
        <v>211</v>
      </c>
      <c r="AK82" s="13">
        <f t="shared" si="13"/>
        <v>8.3531274742676173E-2</v>
      </c>
      <c r="AL82" s="34">
        <v>100</v>
      </c>
      <c r="AM82" s="13">
        <f t="shared" si="14"/>
        <v>3.9588281868566902E-2</v>
      </c>
      <c r="AN82" s="39">
        <v>1140</v>
      </c>
      <c r="AO82" s="237">
        <v>5</v>
      </c>
      <c r="AP82" s="13">
        <f t="shared" si="15"/>
        <v>4.3859649122807015E-3</v>
      </c>
      <c r="AQ82" s="34">
        <v>67</v>
      </c>
      <c r="AR82" s="13">
        <f t="shared" si="16"/>
        <v>5.8771929824561406E-2</v>
      </c>
      <c r="AS82" s="34">
        <v>34</v>
      </c>
      <c r="AT82" s="13">
        <f t="shared" si="17"/>
        <v>2.9824561403508771E-2</v>
      </c>
      <c r="AU82" s="39">
        <v>369</v>
      </c>
      <c r="AV82" s="237">
        <v>0</v>
      </c>
      <c r="AW82" s="13">
        <f t="shared" si="18"/>
        <v>0</v>
      </c>
      <c r="AX82" s="34">
        <v>15</v>
      </c>
      <c r="AY82" s="13">
        <f t="shared" si="19"/>
        <v>4.065040650406504E-2</v>
      </c>
      <c r="AZ82" s="34">
        <v>8</v>
      </c>
      <c r="BA82" s="13">
        <f t="shared" si="20"/>
        <v>2.1680216802168022E-2</v>
      </c>
      <c r="BB82" s="39">
        <f t="shared" si="21"/>
        <v>12427</v>
      </c>
      <c r="BC82" s="75">
        <f t="shared" si="22"/>
        <v>174</v>
      </c>
      <c r="BD82" s="13">
        <f t="shared" si="23"/>
        <v>1.4001770338778466E-2</v>
      </c>
      <c r="BE82" s="75">
        <f t="shared" si="24"/>
        <v>1339</v>
      </c>
      <c r="BF82" s="13">
        <f t="shared" si="25"/>
        <v>0.1077492556530136</v>
      </c>
      <c r="BG82" s="75">
        <f t="shared" si="26"/>
        <v>557</v>
      </c>
      <c r="BH82" s="13">
        <f t="shared" si="27"/>
        <v>4.4821759072986238E-2</v>
      </c>
      <c r="BJ82" s="264"/>
      <c r="BK82" s="285"/>
      <c r="BL82" s="222" t="s">
        <v>74</v>
      </c>
      <c r="BM82" s="40">
        <v>12394</v>
      </c>
      <c r="BN82" s="40">
        <v>167</v>
      </c>
      <c r="BO82" s="91">
        <v>1.3474261739551395E-2</v>
      </c>
      <c r="BP82" s="40">
        <v>1222</v>
      </c>
      <c r="BQ82" s="91">
        <v>9.8596094884621593E-2</v>
      </c>
      <c r="BR82" s="40">
        <v>545</v>
      </c>
      <c r="BS82" s="91">
        <v>4.3972890108116829E-2</v>
      </c>
      <c r="BU82" s="210"/>
      <c r="BV82" s="212" t="s">
        <v>74</v>
      </c>
      <c r="BW82" s="38">
        <f t="shared" si="574"/>
        <v>0.83342721493522165</v>
      </c>
      <c r="BX82" s="38">
        <f t="shared" si="575"/>
        <v>0.84395675326771014</v>
      </c>
      <c r="BY82" s="86"/>
      <c r="BZ82" s="148"/>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Z82" s="148"/>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L82" s="86"/>
      <c r="EM82" s="86"/>
      <c r="EN82" s="86"/>
      <c r="EO82" s="86"/>
      <c r="EP82" s="86"/>
      <c r="EQ82" s="86"/>
      <c r="ER82" s="86"/>
      <c r="ES82" s="86"/>
      <c r="ET82" s="86"/>
      <c r="EU82" s="86"/>
      <c r="EV82" s="86"/>
      <c r="EW82" s="86"/>
      <c r="EX82" s="86"/>
      <c r="EY82" s="86"/>
      <c r="EZ82" s="86"/>
      <c r="FA82" s="86"/>
      <c r="FB82" s="86"/>
      <c r="FC82" s="86"/>
      <c r="FD82" s="86"/>
      <c r="FE82" s="86"/>
      <c r="FF82" s="86"/>
      <c r="FG82" s="86"/>
      <c r="FH82" s="86"/>
      <c r="FI82" s="86"/>
      <c r="FJ82" s="86"/>
      <c r="FK82" s="86"/>
      <c r="FL82" s="86"/>
      <c r="FM82" s="86"/>
      <c r="FN82" s="86"/>
      <c r="FO82" s="86"/>
      <c r="FP82" s="86"/>
      <c r="FQ82" s="86"/>
      <c r="FR82" s="86"/>
      <c r="FS82" s="86"/>
      <c r="FT82" s="86"/>
      <c r="FU82" s="86"/>
      <c r="FV82" s="86"/>
    </row>
    <row r="83" spans="2:178" s="12" customFormat="1" ht="14.25" customHeight="1">
      <c r="B83" s="262">
        <v>20</v>
      </c>
      <c r="C83" s="283" t="s">
        <v>119</v>
      </c>
      <c r="D83" s="143" t="s">
        <v>163</v>
      </c>
      <c r="E83" s="128">
        <v>40</v>
      </c>
      <c r="F83" s="89">
        <v>0</v>
      </c>
      <c r="G83" s="77">
        <f t="shared" si="0"/>
        <v>0</v>
      </c>
      <c r="H83" s="78">
        <v>4</v>
      </c>
      <c r="I83" s="77">
        <f t="shared" si="1"/>
        <v>0.1</v>
      </c>
      <c r="J83" s="78">
        <v>2</v>
      </c>
      <c r="K83" s="77">
        <f t="shared" si="2"/>
        <v>0.05</v>
      </c>
      <c r="L83" s="128">
        <v>137</v>
      </c>
      <c r="M83" s="89">
        <v>0</v>
      </c>
      <c r="N83" s="77">
        <f t="shared" si="3"/>
        <v>0</v>
      </c>
      <c r="O83" s="78">
        <v>11</v>
      </c>
      <c r="P83" s="77">
        <f t="shared" si="4"/>
        <v>8.0291970802919707E-2</v>
      </c>
      <c r="Q83" s="78">
        <v>7</v>
      </c>
      <c r="R83" s="77">
        <f t="shared" si="5"/>
        <v>5.1094890510948905E-2</v>
      </c>
      <c r="S83" s="128">
        <v>6500</v>
      </c>
      <c r="T83" s="89">
        <v>216</v>
      </c>
      <c r="U83" s="77">
        <f t="shared" si="6"/>
        <v>3.323076923076923E-2</v>
      </c>
      <c r="V83" s="78">
        <v>762</v>
      </c>
      <c r="W83" s="77">
        <f t="shared" si="7"/>
        <v>0.11723076923076924</v>
      </c>
      <c r="X83" s="78">
        <v>501</v>
      </c>
      <c r="Y83" s="77">
        <f t="shared" si="8"/>
        <v>7.7076923076923071E-2</v>
      </c>
      <c r="Z83" s="128">
        <v>5577</v>
      </c>
      <c r="AA83" s="89">
        <v>130</v>
      </c>
      <c r="AB83" s="77">
        <f t="shared" si="9"/>
        <v>2.3310023310023312E-2</v>
      </c>
      <c r="AC83" s="78">
        <v>596</v>
      </c>
      <c r="AD83" s="77">
        <f t="shared" si="10"/>
        <v>0.1068674914828761</v>
      </c>
      <c r="AE83" s="78">
        <v>441</v>
      </c>
      <c r="AF83" s="77">
        <f t="shared" si="11"/>
        <v>7.9074771382463688E-2</v>
      </c>
      <c r="AG83" s="128">
        <v>3704</v>
      </c>
      <c r="AH83" s="89">
        <v>63</v>
      </c>
      <c r="AI83" s="77">
        <f t="shared" si="12"/>
        <v>1.7008639308855291E-2</v>
      </c>
      <c r="AJ83" s="78">
        <v>282</v>
      </c>
      <c r="AK83" s="77">
        <f t="shared" si="13"/>
        <v>7.6133909287257023E-2</v>
      </c>
      <c r="AL83" s="78">
        <v>253</v>
      </c>
      <c r="AM83" s="77">
        <f t="shared" si="14"/>
        <v>6.8304535637149028E-2</v>
      </c>
      <c r="AN83" s="128">
        <v>1660</v>
      </c>
      <c r="AO83" s="89">
        <v>17</v>
      </c>
      <c r="AP83" s="77">
        <f t="shared" si="15"/>
        <v>1.0240963855421687E-2</v>
      </c>
      <c r="AQ83" s="78">
        <v>98</v>
      </c>
      <c r="AR83" s="77">
        <f t="shared" si="16"/>
        <v>5.903614457831325E-2</v>
      </c>
      <c r="AS83" s="78">
        <v>82</v>
      </c>
      <c r="AT83" s="77">
        <f t="shared" si="17"/>
        <v>4.9397590361445781E-2</v>
      </c>
      <c r="AU83" s="128">
        <v>531</v>
      </c>
      <c r="AV83" s="89">
        <v>1</v>
      </c>
      <c r="AW83" s="77">
        <f t="shared" si="18"/>
        <v>1.8832391713747645E-3</v>
      </c>
      <c r="AX83" s="78">
        <v>22</v>
      </c>
      <c r="AY83" s="77">
        <f t="shared" si="19"/>
        <v>4.1431261770244823E-2</v>
      </c>
      <c r="AZ83" s="78">
        <v>15</v>
      </c>
      <c r="BA83" s="77">
        <f t="shared" si="20"/>
        <v>2.8248587570621469E-2</v>
      </c>
      <c r="BB83" s="128">
        <f t="shared" si="21"/>
        <v>18149</v>
      </c>
      <c r="BC83" s="79">
        <f t="shared" si="22"/>
        <v>427</v>
      </c>
      <c r="BD83" s="77">
        <f t="shared" si="23"/>
        <v>2.3527467078075927E-2</v>
      </c>
      <c r="BE83" s="79">
        <f t="shared" si="24"/>
        <v>1775</v>
      </c>
      <c r="BF83" s="77">
        <f t="shared" si="25"/>
        <v>9.7801531764835525E-2</v>
      </c>
      <c r="BG83" s="79">
        <f t="shared" si="26"/>
        <v>1301</v>
      </c>
      <c r="BH83" s="77">
        <f t="shared" si="27"/>
        <v>7.1684390324535788E-2</v>
      </c>
      <c r="BJ83" s="262">
        <v>20</v>
      </c>
      <c r="BK83" s="283" t="s">
        <v>119</v>
      </c>
      <c r="BL83" s="223" t="s">
        <v>163</v>
      </c>
      <c r="BM83" s="40">
        <v>17984</v>
      </c>
      <c r="BN83" s="40">
        <v>392</v>
      </c>
      <c r="BO83" s="91">
        <v>2.1797153024911031E-2</v>
      </c>
      <c r="BP83" s="40">
        <v>1528</v>
      </c>
      <c r="BQ83" s="91">
        <v>8.4964412811387904E-2</v>
      </c>
      <c r="BR83" s="40">
        <v>1335</v>
      </c>
      <c r="BS83" s="91">
        <v>7.4232651245551604E-2</v>
      </c>
      <c r="BU83" s="208" t="s">
        <v>119</v>
      </c>
      <c r="BV83" s="213" t="s">
        <v>163</v>
      </c>
      <c r="BW83" s="38">
        <f t="shared" si="574"/>
        <v>0.80698661083255274</v>
      </c>
      <c r="BX83" s="38">
        <f t="shared" si="575"/>
        <v>0.81900578291814952</v>
      </c>
      <c r="BY83" s="86"/>
      <c r="BZ83" s="148"/>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Z83" s="148"/>
      <c r="DA83" s="86"/>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c r="EA83" s="86"/>
      <c r="EB83" s="86"/>
      <c r="EC83" s="86"/>
      <c r="ED83" s="86"/>
      <c r="EE83" s="86"/>
      <c r="EF83" s="86"/>
      <c r="EG83" s="86"/>
      <c r="EH83" s="86"/>
      <c r="EI83" s="86"/>
      <c r="EJ83" s="86"/>
      <c r="EL83" s="86"/>
      <c r="EM83" s="86"/>
      <c r="EN83" s="86"/>
      <c r="EO83" s="86"/>
      <c r="EP83" s="86"/>
      <c r="EQ83" s="86"/>
      <c r="ER83" s="86"/>
      <c r="ES83" s="86"/>
      <c r="ET83" s="86"/>
      <c r="EU83" s="86"/>
      <c r="EV83" s="86"/>
      <c r="EW83" s="86"/>
      <c r="EX83" s="86"/>
      <c r="EY83" s="86"/>
      <c r="EZ83" s="86"/>
      <c r="FA83" s="86"/>
      <c r="FB83" s="86"/>
      <c r="FC83" s="86"/>
      <c r="FD83" s="86"/>
      <c r="FE83" s="86"/>
      <c r="FF83" s="86"/>
      <c r="FG83" s="86"/>
      <c r="FH83" s="86"/>
      <c r="FI83" s="86"/>
      <c r="FJ83" s="86"/>
      <c r="FK83" s="86"/>
      <c r="FL83" s="86"/>
      <c r="FM83" s="86"/>
      <c r="FN83" s="86"/>
      <c r="FO83" s="86"/>
      <c r="FP83" s="86"/>
      <c r="FQ83" s="86"/>
      <c r="FR83" s="86"/>
      <c r="FS83" s="86"/>
      <c r="FT83" s="86"/>
      <c r="FU83" s="86"/>
      <c r="FV83" s="86"/>
    </row>
    <row r="84" spans="2:178" s="12" customFormat="1" ht="14.25" customHeight="1">
      <c r="B84" s="263"/>
      <c r="C84" s="284"/>
      <c r="D84" s="181" t="s">
        <v>191</v>
      </c>
      <c r="E84" s="174">
        <v>0</v>
      </c>
      <c r="F84" s="175">
        <v>0</v>
      </c>
      <c r="G84" s="67" t="str">
        <f t="shared" si="0"/>
        <v>-</v>
      </c>
      <c r="H84" s="68">
        <v>0</v>
      </c>
      <c r="I84" s="67" t="str">
        <f t="shared" si="1"/>
        <v>-</v>
      </c>
      <c r="J84" s="68">
        <v>0</v>
      </c>
      <c r="K84" s="67" t="str">
        <f t="shared" si="2"/>
        <v>-</v>
      </c>
      <c r="L84" s="174">
        <v>2</v>
      </c>
      <c r="M84" s="175">
        <v>0</v>
      </c>
      <c r="N84" s="67">
        <f t="shared" si="3"/>
        <v>0</v>
      </c>
      <c r="O84" s="68">
        <v>0</v>
      </c>
      <c r="P84" s="67">
        <f t="shared" si="4"/>
        <v>0</v>
      </c>
      <c r="Q84" s="68">
        <v>0</v>
      </c>
      <c r="R84" s="67">
        <f t="shared" si="5"/>
        <v>0</v>
      </c>
      <c r="S84" s="174">
        <v>558</v>
      </c>
      <c r="T84" s="175">
        <v>18</v>
      </c>
      <c r="U84" s="67">
        <f t="shared" si="6"/>
        <v>3.2258064516129031E-2</v>
      </c>
      <c r="V84" s="68">
        <v>57</v>
      </c>
      <c r="W84" s="67">
        <f t="shared" si="7"/>
        <v>0.10215053763440861</v>
      </c>
      <c r="X84" s="68">
        <v>48</v>
      </c>
      <c r="Y84" s="67">
        <f t="shared" si="8"/>
        <v>8.6021505376344093E-2</v>
      </c>
      <c r="Z84" s="174">
        <v>361</v>
      </c>
      <c r="AA84" s="175">
        <v>11</v>
      </c>
      <c r="AB84" s="67">
        <f t="shared" si="9"/>
        <v>3.0470914127423823E-2</v>
      </c>
      <c r="AC84" s="68">
        <v>37</v>
      </c>
      <c r="AD84" s="67">
        <f t="shared" si="10"/>
        <v>0.10249307479224377</v>
      </c>
      <c r="AE84" s="68">
        <v>45</v>
      </c>
      <c r="AF84" s="67">
        <f t="shared" si="11"/>
        <v>0.12465373961218837</v>
      </c>
      <c r="AG84" s="174">
        <v>155</v>
      </c>
      <c r="AH84" s="175">
        <v>6</v>
      </c>
      <c r="AI84" s="67">
        <f t="shared" si="12"/>
        <v>3.870967741935484E-2</v>
      </c>
      <c r="AJ84" s="68">
        <v>13</v>
      </c>
      <c r="AK84" s="67">
        <f t="shared" si="13"/>
        <v>8.387096774193549E-2</v>
      </c>
      <c r="AL84" s="68">
        <v>12</v>
      </c>
      <c r="AM84" s="67">
        <f t="shared" si="14"/>
        <v>7.7419354838709681E-2</v>
      </c>
      <c r="AN84" s="174">
        <v>67</v>
      </c>
      <c r="AO84" s="175">
        <v>0</v>
      </c>
      <c r="AP84" s="67">
        <f t="shared" si="15"/>
        <v>0</v>
      </c>
      <c r="AQ84" s="68">
        <v>7</v>
      </c>
      <c r="AR84" s="67">
        <f t="shared" si="16"/>
        <v>0.1044776119402985</v>
      </c>
      <c r="AS84" s="68">
        <v>3</v>
      </c>
      <c r="AT84" s="67">
        <f t="shared" si="17"/>
        <v>4.4776119402985072E-2</v>
      </c>
      <c r="AU84" s="174">
        <v>22</v>
      </c>
      <c r="AV84" s="175">
        <v>0</v>
      </c>
      <c r="AW84" s="67">
        <f t="shared" si="18"/>
        <v>0</v>
      </c>
      <c r="AX84" s="68">
        <v>1</v>
      </c>
      <c r="AY84" s="67">
        <f t="shared" si="19"/>
        <v>4.5454545454545456E-2</v>
      </c>
      <c r="AZ84" s="68">
        <v>1</v>
      </c>
      <c r="BA84" s="67">
        <f t="shared" si="20"/>
        <v>4.5454545454545456E-2</v>
      </c>
      <c r="BB84" s="174">
        <f t="shared" si="21"/>
        <v>1165</v>
      </c>
      <c r="BC84" s="69">
        <f t="shared" si="22"/>
        <v>35</v>
      </c>
      <c r="BD84" s="67">
        <f t="shared" si="23"/>
        <v>3.0042918454935622E-2</v>
      </c>
      <c r="BE84" s="69">
        <f t="shared" si="24"/>
        <v>115</v>
      </c>
      <c r="BF84" s="67">
        <f t="shared" si="25"/>
        <v>9.8712446351931327E-2</v>
      </c>
      <c r="BG84" s="69">
        <f t="shared" si="26"/>
        <v>109</v>
      </c>
      <c r="BH84" s="67">
        <f t="shared" si="27"/>
        <v>9.3562231759656653E-2</v>
      </c>
      <c r="BJ84" s="263"/>
      <c r="BK84" s="284"/>
      <c r="BL84" s="223" t="s">
        <v>191</v>
      </c>
      <c r="BM84" s="40">
        <v>1127</v>
      </c>
      <c r="BN84" s="40">
        <v>32</v>
      </c>
      <c r="BO84" s="91">
        <v>2.8393966282165041E-2</v>
      </c>
      <c r="BP84" s="40">
        <v>110</v>
      </c>
      <c r="BQ84" s="91">
        <v>9.7604259094942331E-2</v>
      </c>
      <c r="BR84" s="40">
        <v>102</v>
      </c>
      <c r="BS84" s="91">
        <v>9.0505767524401065E-2</v>
      </c>
      <c r="BU84" s="209"/>
      <c r="BV84" s="213" t="s">
        <v>191</v>
      </c>
      <c r="BW84" s="38">
        <f t="shared" si="574"/>
        <v>0.77768240343347639</v>
      </c>
      <c r="BX84" s="38">
        <f t="shared" si="575"/>
        <v>0.78349600709849154</v>
      </c>
      <c r="BY84" s="86"/>
      <c r="BZ84" s="148"/>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Z84" s="148"/>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L84" s="86"/>
      <c r="EM84" s="86"/>
      <c r="EN84" s="86"/>
      <c r="EO84" s="86"/>
      <c r="EP84" s="86"/>
      <c r="EQ84" s="86"/>
      <c r="ER84" s="86"/>
      <c r="ES84" s="86"/>
      <c r="ET84" s="86"/>
      <c r="EU84" s="86"/>
      <c r="EV84" s="86"/>
      <c r="EW84" s="86"/>
      <c r="EX84" s="86"/>
      <c r="EY84" s="86"/>
      <c r="EZ84" s="86"/>
      <c r="FA84" s="86"/>
      <c r="FB84" s="86"/>
      <c r="FC84" s="86"/>
      <c r="FD84" s="86"/>
      <c r="FE84" s="86"/>
      <c r="FF84" s="86"/>
      <c r="FG84" s="86"/>
      <c r="FH84" s="86"/>
      <c r="FI84" s="86"/>
      <c r="FJ84" s="86"/>
      <c r="FK84" s="86"/>
      <c r="FL84" s="86"/>
      <c r="FM84" s="86"/>
      <c r="FN84" s="86"/>
      <c r="FO84" s="86"/>
      <c r="FP84" s="86"/>
      <c r="FQ84" s="86"/>
      <c r="FR84" s="86"/>
      <c r="FS84" s="86"/>
      <c r="FT84" s="86"/>
      <c r="FU84" s="86"/>
      <c r="FV84" s="86"/>
    </row>
    <row r="85" spans="2:178" s="12" customFormat="1" ht="14.25" customHeight="1">
      <c r="B85" s="263"/>
      <c r="C85" s="284"/>
      <c r="D85" s="144" t="s">
        <v>246</v>
      </c>
      <c r="E85" s="166">
        <v>2</v>
      </c>
      <c r="F85" s="235">
        <v>0</v>
      </c>
      <c r="G85" s="168">
        <f t="shared" ref="G85" si="684">IFERROR(F85/E85,"-")</f>
        <v>0</v>
      </c>
      <c r="H85" s="236">
        <v>0</v>
      </c>
      <c r="I85" s="168">
        <f t="shared" ref="I85" si="685">IFERROR(H85/E85,"-")</f>
        <v>0</v>
      </c>
      <c r="J85" s="236">
        <v>0</v>
      </c>
      <c r="K85" s="168">
        <f t="shared" ref="K85" si="686">IFERROR(J85/E85,"-")</f>
        <v>0</v>
      </c>
      <c r="L85" s="166">
        <v>7</v>
      </c>
      <c r="M85" s="235">
        <v>0</v>
      </c>
      <c r="N85" s="168">
        <f t="shared" ref="N85" si="687">IFERROR(M85/L85,"-")</f>
        <v>0</v>
      </c>
      <c r="O85" s="236">
        <v>0</v>
      </c>
      <c r="P85" s="168">
        <f t="shared" ref="P85" si="688">IFERROR(O85/L85,"-")</f>
        <v>0</v>
      </c>
      <c r="Q85" s="236">
        <v>0</v>
      </c>
      <c r="R85" s="168">
        <f t="shared" ref="R85" si="689">IFERROR(Q85/L85,"-")</f>
        <v>0</v>
      </c>
      <c r="S85" s="166">
        <v>93</v>
      </c>
      <c r="T85" s="235">
        <v>0</v>
      </c>
      <c r="U85" s="168">
        <f t="shared" ref="U85" si="690">IFERROR(T85/S85,"-")</f>
        <v>0</v>
      </c>
      <c r="V85" s="236">
        <v>4</v>
      </c>
      <c r="W85" s="168">
        <f t="shared" ref="W85" si="691">IFERROR(V85/S85,"-")</f>
        <v>4.3010752688172046E-2</v>
      </c>
      <c r="X85" s="236">
        <v>4</v>
      </c>
      <c r="Y85" s="168">
        <f t="shared" ref="Y85" si="692">IFERROR(X85/S85,"-")</f>
        <v>4.3010752688172046E-2</v>
      </c>
      <c r="Z85" s="166">
        <v>144</v>
      </c>
      <c r="AA85" s="235">
        <v>0</v>
      </c>
      <c r="AB85" s="168">
        <f t="shared" ref="AB85" si="693">IFERROR(AA85/Z85,"-")</f>
        <v>0</v>
      </c>
      <c r="AC85" s="236">
        <v>2</v>
      </c>
      <c r="AD85" s="168">
        <f t="shared" ref="AD85" si="694">IFERROR(AC85/Z85,"-")</f>
        <v>1.3888888888888888E-2</v>
      </c>
      <c r="AE85" s="236">
        <v>0</v>
      </c>
      <c r="AF85" s="168">
        <f t="shared" ref="AF85" si="695">IFERROR(AE85/Z85,"-")</f>
        <v>0</v>
      </c>
      <c r="AG85" s="166">
        <v>150</v>
      </c>
      <c r="AH85" s="235">
        <v>0</v>
      </c>
      <c r="AI85" s="168">
        <f t="shared" ref="AI85" si="696">IFERROR(AH85/AG85,"-")</f>
        <v>0</v>
      </c>
      <c r="AJ85" s="236">
        <v>1</v>
      </c>
      <c r="AK85" s="168">
        <f t="shared" ref="AK85" si="697">IFERROR(AJ85/AG85,"-")</f>
        <v>6.6666666666666671E-3</v>
      </c>
      <c r="AL85" s="236">
        <v>5</v>
      </c>
      <c r="AM85" s="168">
        <f t="shared" ref="AM85" si="698">IFERROR(AL85/AG85,"-")</f>
        <v>3.3333333333333333E-2</v>
      </c>
      <c r="AN85" s="166">
        <v>122</v>
      </c>
      <c r="AO85" s="235">
        <v>0</v>
      </c>
      <c r="AP85" s="168">
        <f t="shared" ref="AP85" si="699">IFERROR(AO85/AN85,"-")</f>
        <v>0</v>
      </c>
      <c r="AQ85" s="236">
        <v>1</v>
      </c>
      <c r="AR85" s="168">
        <f t="shared" ref="AR85" si="700">IFERROR(AQ85/AN85,"-")</f>
        <v>8.1967213114754103E-3</v>
      </c>
      <c r="AS85" s="236">
        <v>0</v>
      </c>
      <c r="AT85" s="168">
        <f t="shared" ref="AT85" si="701">IFERROR(AS85/AN85,"-")</f>
        <v>0</v>
      </c>
      <c r="AU85" s="166">
        <v>84</v>
      </c>
      <c r="AV85" s="235">
        <v>0</v>
      </c>
      <c r="AW85" s="168">
        <f t="shared" ref="AW85" si="702">IFERROR(AV85/AU85,"-")</f>
        <v>0</v>
      </c>
      <c r="AX85" s="236">
        <v>1</v>
      </c>
      <c r="AY85" s="168">
        <f t="shared" ref="AY85" si="703">IFERROR(AX85/AU85,"-")</f>
        <v>1.1904761904761904E-2</v>
      </c>
      <c r="AZ85" s="236">
        <v>1</v>
      </c>
      <c r="BA85" s="168">
        <f t="shared" ref="BA85" si="704">IFERROR(AZ85/AU85,"-")</f>
        <v>1.1904761904761904E-2</v>
      </c>
      <c r="BB85" s="166">
        <f t="shared" ref="BB85" si="705">SUM(E85,L85,S85,Z85,AG85,AN85,AU85,)</f>
        <v>602</v>
      </c>
      <c r="BC85" s="167">
        <f t="shared" ref="BC85" si="706">SUM(F85,M85,T85,AA85,AH85,AO85,AV85,)</f>
        <v>0</v>
      </c>
      <c r="BD85" s="168">
        <f t="shared" ref="BD85" si="707">IFERROR(BC85/BB85,"-")</f>
        <v>0</v>
      </c>
      <c r="BE85" s="167">
        <f t="shared" ref="BE85" si="708">SUM(H85,O85,V85,AC85,AJ85,AQ85,AX85,)</f>
        <v>9</v>
      </c>
      <c r="BF85" s="168">
        <f t="shared" ref="BF85" si="709">IFERROR(BE85/BB85,"-")</f>
        <v>1.4950166112956811E-2</v>
      </c>
      <c r="BG85" s="167">
        <f t="shared" ref="BG85" si="710">SUM(J85,Q85,X85,AE85,AL85,AS85,AZ85,)</f>
        <v>10</v>
      </c>
      <c r="BH85" s="168">
        <f t="shared" ref="BH85" si="711">IFERROR(BG85/BB85,"-")</f>
        <v>1.6611295681063124E-2</v>
      </c>
      <c r="BJ85" s="263"/>
      <c r="BK85" s="284"/>
      <c r="BL85" s="223" t="s">
        <v>245</v>
      </c>
      <c r="BM85" s="40">
        <v>357</v>
      </c>
      <c r="BN85" s="40">
        <v>0</v>
      </c>
      <c r="BO85" s="91">
        <v>0</v>
      </c>
      <c r="BP85" s="40">
        <v>0</v>
      </c>
      <c r="BQ85" s="91">
        <v>0</v>
      </c>
      <c r="BR85" s="40">
        <v>1</v>
      </c>
      <c r="BS85" s="91">
        <v>2.8011204481792717E-3</v>
      </c>
      <c r="BU85" s="209"/>
      <c r="BV85" s="213" t="s">
        <v>245</v>
      </c>
      <c r="BW85" s="38">
        <f t="shared" si="574"/>
        <v>0.96843853820598003</v>
      </c>
      <c r="BX85" s="38">
        <f t="shared" si="575"/>
        <v>0.99719887955182074</v>
      </c>
      <c r="BY85" s="86"/>
      <c r="BZ85" s="148"/>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Z85" s="148"/>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L85" s="86"/>
      <c r="EM85" s="86"/>
      <c r="EN85" s="86"/>
      <c r="EO85" s="86"/>
      <c r="EP85" s="86"/>
      <c r="EQ85" s="86"/>
      <c r="ER85" s="86"/>
      <c r="ES85" s="86"/>
      <c r="ET85" s="86"/>
      <c r="EU85" s="86"/>
      <c r="EV85" s="86"/>
      <c r="EW85" s="86"/>
      <c r="EX85" s="86"/>
      <c r="EY85" s="86"/>
      <c r="EZ85" s="86"/>
      <c r="FA85" s="86"/>
      <c r="FB85" s="86"/>
      <c r="FC85" s="86"/>
      <c r="FD85" s="86"/>
      <c r="FE85" s="86"/>
      <c r="FF85" s="86"/>
      <c r="FG85" s="86"/>
      <c r="FH85" s="86"/>
      <c r="FI85" s="86"/>
      <c r="FJ85" s="86"/>
      <c r="FK85" s="86"/>
      <c r="FL85" s="86"/>
      <c r="FM85" s="86"/>
      <c r="FN85" s="86"/>
      <c r="FO85" s="86"/>
      <c r="FP85" s="86"/>
      <c r="FQ85" s="86"/>
      <c r="FR85" s="86"/>
      <c r="FS85" s="86"/>
      <c r="FT85" s="86"/>
      <c r="FU85" s="86"/>
      <c r="FV85" s="86"/>
    </row>
    <row r="86" spans="2:178" s="12" customFormat="1" ht="14.25" customHeight="1">
      <c r="B86" s="264"/>
      <c r="C86" s="285"/>
      <c r="D86" s="164" t="s">
        <v>74</v>
      </c>
      <c r="E86" s="40">
        <v>42</v>
      </c>
      <c r="F86" s="35">
        <v>0</v>
      </c>
      <c r="G86" s="60">
        <f t="shared" si="0"/>
        <v>0</v>
      </c>
      <c r="H86" s="61">
        <v>4</v>
      </c>
      <c r="I86" s="60">
        <f t="shared" si="1"/>
        <v>9.5238095238095233E-2</v>
      </c>
      <c r="J86" s="61">
        <v>2</v>
      </c>
      <c r="K86" s="60">
        <f t="shared" si="2"/>
        <v>4.7619047619047616E-2</v>
      </c>
      <c r="L86" s="40">
        <v>146</v>
      </c>
      <c r="M86" s="35">
        <v>0</v>
      </c>
      <c r="N86" s="60">
        <f t="shared" si="3"/>
        <v>0</v>
      </c>
      <c r="O86" s="61">
        <v>11</v>
      </c>
      <c r="P86" s="60">
        <f t="shared" si="4"/>
        <v>7.5342465753424653E-2</v>
      </c>
      <c r="Q86" s="61">
        <v>7</v>
      </c>
      <c r="R86" s="60">
        <f t="shared" si="5"/>
        <v>4.7945205479452052E-2</v>
      </c>
      <c r="S86" s="40">
        <v>7151</v>
      </c>
      <c r="T86" s="35">
        <v>234</v>
      </c>
      <c r="U86" s="60">
        <f t="shared" si="6"/>
        <v>3.2722696126415887E-2</v>
      </c>
      <c r="V86" s="61">
        <v>823</v>
      </c>
      <c r="W86" s="60">
        <f t="shared" si="7"/>
        <v>0.11508879876940288</v>
      </c>
      <c r="X86" s="61">
        <v>553</v>
      </c>
      <c r="Y86" s="60">
        <f t="shared" si="8"/>
        <v>7.7331841700461479E-2</v>
      </c>
      <c r="Z86" s="40">
        <v>6082</v>
      </c>
      <c r="AA86" s="35">
        <v>141</v>
      </c>
      <c r="AB86" s="60">
        <f t="shared" si="9"/>
        <v>2.3183163433081223E-2</v>
      </c>
      <c r="AC86" s="61">
        <v>635</v>
      </c>
      <c r="AD86" s="60">
        <f t="shared" si="10"/>
        <v>0.1044064452482736</v>
      </c>
      <c r="AE86" s="61">
        <v>486</v>
      </c>
      <c r="AF86" s="60">
        <f t="shared" si="11"/>
        <v>7.9907925024662943E-2</v>
      </c>
      <c r="AG86" s="40">
        <v>4009</v>
      </c>
      <c r="AH86" s="35">
        <v>69</v>
      </c>
      <c r="AI86" s="60">
        <f t="shared" si="12"/>
        <v>1.7211274632077826E-2</v>
      </c>
      <c r="AJ86" s="61">
        <v>296</v>
      </c>
      <c r="AK86" s="60">
        <f t="shared" si="13"/>
        <v>7.3833873783986037E-2</v>
      </c>
      <c r="AL86" s="61">
        <v>270</v>
      </c>
      <c r="AM86" s="60">
        <f t="shared" si="14"/>
        <v>6.7348465951608885E-2</v>
      </c>
      <c r="AN86" s="40">
        <v>1849</v>
      </c>
      <c r="AO86" s="35">
        <v>17</v>
      </c>
      <c r="AP86" s="60">
        <f t="shared" si="15"/>
        <v>9.1941590048674957E-3</v>
      </c>
      <c r="AQ86" s="61">
        <v>106</v>
      </c>
      <c r="AR86" s="60">
        <f t="shared" si="16"/>
        <v>5.7328285559762035E-2</v>
      </c>
      <c r="AS86" s="61">
        <v>85</v>
      </c>
      <c r="AT86" s="60">
        <f t="shared" si="17"/>
        <v>4.5970795024337478E-2</v>
      </c>
      <c r="AU86" s="40">
        <v>637</v>
      </c>
      <c r="AV86" s="35">
        <v>1</v>
      </c>
      <c r="AW86" s="60">
        <f t="shared" si="18"/>
        <v>1.5698587127158557E-3</v>
      </c>
      <c r="AX86" s="61">
        <v>24</v>
      </c>
      <c r="AY86" s="60">
        <f t="shared" si="19"/>
        <v>3.7676609105180531E-2</v>
      </c>
      <c r="AZ86" s="61">
        <v>17</v>
      </c>
      <c r="BA86" s="60">
        <f t="shared" si="20"/>
        <v>2.6687598116169546E-2</v>
      </c>
      <c r="BB86" s="40">
        <f t="shared" si="21"/>
        <v>19916</v>
      </c>
      <c r="BC86" s="62">
        <f t="shared" si="22"/>
        <v>462</v>
      </c>
      <c r="BD86" s="60">
        <f t="shared" si="23"/>
        <v>2.3197429202651134E-2</v>
      </c>
      <c r="BE86" s="62">
        <f t="shared" si="24"/>
        <v>1899</v>
      </c>
      <c r="BF86" s="60">
        <f t="shared" si="25"/>
        <v>9.5350471982325768E-2</v>
      </c>
      <c r="BG86" s="62">
        <f t="shared" si="26"/>
        <v>1420</v>
      </c>
      <c r="BH86" s="60">
        <f t="shared" si="27"/>
        <v>7.129945772243422E-2</v>
      </c>
      <c r="BJ86" s="264"/>
      <c r="BK86" s="285"/>
      <c r="BL86" s="222" t="s">
        <v>74</v>
      </c>
      <c r="BM86" s="40">
        <v>19468</v>
      </c>
      <c r="BN86" s="40">
        <v>424</v>
      </c>
      <c r="BO86" s="91">
        <v>2.1779330182864189E-2</v>
      </c>
      <c r="BP86" s="40">
        <v>1638</v>
      </c>
      <c r="BQ86" s="91">
        <v>8.413807273474419E-2</v>
      </c>
      <c r="BR86" s="40">
        <v>1438</v>
      </c>
      <c r="BS86" s="91">
        <v>7.3864803780562982E-2</v>
      </c>
      <c r="BU86" s="210"/>
      <c r="BV86" s="212" t="s">
        <v>74</v>
      </c>
      <c r="BW86" s="38">
        <f t="shared" si="574"/>
        <v>0.81015264109258889</v>
      </c>
      <c r="BX86" s="38">
        <f t="shared" si="575"/>
        <v>0.82021779330182865</v>
      </c>
      <c r="BY86" s="86"/>
      <c r="BZ86" s="148"/>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Z86" s="148"/>
      <c r="DA86" s="86"/>
      <c r="DB86" s="86"/>
      <c r="DC86" s="86"/>
      <c r="DD86" s="86"/>
      <c r="DE86" s="86"/>
      <c r="DF86" s="86"/>
      <c r="DG86" s="86"/>
      <c r="DH86" s="86"/>
      <c r="DI86" s="86"/>
      <c r="DJ86" s="86"/>
      <c r="DK86" s="86"/>
      <c r="DL86" s="86"/>
      <c r="DM86" s="86"/>
      <c r="DN86" s="86"/>
      <c r="DO86" s="86"/>
      <c r="DP86" s="86"/>
      <c r="DQ86" s="86"/>
      <c r="DR86" s="86"/>
      <c r="DS86" s="86"/>
      <c r="DT86" s="86"/>
      <c r="DU86" s="86"/>
      <c r="DV86" s="86"/>
      <c r="DW86" s="86"/>
      <c r="DX86" s="86"/>
      <c r="DY86" s="86"/>
      <c r="DZ86" s="86"/>
      <c r="EA86" s="86"/>
      <c r="EB86" s="86"/>
      <c r="EC86" s="86"/>
      <c r="ED86" s="86"/>
      <c r="EE86" s="86"/>
      <c r="EF86" s="86"/>
      <c r="EG86" s="86"/>
      <c r="EH86" s="86"/>
      <c r="EI86" s="86"/>
      <c r="EJ86" s="86"/>
      <c r="EL86" s="86"/>
      <c r="EM86" s="86"/>
      <c r="EN86" s="86"/>
      <c r="EO86" s="86"/>
      <c r="EP86" s="86"/>
      <c r="EQ86" s="86"/>
      <c r="ER86" s="86"/>
      <c r="ES86" s="86"/>
      <c r="ET86" s="86"/>
      <c r="EU86" s="86"/>
      <c r="EV86" s="86"/>
      <c r="EW86" s="86"/>
      <c r="EX86" s="86"/>
      <c r="EY86" s="86"/>
      <c r="EZ86" s="86"/>
      <c r="FA86" s="86"/>
      <c r="FB86" s="86"/>
      <c r="FC86" s="86"/>
      <c r="FD86" s="86"/>
      <c r="FE86" s="86"/>
      <c r="FF86" s="86"/>
      <c r="FG86" s="86"/>
      <c r="FH86" s="86"/>
      <c r="FI86" s="86"/>
      <c r="FJ86" s="86"/>
      <c r="FK86" s="86"/>
      <c r="FL86" s="86"/>
      <c r="FM86" s="86"/>
      <c r="FN86" s="86"/>
      <c r="FO86" s="86"/>
      <c r="FP86" s="86"/>
      <c r="FQ86" s="86"/>
      <c r="FR86" s="86"/>
      <c r="FS86" s="86"/>
      <c r="FT86" s="86"/>
      <c r="FU86" s="86"/>
      <c r="FV86" s="86"/>
    </row>
    <row r="87" spans="2:178" s="12" customFormat="1" ht="14.25" customHeight="1">
      <c r="B87" s="262">
        <v>21</v>
      </c>
      <c r="C87" s="283" t="s">
        <v>120</v>
      </c>
      <c r="D87" s="143" t="s">
        <v>163</v>
      </c>
      <c r="E87" s="128">
        <v>38</v>
      </c>
      <c r="F87" s="89">
        <v>2</v>
      </c>
      <c r="G87" s="77">
        <f t="shared" si="0"/>
        <v>5.2631578947368418E-2</v>
      </c>
      <c r="H87" s="78">
        <v>6</v>
      </c>
      <c r="I87" s="77">
        <f t="shared" si="1"/>
        <v>0.15789473684210525</v>
      </c>
      <c r="J87" s="78">
        <v>0</v>
      </c>
      <c r="K87" s="77">
        <f t="shared" si="2"/>
        <v>0</v>
      </c>
      <c r="L87" s="128">
        <v>107</v>
      </c>
      <c r="M87" s="89">
        <v>0</v>
      </c>
      <c r="N87" s="77">
        <f t="shared" si="3"/>
        <v>0</v>
      </c>
      <c r="O87" s="78">
        <v>12</v>
      </c>
      <c r="P87" s="77">
        <f t="shared" si="4"/>
        <v>0.11214953271028037</v>
      </c>
      <c r="Q87" s="78">
        <v>5</v>
      </c>
      <c r="R87" s="77">
        <f t="shared" si="5"/>
        <v>4.6728971962616821E-2</v>
      </c>
      <c r="S87" s="128">
        <v>4235</v>
      </c>
      <c r="T87" s="89">
        <v>125</v>
      </c>
      <c r="U87" s="77">
        <f t="shared" si="6"/>
        <v>2.9515938606847699E-2</v>
      </c>
      <c r="V87" s="78">
        <v>621</v>
      </c>
      <c r="W87" s="77">
        <f t="shared" si="7"/>
        <v>0.14663518299881936</v>
      </c>
      <c r="X87" s="78">
        <v>335</v>
      </c>
      <c r="Y87" s="77">
        <f t="shared" si="8"/>
        <v>7.9102715466351836E-2</v>
      </c>
      <c r="Z87" s="128">
        <v>3990</v>
      </c>
      <c r="AA87" s="89">
        <v>105</v>
      </c>
      <c r="AB87" s="77">
        <f t="shared" si="9"/>
        <v>2.6315789473684209E-2</v>
      </c>
      <c r="AC87" s="78">
        <v>491</v>
      </c>
      <c r="AD87" s="77">
        <f t="shared" si="10"/>
        <v>0.12305764411027569</v>
      </c>
      <c r="AE87" s="78">
        <v>353</v>
      </c>
      <c r="AF87" s="77">
        <f t="shared" si="11"/>
        <v>8.8471177944862159E-2</v>
      </c>
      <c r="AG87" s="128">
        <v>2483</v>
      </c>
      <c r="AH87" s="89">
        <v>34</v>
      </c>
      <c r="AI87" s="77">
        <f t="shared" si="12"/>
        <v>1.369311316955296E-2</v>
      </c>
      <c r="AJ87" s="78">
        <v>223</v>
      </c>
      <c r="AK87" s="77">
        <f t="shared" si="13"/>
        <v>8.9810712847362056E-2</v>
      </c>
      <c r="AL87" s="78">
        <v>162</v>
      </c>
      <c r="AM87" s="77">
        <f t="shared" si="14"/>
        <v>6.524365686669352E-2</v>
      </c>
      <c r="AN87" s="128">
        <v>937</v>
      </c>
      <c r="AO87" s="89">
        <v>6</v>
      </c>
      <c r="AP87" s="77">
        <f t="shared" si="15"/>
        <v>6.4034151547491995E-3</v>
      </c>
      <c r="AQ87" s="78">
        <v>59</v>
      </c>
      <c r="AR87" s="77">
        <f t="shared" si="16"/>
        <v>6.2966915688367125E-2</v>
      </c>
      <c r="AS87" s="78">
        <v>37</v>
      </c>
      <c r="AT87" s="77">
        <f t="shared" si="17"/>
        <v>3.9487726787620067E-2</v>
      </c>
      <c r="AU87" s="128">
        <v>250</v>
      </c>
      <c r="AV87" s="89">
        <v>2</v>
      </c>
      <c r="AW87" s="77">
        <f t="shared" si="18"/>
        <v>8.0000000000000002E-3</v>
      </c>
      <c r="AX87" s="78">
        <v>22</v>
      </c>
      <c r="AY87" s="77">
        <f t="shared" si="19"/>
        <v>8.7999999999999995E-2</v>
      </c>
      <c r="AZ87" s="78">
        <v>4</v>
      </c>
      <c r="BA87" s="77">
        <f t="shared" si="20"/>
        <v>1.6E-2</v>
      </c>
      <c r="BB87" s="128">
        <f t="shared" si="21"/>
        <v>12040</v>
      </c>
      <c r="BC87" s="79">
        <f t="shared" si="22"/>
        <v>274</v>
      </c>
      <c r="BD87" s="77">
        <f t="shared" si="23"/>
        <v>2.2757475083056478E-2</v>
      </c>
      <c r="BE87" s="79">
        <f t="shared" si="24"/>
        <v>1434</v>
      </c>
      <c r="BF87" s="77">
        <f t="shared" si="25"/>
        <v>0.1191029900332226</v>
      </c>
      <c r="BG87" s="79">
        <f t="shared" si="26"/>
        <v>896</v>
      </c>
      <c r="BH87" s="77">
        <f t="shared" si="27"/>
        <v>7.441860465116279E-2</v>
      </c>
      <c r="BJ87" s="262">
        <v>21</v>
      </c>
      <c r="BK87" s="283" t="s">
        <v>120</v>
      </c>
      <c r="BL87" s="223" t="s">
        <v>163</v>
      </c>
      <c r="BM87" s="40">
        <v>12005</v>
      </c>
      <c r="BN87" s="40">
        <v>256</v>
      </c>
      <c r="BO87" s="91">
        <v>2.1324448146605581E-2</v>
      </c>
      <c r="BP87" s="40">
        <v>1328</v>
      </c>
      <c r="BQ87" s="91">
        <v>0.11062057476051645</v>
      </c>
      <c r="BR87" s="40">
        <v>841</v>
      </c>
      <c r="BS87" s="91">
        <v>7.0054144106622238E-2</v>
      </c>
      <c r="BU87" s="208" t="s">
        <v>120</v>
      </c>
      <c r="BV87" s="213" t="s">
        <v>163</v>
      </c>
      <c r="BW87" s="38">
        <f t="shared" si="574"/>
        <v>0.78372093023255818</v>
      </c>
      <c r="BX87" s="38">
        <f t="shared" si="575"/>
        <v>0.79800083298625568</v>
      </c>
      <c r="BY87" s="86"/>
      <c r="BZ87" s="148"/>
      <c r="CA87" s="86"/>
      <c r="CB87" s="86"/>
      <c r="CC87" s="86"/>
      <c r="CD87" s="86"/>
      <c r="CE87" s="86"/>
      <c r="CF87" s="86"/>
      <c r="CG87" s="86"/>
      <c r="CH87" s="86"/>
      <c r="CI87" s="86"/>
      <c r="CJ87" s="86"/>
      <c r="CK87" s="86"/>
      <c r="CL87" s="86"/>
      <c r="CM87" s="86"/>
      <c r="CN87" s="86"/>
      <c r="CO87" s="86"/>
      <c r="CP87" s="86"/>
      <c r="CQ87" s="86"/>
      <c r="CR87" s="86"/>
      <c r="CS87" s="86"/>
      <c r="CT87" s="86"/>
      <c r="CU87" s="86"/>
      <c r="CV87" s="86"/>
      <c r="CW87" s="86"/>
      <c r="CX87" s="86"/>
      <c r="CZ87" s="148"/>
      <c r="DA87" s="86"/>
      <c r="DB87" s="86"/>
      <c r="DC87" s="86"/>
      <c r="DD87" s="86"/>
      <c r="DE87" s="86"/>
      <c r="DF87" s="86"/>
      <c r="DG87" s="86"/>
      <c r="DH87" s="86"/>
      <c r="DI87" s="86"/>
      <c r="DJ87" s="86"/>
      <c r="DK87" s="86"/>
      <c r="DL87" s="86"/>
      <c r="DM87" s="86"/>
      <c r="DN87" s="86"/>
      <c r="DO87" s="86"/>
      <c r="DP87" s="86"/>
      <c r="DQ87" s="86"/>
      <c r="DR87" s="86"/>
      <c r="DS87" s="86"/>
      <c r="DT87" s="86"/>
      <c r="DU87" s="86"/>
      <c r="DV87" s="86"/>
      <c r="DW87" s="86"/>
      <c r="DX87" s="86"/>
      <c r="DY87" s="86"/>
      <c r="DZ87" s="86"/>
      <c r="EA87" s="86"/>
      <c r="EB87" s="86"/>
      <c r="EC87" s="86"/>
      <c r="ED87" s="86"/>
      <c r="EE87" s="86"/>
      <c r="EF87" s="86"/>
      <c r="EG87" s="86"/>
      <c r="EH87" s="86"/>
      <c r="EI87" s="86"/>
      <c r="EJ87" s="86"/>
      <c r="EL87" s="86"/>
      <c r="EM87" s="86"/>
      <c r="EN87" s="86"/>
      <c r="EO87" s="86"/>
      <c r="EP87" s="86"/>
      <c r="EQ87" s="86"/>
      <c r="ER87" s="86"/>
      <c r="ES87" s="86"/>
      <c r="ET87" s="86"/>
      <c r="EU87" s="86"/>
      <c r="EV87" s="86"/>
      <c r="EW87" s="86"/>
      <c r="EX87" s="86"/>
      <c r="EY87" s="86"/>
      <c r="EZ87" s="86"/>
      <c r="FA87" s="86"/>
      <c r="FB87" s="86"/>
      <c r="FC87" s="86"/>
      <c r="FD87" s="86"/>
      <c r="FE87" s="86"/>
      <c r="FF87" s="86"/>
      <c r="FG87" s="86"/>
      <c r="FH87" s="86"/>
      <c r="FI87" s="86"/>
      <c r="FJ87" s="86"/>
      <c r="FK87" s="86"/>
      <c r="FL87" s="86"/>
      <c r="FM87" s="86"/>
      <c r="FN87" s="86"/>
      <c r="FO87" s="86"/>
      <c r="FP87" s="86"/>
      <c r="FQ87" s="86"/>
      <c r="FR87" s="86"/>
      <c r="FS87" s="86"/>
      <c r="FT87" s="86"/>
      <c r="FU87" s="86"/>
      <c r="FV87" s="86"/>
    </row>
    <row r="88" spans="2:178" s="12" customFormat="1" ht="14.25" customHeight="1">
      <c r="B88" s="263"/>
      <c r="C88" s="284"/>
      <c r="D88" s="181" t="s">
        <v>191</v>
      </c>
      <c r="E88" s="174">
        <v>0</v>
      </c>
      <c r="F88" s="175">
        <v>0</v>
      </c>
      <c r="G88" s="67" t="str">
        <f t="shared" si="0"/>
        <v>-</v>
      </c>
      <c r="H88" s="68">
        <v>0</v>
      </c>
      <c r="I88" s="67" t="str">
        <f t="shared" si="1"/>
        <v>-</v>
      </c>
      <c r="J88" s="68">
        <v>0</v>
      </c>
      <c r="K88" s="67" t="str">
        <f t="shared" si="2"/>
        <v>-</v>
      </c>
      <c r="L88" s="174">
        <v>0</v>
      </c>
      <c r="M88" s="175">
        <v>0</v>
      </c>
      <c r="N88" s="67" t="str">
        <f t="shared" si="3"/>
        <v>-</v>
      </c>
      <c r="O88" s="68">
        <v>0</v>
      </c>
      <c r="P88" s="67" t="str">
        <f t="shared" si="4"/>
        <v>-</v>
      </c>
      <c r="Q88" s="68">
        <v>0</v>
      </c>
      <c r="R88" s="67" t="str">
        <f t="shared" si="5"/>
        <v>-</v>
      </c>
      <c r="S88" s="174">
        <v>337</v>
      </c>
      <c r="T88" s="175">
        <v>5</v>
      </c>
      <c r="U88" s="67">
        <f t="shared" si="6"/>
        <v>1.483679525222552E-2</v>
      </c>
      <c r="V88" s="68">
        <v>54</v>
      </c>
      <c r="W88" s="67">
        <f t="shared" si="7"/>
        <v>0.16023738872403562</v>
      </c>
      <c r="X88" s="68">
        <v>20</v>
      </c>
      <c r="Y88" s="67">
        <f t="shared" si="8"/>
        <v>5.9347181008902079E-2</v>
      </c>
      <c r="Z88" s="174">
        <v>204</v>
      </c>
      <c r="AA88" s="175">
        <v>2</v>
      </c>
      <c r="AB88" s="67">
        <f t="shared" si="9"/>
        <v>9.8039215686274508E-3</v>
      </c>
      <c r="AC88" s="68">
        <v>24</v>
      </c>
      <c r="AD88" s="67">
        <f t="shared" si="10"/>
        <v>0.11764705882352941</v>
      </c>
      <c r="AE88" s="68">
        <v>22</v>
      </c>
      <c r="AF88" s="67">
        <f t="shared" si="11"/>
        <v>0.10784313725490197</v>
      </c>
      <c r="AG88" s="174">
        <v>112</v>
      </c>
      <c r="AH88" s="175">
        <v>1</v>
      </c>
      <c r="AI88" s="67">
        <f t="shared" si="12"/>
        <v>8.9285714285714281E-3</v>
      </c>
      <c r="AJ88" s="68">
        <v>11</v>
      </c>
      <c r="AK88" s="67">
        <f t="shared" si="13"/>
        <v>9.8214285714285712E-2</v>
      </c>
      <c r="AL88" s="68">
        <v>9</v>
      </c>
      <c r="AM88" s="67">
        <f t="shared" si="14"/>
        <v>8.0357142857142863E-2</v>
      </c>
      <c r="AN88" s="174">
        <v>47</v>
      </c>
      <c r="AO88" s="175">
        <v>0</v>
      </c>
      <c r="AP88" s="67">
        <f t="shared" si="15"/>
        <v>0</v>
      </c>
      <c r="AQ88" s="68">
        <v>2</v>
      </c>
      <c r="AR88" s="67">
        <f t="shared" si="16"/>
        <v>4.2553191489361701E-2</v>
      </c>
      <c r="AS88" s="68">
        <v>3</v>
      </c>
      <c r="AT88" s="67">
        <f t="shared" si="17"/>
        <v>6.3829787234042548E-2</v>
      </c>
      <c r="AU88" s="174">
        <v>8</v>
      </c>
      <c r="AV88" s="175">
        <v>0</v>
      </c>
      <c r="AW88" s="67">
        <f t="shared" si="18"/>
        <v>0</v>
      </c>
      <c r="AX88" s="68">
        <v>0</v>
      </c>
      <c r="AY88" s="67">
        <f t="shared" si="19"/>
        <v>0</v>
      </c>
      <c r="AZ88" s="68">
        <v>1</v>
      </c>
      <c r="BA88" s="67">
        <f t="shared" si="20"/>
        <v>0.125</v>
      </c>
      <c r="BB88" s="174">
        <f t="shared" si="21"/>
        <v>708</v>
      </c>
      <c r="BC88" s="69">
        <f t="shared" si="22"/>
        <v>8</v>
      </c>
      <c r="BD88" s="67">
        <f t="shared" si="23"/>
        <v>1.1299435028248588E-2</v>
      </c>
      <c r="BE88" s="69">
        <f t="shared" si="24"/>
        <v>91</v>
      </c>
      <c r="BF88" s="67">
        <f t="shared" si="25"/>
        <v>0.12853107344632769</v>
      </c>
      <c r="BG88" s="69">
        <f t="shared" si="26"/>
        <v>55</v>
      </c>
      <c r="BH88" s="67">
        <f t="shared" si="27"/>
        <v>7.7683615819209045E-2</v>
      </c>
      <c r="BJ88" s="263"/>
      <c r="BK88" s="284"/>
      <c r="BL88" s="223" t="s">
        <v>191</v>
      </c>
      <c r="BM88" s="40">
        <v>704</v>
      </c>
      <c r="BN88" s="40">
        <v>6</v>
      </c>
      <c r="BO88" s="91">
        <v>8.5227272727272721E-3</v>
      </c>
      <c r="BP88" s="40">
        <v>73</v>
      </c>
      <c r="BQ88" s="91">
        <v>0.10369318181818182</v>
      </c>
      <c r="BR88" s="40">
        <v>48</v>
      </c>
      <c r="BS88" s="91">
        <v>6.8181818181818177E-2</v>
      </c>
      <c r="BU88" s="209"/>
      <c r="BV88" s="213" t="s">
        <v>191</v>
      </c>
      <c r="BW88" s="38">
        <f t="shared" si="574"/>
        <v>0.78248587570621464</v>
      </c>
      <c r="BX88" s="38">
        <f t="shared" si="575"/>
        <v>0.81960227272727271</v>
      </c>
      <c r="BY88" s="86"/>
      <c r="BZ88" s="148"/>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Z88" s="148"/>
      <c r="DA88" s="86"/>
      <c r="DB88" s="86"/>
      <c r="DC88" s="86"/>
      <c r="DD88" s="86"/>
      <c r="DE88" s="86"/>
      <c r="DF88" s="86"/>
      <c r="DG88" s="86"/>
      <c r="DH88" s="86"/>
      <c r="DI88" s="86"/>
      <c r="DJ88" s="86"/>
      <c r="DK88" s="86"/>
      <c r="DL88" s="86"/>
      <c r="DM88" s="86"/>
      <c r="DN88" s="86"/>
      <c r="DO88" s="86"/>
      <c r="DP88" s="86"/>
      <c r="DQ88" s="86"/>
      <c r="DR88" s="86"/>
      <c r="DS88" s="86"/>
      <c r="DT88" s="86"/>
      <c r="DU88" s="86"/>
      <c r="DV88" s="86"/>
      <c r="DW88" s="86"/>
      <c r="DX88" s="86"/>
      <c r="DY88" s="86"/>
      <c r="DZ88" s="86"/>
      <c r="EA88" s="86"/>
      <c r="EB88" s="86"/>
      <c r="EC88" s="86"/>
      <c r="ED88" s="86"/>
      <c r="EE88" s="86"/>
      <c r="EF88" s="86"/>
      <c r="EG88" s="86"/>
      <c r="EH88" s="86"/>
      <c r="EI88" s="86"/>
      <c r="EJ88" s="86"/>
      <c r="EL88" s="86"/>
      <c r="EM88" s="86"/>
      <c r="EN88" s="86"/>
      <c r="EO88" s="86"/>
      <c r="EP88" s="86"/>
      <c r="EQ88" s="86"/>
      <c r="ER88" s="86"/>
      <c r="ES88" s="86"/>
      <c r="ET88" s="86"/>
      <c r="EU88" s="86"/>
      <c r="EV88" s="86"/>
      <c r="EW88" s="86"/>
      <c r="EX88" s="86"/>
      <c r="EY88" s="86"/>
      <c r="EZ88" s="86"/>
      <c r="FA88" s="86"/>
      <c r="FB88" s="86"/>
      <c r="FC88" s="86"/>
      <c r="FD88" s="86"/>
      <c r="FE88" s="86"/>
      <c r="FF88" s="86"/>
      <c r="FG88" s="86"/>
      <c r="FH88" s="86"/>
      <c r="FI88" s="86"/>
      <c r="FJ88" s="86"/>
      <c r="FK88" s="86"/>
      <c r="FL88" s="86"/>
      <c r="FM88" s="86"/>
      <c r="FN88" s="86"/>
      <c r="FO88" s="86"/>
      <c r="FP88" s="86"/>
      <c r="FQ88" s="86"/>
      <c r="FR88" s="86"/>
      <c r="FS88" s="86"/>
      <c r="FT88" s="86"/>
      <c r="FU88" s="86"/>
      <c r="FV88" s="86"/>
    </row>
    <row r="89" spans="2:178" s="12" customFormat="1" ht="14.25" customHeight="1">
      <c r="B89" s="263"/>
      <c r="C89" s="284"/>
      <c r="D89" s="144" t="s">
        <v>246</v>
      </c>
      <c r="E89" s="166">
        <v>0</v>
      </c>
      <c r="F89" s="235">
        <v>0</v>
      </c>
      <c r="G89" s="168" t="str">
        <f t="shared" ref="G89" si="712">IFERROR(F89/E89,"-")</f>
        <v>-</v>
      </c>
      <c r="H89" s="236">
        <v>0</v>
      </c>
      <c r="I89" s="168" t="str">
        <f t="shared" ref="I89" si="713">IFERROR(H89/E89,"-")</f>
        <v>-</v>
      </c>
      <c r="J89" s="236">
        <v>0</v>
      </c>
      <c r="K89" s="168" t="str">
        <f t="shared" ref="K89" si="714">IFERROR(J89/E89,"-")</f>
        <v>-</v>
      </c>
      <c r="L89" s="166">
        <v>5</v>
      </c>
      <c r="M89" s="235">
        <v>0</v>
      </c>
      <c r="N89" s="168">
        <f t="shared" ref="N89" si="715">IFERROR(M89/L89,"-")</f>
        <v>0</v>
      </c>
      <c r="O89" s="236">
        <v>0</v>
      </c>
      <c r="P89" s="168">
        <f t="shared" ref="P89" si="716">IFERROR(O89/L89,"-")</f>
        <v>0</v>
      </c>
      <c r="Q89" s="236">
        <v>0</v>
      </c>
      <c r="R89" s="168">
        <f t="shared" ref="R89" si="717">IFERROR(Q89/L89,"-")</f>
        <v>0</v>
      </c>
      <c r="S89" s="166">
        <v>59</v>
      </c>
      <c r="T89" s="235">
        <v>0</v>
      </c>
      <c r="U89" s="168">
        <f t="shared" ref="U89" si="718">IFERROR(T89/S89,"-")</f>
        <v>0</v>
      </c>
      <c r="V89" s="236">
        <v>3</v>
      </c>
      <c r="W89" s="168">
        <f t="shared" ref="W89" si="719">IFERROR(V89/S89,"-")</f>
        <v>5.0847457627118647E-2</v>
      </c>
      <c r="X89" s="236">
        <v>2</v>
      </c>
      <c r="Y89" s="168">
        <f t="shared" ref="Y89" si="720">IFERROR(X89/S89,"-")</f>
        <v>3.3898305084745763E-2</v>
      </c>
      <c r="Z89" s="166">
        <v>76</v>
      </c>
      <c r="AA89" s="235">
        <v>0</v>
      </c>
      <c r="AB89" s="168">
        <f t="shared" ref="AB89" si="721">IFERROR(AA89/Z89,"-")</f>
        <v>0</v>
      </c>
      <c r="AC89" s="236">
        <v>1</v>
      </c>
      <c r="AD89" s="168">
        <f t="shared" ref="AD89" si="722">IFERROR(AC89/Z89,"-")</f>
        <v>1.3157894736842105E-2</v>
      </c>
      <c r="AE89" s="236">
        <v>1</v>
      </c>
      <c r="AF89" s="168">
        <f t="shared" ref="AF89" si="723">IFERROR(AE89/Z89,"-")</f>
        <v>1.3157894736842105E-2</v>
      </c>
      <c r="AG89" s="166">
        <v>104</v>
      </c>
      <c r="AH89" s="235">
        <v>0</v>
      </c>
      <c r="AI89" s="168">
        <f t="shared" ref="AI89" si="724">IFERROR(AH89/AG89,"-")</f>
        <v>0</v>
      </c>
      <c r="AJ89" s="236">
        <v>1</v>
      </c>
      <c r="AK89" s="168">
        <f t="shared" ref="AK89" si="725">IFERROR(AJ89/AG89,"-")</f>
        <v>9.6153846153846159E-3</v>
      </c>
      <c r="AL89" s="236">
        <v>2</v>
      </c>
      <c r="AM89" s="168">
        <f t="shared" ref="AM89" si="726">IFERROR(AL89/AG89,"-")</f>
        <v>1.9230769230769232E-2</v>
      </c>
      <c r="AN89" s="166">
        <v>76</v>
      </c>
      <c r="AO89" s="235">
        <v>0</v>
      </c>
      <c r="AP89" s="168">
        <f t="shared" ref="AP89" si="727">IFERROR(AO89/AN89,"-")</f>
        <v>0</v>
      </c>
      <c r="AQ89" s="236">
        <v>0</v>
      </c>
      <c r="AR89" s="168">
        <f t="shared" ref="AR89" si="728">IFERROR(AQ89/AN89,"-")</f>
        <v>0</v>
      </c>
      <c r="AS89" s="236">
        <v>1</v>
      </c>
      <c r="AT89" s="168">
        <f t="shared" ref="AT89" si="729">IFERROR(AS89/AN89,"-")</f>
        <v>1.3157894736842105E-2</v>
      </c>
      <c r="AU89" s="166">
        <v>53</v>
      </c>
      <c r="AV89" s="235">
        <v>0</v>
      </c>
      <c r="AW89" s="168">
        <f t="shared" ref="AW89" si="730">IFERROR(AV89/AU89,"-")</f>
        <v>0</v>
      </c>
      <c r="AX89" s="236">
        <v>0</v>
      </c>
      <c r="AY89" s="168">
        <f t="shared" ref="AY89" si="731">IFERROR(AX89/AU89,"-")</f>
        <v>0</v>
      </c>
      <c r="AZ89" s="236">
        <v>0</v>
      </c>
      <c r="BA89" s="168">
        <f t="shared" ref="BA89" si="732">IFERROR(AZ89/AU89,"-")</f>
        <v>0</v>
      </c>
      <c r="BB89" s="166">
        <f t="shared" ref="BB89" si="733">SUM(E89,L89,S89,Z89,AG89,AN89,AU89,)</f>
        <v>373</v>
      </c>
      <c r="BC89" s="167">
        <f t="shared" ref="BC89" si="734">SUM(F89,M89,T89,AA89,AH89,AO89,AV89,)</f>
        <v>0</v>
      </c>
      <c r="BD89" s="168">
        <f t="shared" ref="BD89" si="735">IFERROR(BC89/BB89,"-")</f>
        <v>0</v>
      </c>
      <c r="BE89" s="167">
        <f t="shared" ref="BE89" si="736">SUM(H89,O89,V89,AC89,AJ89,AQ89,AX89,)</f>
        <v>5</v>
      </c>
      <c r="BF89" s="168">
        <f t="shared" ref="BF89" si="737">IFERROR(BE89/BB89,"-")</f>
        <v>1.3404825737265416E-2</v>
      </c>
      <c r="BG89" s="167">
        <f t="shared" ref="BG89" si="738">SUM(J89,Q89,X89,AE89,AL89,AS89,AZ89,)</f>
        <v>6</v>
      </c>
      <c r="BH89" s="168">
        <f t="shared" ref="BH89" si="739">IFERROR(BG89/BB89,"-")</f>
        <v>1.6085790884718499E-2</v>
      </c>
      <c r="BJ89" s="263"/>
      <c r="BK89" s="284"/>
      <c r="BL89" s="223" t="s">
        <v>245</v>
      </c>
      <c r="BM89" s="40">
        <v>200</v>
      </c>
      <c r="BN89" s="40">
        <v>0</v>
      </c>
      <c r="BO89" s="91">
        <v>0</v>
      </c>
      <c r="BP89" s="40">
        <v>0</v>
      </c>
      <c r="BQ89" s="91">
        <v>0</v>
      </c>
      <c r="BR89" s="40">
        <v>0</v>
      </c>
      <c r="BS89" s="91">
        <v>0</v>
      </c>
      <c r="BU89" s="209"/>
      <c r="BV89" s="213" t="s">
        <v>245</v>
      </c>
      <c r="BW89" s="38">
        <f t="shared" si="574"/>
        <v>0.97050938337801607</v>
      </c>
      <c r="BX89" s="38">
        <f t="shared" si="575"/>
        <v>1</v>
      </c>
      <c r="BY89" s="86"/>
      <c r="BZ89" s="148"/>
      <c r="CA89" s="86"/>
      <c r="CB89" s="86"/>
      <c r="CC89" s="86"/>
      <c r="CD89" s="86"/>
      <c r="CE89" s="86"/>
      <c r="CF89" s="86"/>
      <c r="CG89" s="86"/>
      <c r="CH89" s="86"/>
      <c r="CI89" s="86"/>
      <c r="CJ89" s="86"/>
      <c r="CK89" s="86"/>
      <c r="CL89" s="86"/>
      <c r="CM89" s="86"/>
      <c r="CN89" s="86"/>
      <c r="CO89" s="86"/>
      <c r="CP89" s="86"/>
      <c r="CQ89" s="86"/>
      <c r="CR89" s="86"/>
      <c r="CS89" s="86"/>
      <c r="CT89" s="86"/>
      <c r="CU89" s="86"/>
      <c r="CV89" s="86"/>
      <c r="CW89" s="86"/>
      <c r="CX89" s="86"/>
      <c r="CZ89" s="148"/>
      <c r="DA89" s="86"/>
      <c r="DB89" s="86"/>
      <c r="DC89" s="86"/>
      <c r="DD89" s="86"/>
      <c r="DE89" s="86"/>
      <c r="DF89" s="86"/>
      <c r="DG89" s="86"/>
      <c r="DH89" s="86"/>
      <c r="DI89" s="86"/>
      <c r="DJ89" s="86"/>
      <c r="DK89" s="86"/>
      <c r="DL89" s="86"/>
      <c r="DM89" s="86"/>
      <c r="DN89" s="86"/>
      <c r="DO89" s="86"/>
      <c r="DP89" s="86"/>
      <c r="DQ89" s="86"/>
      <c r="DR89" s="86"/>
      <c r="DS89" s="86"/>
      <c r="DT89" s="86"/>
      <c r="DU89" s="86"/>
      <c r="DV89" s="86"/>
      <c r="DW89" s="86"/>
      <c r="DX89" s="86"/>
      <c r="DY89" s="86"/>
      <c r="DZ89" s="86"/>
      <c r="EA89" s="86"/>
      <c r="EB89" s="86"/>
      <c r="EC89" s="86"/>
      <c r="ED89" s="86"/>
      <c r="EE89" s="86"/>
      <c r="EF89" s="86"/>
      <c r="EG89" s="86"/>
      <c r="EH89" s="86"/>
      <c r="EI89" s="86"/>
      <c r="EJ89" s="86"/>
      <c r="EL89" s="86"/>
      <c r="EM89" s="86"/>
      <c r="EN89" s="86"/>
      <c r="EO89" s="86"/>
      <c r="EP89" s="86"/>
      <c r="EQ89" s="86"/>
      <c r="ER89" s="86"/>
      <c r="ES89" s="86"/>
      <c r="ET89" s="86"/>
      <c r="EU89" s="86"/>
      <c r="EV89" s="86"/>
      <c r="EW89" s="86"/>
      <c r="EX89" s="86"/>
      <c r="EY89" s="86"/>
      <c r="EZ89" s="86"/>
      <c r="FA89" s="86"/>
      <c r="FB89" s="86"/>
      <c r="FC89" s="86"/>
      <c r="FD89" s="86"/>
      <c r="FE89" s="86"/>
      <c r="FF89" s="86"/>
      <c r="FG89" s="86"/>
      <c r="FH89" s="86"/>
      <c r="FI89" s="86"/>
      <c r="FJ89" s="86"/>
      <c r="FK89" s="86"/>
      <c r="FL89" s="86"/>
      <c r="FM89" s="86"/>
      <c r="FN89" s="86"/>
      <c r="FO89" s="86"/>
      <c r="FP89" s="86"/>
      <c r="FQ89" s="86"/>
      <c r="FR89" s="86"/>
      <c r="FS89" s="86"/>
      <c r="FT89" s="86"/>
      <c r="FU89" s="86"/>
      <c r="FV89" s="86"/>
    </row>
    <row r="90" spans="2:178" s="12" customFormat="1" ht="14.25" customHeight="1">
      <c r="B90" s="264"/>
      <c r="C90" s="285"/>
      <c r="D90" s="164" t="s">
        <v>74</v>
      </c>
      <c r="E90" s="39">
        <v>38</v>
      </c>
      <c r="F90" s="237">
        <v>2</v>
      </c>
      <c r="G90" s="13">
        <f t="shared" si="0"/>
        <v>5.2631578947368418E-2</v>
      </c>
      <c r="H90" s="34">
        <v>6</v>
      </c>
      <c r="I90" s="13">
        <f t="shared" si="1"/>
        <v>0.15789473684210525</v>
      </c>
      <c r="J90" s="34">
        <v>0</v>
      </c>
      <c r="K90" s="13">
        <f t="shared" si="2"/>
        <v>0</v>
      </c>
      <c r="L90" s="39">
        <v>112</v>
      </c>
      <c r="M90" s="237">
        <v>0</v>
      </c>
      <c r="N90" s="13">
        <f t="shared" si="3"/>
        <v>0</v>
      </c>
      <c r="O90" s="34">
        <v>12</v>
      </c>
      <c r="P90" s="13">
        <f t="shared" si="4"/>
        <v>0.10714285714285714</v>
      </c>
      <c r="Q90" s="34">
        <v>5</v>
      </c>
      <c r="R90" s="13">
        <f t="shared" si="5"/>
        <v>4.4642857142857144E-2</v>
      </c>
      <c r="S90" s="39">
        <v>4631</v>
      </c>
      <c r="T90" s="237">
        <v>130</v>
      </c>
      <c r="U90" s="13">
        <f t="shared" si="6"/>
        <v>2.807169077952926E-2</v>
      </c>
      <c r="V90" s="34">
        <v>678</v>
      </c>
      <c r="W90" s="13">
        <f t="shared" si="7"/>
        <v>0.14640466421939105</v>
      </c>
      <c r="X90" s="34">
        <v>357</v>
      </c>
      <c r="Y90" s="13">
        <f t="shared" si="8"/>
        <v>7.7089181602245732E-2</v>
      </c>
      <c r="Z90" s="39">
        <v>4270</v>
      </c>
      <c r="AA90" s="237">
        <v>107</v>
      </c>
      <c r="AB90" s="13">
        <f t="shared" si="9"/>
        <v>2.505854800936768E-2</v>
      </c>
      <c r="AC90" s="34">
        <v>516</v>
      </c>
      <c r="AD90" s="13">
        <f t="shared" si="10"/>
        <v>0.12084309133489461</v>
      </c>
      <c r="AE90" s="34">
        <v>376</v>
      </c>
      <c r="AF90" s="13">
        <f t="shared" si="11"/>
        <v>8.8056206088992978E-2</v>
      </c>
      <c r="AG90" s="39">
        <v>2699</v>
      </c>
      <c r="AH90" s="237">
        <v>35</v>
      </c>
      <c r="AI90" s="13">
        <f t="shared" si="12"/>
        <v>1.2967765839199704E-2</v>
      </c>
      <c r="AJ90" s="34">
        <v>235</v>
      </c>
      <c r="AK90" s="13">
        <f t="shared" si="13"/>
        <v>8.706928492034087E-2</v>
      </c>
      <c r="AL90" s="34">
        <v>173</v>
      </c>
      <c r="AM90" s="13">
        <f t="shared" si="14"/>
        <v>6.4097814005187104E-2</v>
      </c>
      <c r="AN90" s="39">
        <v>1060</v>
      </c>
      <c r="AO90" s="237">
        <v>6</v>
      </c>
      <c r="AP90" s="13">
        <f t="shared" si="15"/>
        <v>5.6603773584905656E-3</v>
      </c>
      <c r="AQ90" s="34">
        <v>61</v>
      </c>
      <c r="AR90" s="13">
        <f t="shared" si="16"/>
        <v>5.7547169811320756E-2</v>
      </c>
      <c r="AS90" s="34">
        <v>41</v>
      </c>
      <c r="AT90" s="13">
        <f t="shared" si="17"/>
        <v>3.8679245283018866E-2</v>
      </c>
      <c r="AU90" s="39">
        <v>311</v>
      </c>
      <c r="AV90" s="237">
        <v>2</v>
      </c>
      <c r="AW90" s="13">
        <f t="shared" si="18"/>
        <v>6.4308681672025723E-3</v>
      </c>
      <c r="AX90" s="34">
        <v>22</v>
      </c>
      <c r="AY90" s="13">
        <f t="shared" si="19"/>
        <v>7.0739549839228297E-2</v>
      </c>
      <c r="AZ90" s="34">
        <v>5</v>
      </c>
      <c r="BA90" s="13">
        <f t="shared" si="20"/>
        <v>1.607717041800643E-2</v>
      </c>
      <c r="BB90" s="39">
        <f t="shared" si="21"/>
        <v>13121</v>
      </c>
      <c r="BC90" s="75">
        <f t="shared" si="22"/>
        <v>282</v>
      </c>
      <c r="BD90" s="13">
        <f t="shared" si="23"/>
        <v>2.149226430912278E-2</v>
      </c>
      <c r="BE90" s="75">
        <f t="shared" si="24"/>
        <v>1530</v>
      </c>
      <c r="BF90" s="13">
        <f t="shared" si="25"/>
        <v>0.11660696593247466</v>
      </c>
      <c r="BG90" s="75">
        <f t="shared" si="26"/>
        <v>957</v>
      </c>
      <c r="BH90" s="13">
        <f t="shared" si="27"/>
        <v>7.2936513985214543E-2</v>
      </c>
      <c r="BJ90" s="264"/>
      <c r="BK90" s="285"/>
      <c r="BL90" s="222" t="s">
        <v>74</v>
      </c>
      <c r="BM90" s="40">
        <v>12909</v>
      </c>
      <c r="BN90" s="40">
        <v>262</v>
      </c>
      <c r="BO90" s="91">
        <v>2.0295917576884346E-2</v>
      </c>
      <c r="BP90" s="40">
        <v>1401</v>
      </c>
      <c r="BQ90" s="91">
        <v>0.1085289333023472</v>
      </c>
      <c r="BR90" s="40">
        <v>889</v>
      </c>
      <c r="BS90" s="91">
        <v>6.8866682159733517E-2</v>
      </c>
      <c r="BU90" s="210"/>
      <c r="BV90" s="212" t="s">
        <v>74</v>
      </c>
      <c r="BW90" s="38">
        <f t="shared" si="574"/>
        <v>0.78896425577318807</v>
      </c>
      <c r="BX90" s="38">
        <f t="shared" si="575"/>
        <v>0.80230846696103497</v>
      </c>
      <c r="BY90" s="86"/>
      <c r="BZ90" s="148"/>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Z90" s="148"/>
      <c r="DA90" s="86"/>
      <c r="DB90" s="86"/>
      <c r="DC90" s="86"/>
      <c r="DD90" s="86"/>
      <c r="DE90" s="86"/>
      <c r="DF90" s="86"/>
      <c r="DG90" s="86"/>
      <c r="DH90" s="86"/>
      <c r="DI90" s="86"/>
      <c r="DJ90" s="86"/>
      <c r="DK90" s="86"/>
      <c r="DL90" s="86"/>
      <c r="DM90" s="86"/>
      <c r="DN90" s="86"/>
      <c r="DO90" s="86"/>
      <c r="DP90" s="86"/>
      <c r="DQ90" s="86"/>
      <c r="DR90" s="86"/>
      <c r="DS90" s="86"/>
      <c r="DT90" s="86"/>
      <c r="DU90" s="86"/>
      <c r="DV90" s="86"/>
      <c r="DW90" s="86"/>
      <c r="DX90" s="86"/>
      <c r="DY90" s="86"/>
      <c r="DZ90" s="86"/>
      <c r="EA90" s="86"/>
      <c r="EB90" s="86"/>
      <c r="EC90" s="86"/>
      <c r="ED90" s="86"/>
      <c r="EE90" s="86"/>
      <c r="EF90" s="86"/>
      <c r="EG90" s="86"/>
      <c r="EH90" s="86"/>
      <c r="EI90" s="86"/>
      <c r="EJ90" s="86"/>
      <c r="EL90" s="86"/>
      <c r="EM90" s="86"/>
      <c r="EN90" s="86"/>
      <c r="EO90" s="86"/>
      <c r="EP90" s="86"/>
      <c r="EQ90" s="86"/>
      <c r="ER90" s="86"/>
      <c r="ES90" s="86"/>
      <c r="ET90" s="86"/>
      <c r="EU90" s="86"/>
      <c r="EV90" s="86"/>
      <c r="EW90" s="86"/>
      <c r="EX90" s="86"/>
      <c r="EY90" s="86"/>
      <c r="EZ90" s="86"/>
      <c r="FA90" s="86"/>
      <c r="FB90" s="86"/>
      <c r="FC90" s="86"/>
      <c r="FD90" s="86"/>
      <c r="FE90" s="86"/>
      <c r="FF90" s="86"/>
      <c r="FG90" s="86"/>
      <c r="FH90" s="86"/>
      <c r="FI90" s="86"/>
      <c r="FJ90" s="86"/>
      <c r="FK90" s="86"/>
      <c r="FL90" s="86"/>
      <c r="FM90" s="86"/>
      <c r="FN90" s="86"/>
      <c r="FO90" s="86"/>
      <c r="FP90" s="86"/>
      <c r="FQ90" s="86"/>
      <c r="FR90" s="86"/>
      <c r="FS90" s="86"/>
      <c r="FT90" s="86"/>
      <c r="FU90" s="86"/>
      <c r="FV90" s="86"/>
    </row>
    <row r="91" spans="2:178" s="12" customFormat="1" ht="14.25" customHeight="1">
      <c r="B91" s="262">
        <v>22</v>
      </c>
      <c r="C91" s="283" t="s">
        <v>63</v>
      </c>
      <c r="D91" s="143" t="s">
        <v>163</v>
      </c>
      <c r="E91" s="128">
        <v>39</v>
      </c>
      <c r="F91" s="79">
        <v>1</v>
      </c>
      <c r="G91" s="77">
        <f t="shared" si="0"/>
        <v>2.564102564102564E-2</v>
      </c>
      <c r="H91" s="79">
        <v>4</v>
      </c>
      <c r="I91" s="77">
        <f t="shared" si="1"/>
        <v>0.10256410256410256</v>
      </c>
      <c r="J91" s="79">
        <v>6</v>
      </c>
      <c r="K91" s="77">
        <f t="shared" si="2"/>
        <v>0.15384615384615385</v>
      </c>
      <c r="L91" s="128">
        <v>145</v>
      </c>
      <c r="M91" s="79">
        <v>3</v>
      </c>
      <c r="N91" s="77">
        <f t="shared" si="3"/>
        <v>2.0689655172413793E-2</v>
      </c>
      <c r="O91" s="79">
        <v>8</v>
      </c>
      <c r="P91" s="77">
        <f t="shared" si="4"/>
        <v>5.5172413793103448E-2</v>
      </c>
      <c r="Q91" s="79">
        <v>8</v>
      </c>
      <c r="R91" s="77">
        <f t="shared" si="5"/>
        <v>5.5172413793103448E-2</v>
      </c>
      <c r="S91" s="128">
        <v>5874</v>
      </c>
      <c r="T91" s="79">
        <v>206</v>
      </c>
      <c r="U91" s="77">
        <f t="shared" si="6"/>
        <v>3.5069799114742936E-2</v>
      </c>
      <c r="V91" s="79">
        <v>653</v>
      </c>
      <c r="W91" s="77">
        <f t="shared" si="7"/>
        <v>0.1111678583588696</v>
      </c>
      <c r="X91" s="79">
        <v>553</v>
      </c>
      <c r="Y91" s="77">
        <f t="shared" si="8"/>
        <v>9.4143684031324476E-2</v>
      </c>
      <c r="Z91" s="128">
        <v>4899</v>
      </c>
      <c r="AA91" s="79">
        <v>138</v>
      </c>
      <c r="AB91" s="77">
        <f t="shared" si="9"/>
        <v>2.8169014084507043E-2</v>
      </c>
      <c r="AC91" s="79">
        <v>487</v>
      </c>
      <c r="AD91" s="77">
        <f t="shared" si="10"/>
        <v>9.940804245764441E-2</v>
      </c>
      <c r="AE91" s="79">
        <v>507</v>
      </c>
      <c r="AF91" s="77">
        <f t="shared" si="11"/>
        <v>0.10349050826699327</v>
      </c>
      <c r="AG91" s="128">
        <v>2978</v>
      </c>
      <c r="AH91" s="79">
        <v>37</v>
      </c>
      <c r="AI91" s="77">
        <f t="shared" si="12"/>
        <v>1.2424445936870383E-2</v>
      </c>
      <c r="AJ91" s="79">
        <v>205</v>
      </c>
      <c r="AK91" s="77">
        <f t="shared" si="13"/>
        <v>6.883814640698456E-2</v>
      </c>
      <c r="AL91" s="79">
        <v>257</v>
      </c>
      <c r="AM91" s="77">
        <f t="shared" si="14"/>
        <v>8.629952988582941E-2</v>
      </c>
      <c r="AN91" s="128">
        <v>1212</v>
      </c>
      <c r="AO91" s="79">
        <v>8</v>
      </c>
      <c r="AP91" s="77">
        <f t="shared" si="15"/>
        <v>6.6006600660066007E-3</v>
      </c>
      <c r="AQ91" s="79">
        <v>67</v>
      </c>
      <c r="AR91" s="77">
        <f t="shared" si="16"/>
        <v>5.5280528052805283E-2</v>
      </c>
      <c r="AS91" s="79">
        <v>62</v>
      </c>
      <c r="AT91" s="77">
        <f t="shared" si="17"/>
        <v>5.1155115511551157E-2</v>
      </c>
      <c r="AU91" s="128">
        <v>375</v>
      </c>
      <c r="AV91" s="79">
        <v>3</v>
      </c>
      <c r="AW91" s="77">
        <f t="shared" si="18"/>
        <v>8.0000000000000002E-3</v>
      </c>
      <c r="AX91" s="79">
        <v>7</v>
      </c>
      <c r="AY91" s="77">
        <f t="shared" si="19"/>
        <v>1.8666666666666668E-2</v>
      </c>
      <c r="AZ91" s="79">
        <v>10</v>
      </c>
      <c r="BA91" s="77">
        <f t="shared" si="20"/>
        <v>2.6666666666666668E-2</v>
      </c>
      <c r="BB91" s="128">
        <f t="shared" si="21"/>
        <v>15522</v>
      </c>
      <c r="BC91" s="79">
        <f t="shared" si="22"/>
        <v>396</v>
      </c>
      <c r="BD91" s="77">
        <f t="shared" si="23"/>
        <v>2.5512176265945111E-2</v>
      </c>
      <c r="BE91" s="79">
        <f t="shared" si="24"/>
        <v>1431</v>
      </c>
      <c r="BF91" s="77">
        <f t="shared" si="25"/>
        <v>9.2191727870119825E-2</v>
      </c>
      <c r="BG91" s="79">
        <f t="shared" si="26"/>
        <v>1403</v>
      </c>
      <c r="BH91" s="77">
        <f t="shared" si="27"/>
        <v>9.0387836618992398E-2</v>
      </c>
      <c r="BJ91" s="262">
        <v>22</v>
      </c>
      <c r="BK91" s="283" t="s">
        <v>63</v>
      </c>
      <c r="BL91" s="223" t="s">
        <v>163</v>
      </c>
      <c r="BM91" s="40">
        <v>15386</v>
      </c>
      <c r="BN91" s="40">
        <v>380</v>
      </c>
      <c r="BO91" s="91">
        <v>2.4697777200051996E-2</v>
      </c>
      <c r="BP91" s="40">
        <v>1170</v>
      </c>
      <c r="BQ91" s="91">
        <v>7.604315611594957E-2</v>
      </c>
      <c r="BR91" s="40">
        <v>1369</v>
      </c>
      <c r="BS91" s="91">
        <v>8.8976992070713634E-2</v>
      </c>
      <c r="BU91" s="208" t="s">
        <v>63</v>
      </c>
      <c r="BV91" s="213" t="s">
        <v>163</v>
      </c>
      <c r="BW91" s="38">
        <f t="shared" si="574"/>
        <v>0.79190825924494268</v>
      </c>
      <c r="BX91" s="38">
        <f t="shared" si="575"/>
        <v>0.81028207461328483</v>
      </c>
      <c r="BY91" s="86"/>
      <c r="BZ91" s="148"/>
      <c r="CA91" s="86"/>
      <c r="CB91" s="86"/>
      <c r="CC91" s="86"/>
      <c r="CD91" s="86"/>
      <c r="CE91" s="86"/>
      <c r="CF91" s="86"/>
      <c r="CG91" s="86"/>
      <c r="CH91" s="86"/>
      <c r="CI91" s="86"/>
      <c r="CJ91" s="86"/>
      <c r="CK91" s="86"/>
      <c r="CL91" s="86"/>
      <c r="CM91" s="86"/>
      <c r="CN91" s="86"/>
      <c r="CO91" s="86"/>
      <c r="CP91" s="86"/>
      <c r="CQ91" s="86"/>
      <c r="CR91" s="86"/>
      <c r="CS91" s="86"/>
      <c r="CT91" s="86"/>
      <c r="CU91" s="86"/>
      <c r="CV91" s="86"/>
      <c r="CW91" s="86"/>
      <c r="CX91" s="86"/>
      <c r="CZ91" s="148"/>
      <c r="DA91" s="86"/>
      <c r="DB91" s="86"/>
      <c r="DC91" s="86"/>
      <c r="DD91" s="86"/>
      <c r="DE91" s="86"/>
      <c r="DF91" s="86"/>
      <c r="DG91" s="86"/>
      <c r="DH91" s="86"/>
      <c r="DI91" s="86"/>
      <c r="DJ91" s="86"/>
      <c r="DK91" s="86"/>
      <c r="DL91" s="86"/>
      <c r="DM91" s="86"/>
      <c r="DN91" s="86"/>
      <c r="DO91" s="86"/>
      <c r="DP91" s="86"/>
      <c r="DQ91" s="86"/>
      <c r="DR91" s="86"/>
      <c r="DS91" s="86"/>
      <c r="DT91" s="86"/>
      <c r="DU91" s="86"/>
      <c r="DV91" s="86"/>
      <c r="DW91" s="86"/>
      <c r="DX91" s="86"/>
      <c r="DY91" s="86"/>
      <c r="DZ91" s="86"/>
      <c r="EA91" s="86"/>
      <c r="EB91" s="86"/>
      <c r="EC91" s="86"/>
      <c r="ED91" s="86"/>
      <c r="EE91" s="86"/>
      <c r="EF91" s="86"/>
      <c r="EG91" s="86"/>
      <c r="EH91" s="86"/>
      <c r="EI91" s="86"/>
      <c r="EJ91" s="86"/>
      <c r="EL91" s="86"/>
      <c r="EM91" s="86"/>
      <c r="EN91" s="86"/>
      <c r="EO91" s="86"/>
      <c r="EP91" s="86"/>
      <c r="EQ91" s="86"/>
      <c r="ER91" s="86"/>
      <c r="ES91" s="86"/>
      <c r="ET91" s="86"/>
      <c r="EU91" s="86"/>
      <c r="EV91" s="86"/>
      <c r="EW91" s="86"/>
      <c r="EX91" s="86"/>
      <c r="EY91" s="86"/>
      <c r="EZ91" s="86"/>
      <c r="FA91" s="86"/>
      <c r="FB91" s="86"/>
      <c r="FC91" s="86"/>
      <c r="FD91" s="86"/>
      <c r="FE91" s="86"/>
      <c r="FF91" s="86"/>
      <c r="FG91" s="86"/>
      <c r="FH91" s="86"/>
      <c r="FI91" s="86"/>
      <c r="FJ91" s="86"/>
      <c r="FK91" s="86"/>
      <c r="FL91" s="86"/>
      <c r="FM91" s="86"/>
      <c r="FN91" s="86"/>
      <c r="FO91" s="86"/>
      <c r="FP91" s="86"/>
      <c r="FQ91" s="86"/>
      <c r="FR91" s="86"/>
      <c r="FS91" s="86"/>
      <c r="FT91" s="86"/>
      <c r="FU91" s="86"/>
      <c r="FV91" s="86"/>
    </row>
    <row r="92" spans="2:178" s="12" customFormat="1" ht="14.25" customHeight="1">
      <c r="B92" s="263"/>
      <c r="C92" s="284"/>
      <c r="D92" s="181" t="s">
        <v>191</v>
      </c>
      <c r="E92" s="174">
        <v>0</v>
      </c>
      <c r="F92" s="69">
        <v>0</v>
      </c>
      <c r="G92" s="67" t="str">
        <f t="shared" si="0"/>
        <v>-</v>
      </c>
      <c r="H92" s="69">
        <v>0</v>
      </c>
      <c r="I92" s="67" t="str">
        <f t="shared" si="1"/>
        <v>-</v>
      </c>
      <c r="J92" s="69">
        <v>0</v>
      </c>
      <c r="K92" s="67" t="str">
        <f t="shared" si="2"/>
        <v>-</v>
      </c>
      <c r="L92" s="174">
        <v>0</v>
      </c>
      <c r="M92" s="69">
        <v>0</v>
      </c>
      <c r="N92" s="67" t="str">
        <f t="shared" si="3"/>
        <v>-</v>
      </c>
      <c r="O92" s="69">
        <v>0</v>
      </c>
      <c r="P92" s="67" t="str">
        <f t="shared" si="4"/>
        <v>-</v>
      </c>
      <c r="Q92" s="69">
        <v>0</v>
      </c>
      <c r="R92" s="67" t="str">
        <f t="shared" si="5"/>
        <v>-</v>
      </c>
      <c r="S92" s="174">
        <v>344</v>
      </c>
      <c r="T92" s="69">
        <v>11</v>
      </c>
      <c r="U92" s="67">
        <f t="shared" si="6"/>
        <v>3.1976744186046513E-2</v>
      </c>
      <c r="V92" s="69">
        <v>35</v>
      </c>
      <c r="W92" s="67">
        <f t="shared" si="7"/>
        <v>0.10174418604651163</v>
      </c>
      <c r="X92" s="69">
        <v>33</v>
      </c>
      <c r="Y92" s="67">
        <f t="shared" si="8"/>
        <v>9.5930232558139539E-2</v>
      </c>
      <c r="Z92" s="174">
        <v>209</v>
      </c>
      <c r="AA92" s="69">
        <v>16</v>
      </c>
      <c r="AB92" s="67">
        <f t="shared" si="9"/>
        <v>7.6555023923444973E-2</v>
      </c>
      <c r="AC92" s="69">
        <v>23</v>
      </c>
      <c r="AD92" s="67">
        <f t="shared" si="10"/>
        <v>0.11004784688995216</v>
      </c>
      <c r="AE92" s="69">
        <v>20</v>
      </c>
      <c r="AF92" s="67">
        <f t="shared" si="11"/>
        <v>9.569377990430622E-2</v>
      </c>
      <c r="AG92" s="174">
        <v>83</v>
      </c>
      <c r="AH92" s="69">
        <v>1</v>
      </c>
      <c r="AI92" s="67">
        <f t="shared" si="12"/>
        <v>1.2048192771084338E-2</v>
      </c>
      <c r="AJ92" s="69">
        <v>6</v>
      </c>
      <c r="AK92" s="67">
        <f t="shared" si="13"/>
        <v>7.2289156626506021E-2</v>
      </c>
      <c r="AL92" s="69">
        <v>15</v>
      </c>
      <c r="AM92" s="67">
        <f t="shared" si="14"/>
        <v>0.18072289156626506</v>
      </c>
      <c r="AN92" s="174">
        <v>40</v>
      </c>
      <c r="AO92" s="69">
        <v>0</v>
      </c>
      <c r="AP92" s="67">
        <f t="shared" si="15"/>
        <v>0</v>
      </c>
      <c r="AQ92" s="69">
        <v>2</v>
      </c>
      <c r="AR92" s="67">
        <f t="shared" si="16"/>
        <v>0.05</v>
      </c>
      <c r="AS92" s="69">
        <v>3</v>
      </c>
      <c r="AT92" s="67">
        <f t="shared" si="17"/>
        <v>7.4999999999999997E-2</v>
      </c>
      <c r="AU92" s="174">
        <v>11</v>
      </c>
      <c r="AV92" s="69">
        <v>0</v>
      </c>
      <c r="AW92" s="67">
        <f t="shared" si="18"/>
        <v>0</v>
      </c>
      <c r="AX92" s="69">
        <v>3</v>
      </c>
      <c r="AY92" s="67">
        <f t="shared" si="19"/>
        <v>0.27272727272727271</v>
      </c>
      <c r="AZ92" s="69">
        <v>0</v>
      </c>
      <c r="BA92" s="67">
        <f t="shared" si="20"/>
        <v>0</v>
      </c>
      <c r="BB92" s="174">
        <f t="shared" si="21"/>
        <v>687</v>
      </c>
      <c r="BC92" s="69">
        <f t="shared" si="22"/>
        <v>28</v>
      </c>
      <c r="BD92" s="67">
        <f t="shared" si="23"/>
        <v>4.0756914119359534E-2</v>
      </c>
      <c r="BE92" s="69">
        <f t="shared" si="24"/>
        <v>69</v>
      </c>
      <c r="BF92" s="67">
        <f t="shared" si="25"/>
        <v>0.10043668122270742</v>
      </c>
      <c r="BG92" s="69">
        <f t="shared" si="26"/>
        <v>71</v>
      </c>
      <c r="BH92" s="67">
        <f t="shared" si="27"/>
        <v>0.10334788937409024</v>
      </c>
      <c r="BJ92" s="263"/>
      <c r="BK92" s="284"/>
      <c r="BL92" s="223" t="s">
        <v>191</v>
      </c>
      <c r="BM92" s="40">
        <v>642</v>
      </c>
      <c r="BN92" s="40">
        <v>14</v>
      </c>
      <c r="BO92" s="91">
        <v>2.1806853582554516E-2</v>
      </c>
      <c r="BP92" s="40">
        <v>61</v>
      </c>
      <c r="BQ92" s="91">
        <v>9.5015576323987536E-2</v>
      </c>
      <c r="BR92" s="40">
        <v>66</v>
      </c>
      <c r="BS92" s="91">
        <v>0.10280373831775701</v>
      </c>
      <c r="BU92" s="209"/>
      <c r="BV92" s="213" t="s">
        <v>191</v>
      </c>
      <c r="BW92" s="38">
        <f t="shared" si="574"/>
        <v>0.75545851528384278</v>
      </c>
      <c r="BX92" s="38">
        <f t="shared" si="575"/>
        <v>0.78037383177570097</v>
      </c>
      <c r="BY92" s="86"/>
      <c r="BZ92" s="148"/>
      <c r="CA92" s="86"/>
      <c r="CB92" s="86"/>
      <c r="CC92" s="86"/>
      <c r="CD92" s="86"/>
      <c r="CE92" s="86"/>
      <c r="CF92" s="86"/>
      <c r="CG92" s="86"/>
      <c r="CH92" s="86"/>
      <c r="CI92" s="86"/>
      <c r="CJ92" s="86"/>
      <c r="CK92" s="86"/>
      <c r="CL92" s="86"/>
      <c r="CM92" s="86"/>
      <c r="CN92" s="86"/>
      <c r="CO92" s="86"/>
      <c r="CP92" s="86"/>
      <c r="CQ92" s="86"/>
      <c r="CR92" s="86"/>
      <c r="CS92" s="86"/>
      <c r="CT92" s="86"/>
      <c r="CU92" s="86"/>
      <c r="CV92" s="86"/>
      <c r="CW92" s="86"/>
      <c r="CX92" s="86"/>
      <c r="CZ92" s="148"/>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L92" s="86"/>
      <c r="EM92" s="86"/>
      <c r="EN92" s="86"/>
      <c r="EO92" s="86"/>
      <c r="EP92" s="86"/>
      <c r="EQ92" s="86"/>
      <c r="ER92" s="86"/>
      <c r="ES92" s="86"/>
      <c r="ET92" s="86"/>
      <c r="EU92" s="86"/>
      <c r="EV92" s="86"/>
      <c r="EW92" s="86"/>
      <c r="EX92" s="86"/>
      <c r="EY92" s="86"/>
      <c r="EZ92" s="86"/>
      <c r="FA92" s="86"/>
      <c r="FB92" s="86"/>
      <c r="FC92" s="86"/>
      <c r="FD92" s="86"/>
      <c r="FE92" s="86"/>
      <c r="FF92" s="86"/>
      <c r="FG92" s="86"/>
      <c r="FH92" s="86"/>
      <c r="FI92" s="86"/>
      <c r="FJ92" s="86"/>
      <c r="FK92" s="86"/>
      <c r="FL92" s="86"/>
      <c r="FM92" s="86"/>
      <c r="FN92" s="86"/>
      <c r="FO92" s="86"/>
      <c r="FP92" s="86"/>
      <c r="FQ92" s="86"/>
      <c r="FR92" s="86"/>
      <c r="FS92" s="86"/>
      <c r="FT92" s="86"/>
      <c r="FU92" s="86"/>
      <c r="FV92" s="86"/>
    </row>
    <row r="93" spans="2:178" s="12" customFormat="1" ht="14.25" customHeight="1">
      <c r="B93" s="263"/>
      <c r="C93" s="284"/>
      <c r="D93" s="144" t="s">
        <v>246</v>
      </c>
      <c r="E93" s="166">
        <v>4</v>
      </c>
      <c r="F93" s="167">
        <v>0</v>
      </c>
      <c r="G93" s="168">
        <f t="shared" ref="G93" si="740">IFERROR(F93/E93,"-")</f>
        <v>0</v>
      </c>
      <c r="H93" s="167">
        <v>0</v>
      </c>
      <c r="I93" s="168">
        <f t="shared" ref="I93" si="741">IFERROR(H93/E93,"-")</f>
        <v>0</v>
      </c>
      <c r="J93" s="167">
        <v>0</v>
      </c>
      <c r="K93" s="168">
        <f t="shared" ref="K93" si="742">IFERROR(J93/E93,"-")</f>
        <v>0</v>
      </c>
      <c r="L93" s="166">
        <v>5</v>
      </c>
      <c r="M93" s="167">
        <v>0</v>
      </c>
      <c r="N93" s="168">
        <f t="shared" ref="N93" si="743">IFERROR(M93/L93,"-")</f>
        <v>0</v>
      </c>
      <c r="O93" s="167">
        <v>0</v>
      </c>
      <c r="P93" s="168">
        <f t="shared" ref="P93" si="744">IFERROR(O93/L93,"-")</f>
        <v>0</v>
      </c>
      <c r="Q93" s="167">
        <v>0</v>
      </c>
      <c r="R93" s="168">
        <f t="shared" ref="R93" si="745">IFERROR(Q93/L93,"-")</f>
        <v>0</v>
      </c>
      <c r="S93" s="166">
        <v>78</v>
      </c>
      <c r="T93" s="167">
        <v>0</v>
      </c>
      <c r="U93" s="168">
        <f t="shared" ref="U93" si="746">IFERROR(T93/S93,"-")</f>
        <v>0</v>
      </c>
      <c r="V93" s="167">
        <v>4</v>
      </c>
      <c r="W93" s="168">
        <f t="shared" ref="W93" si="747">IFERROR(V93/S93,"-")</f>
        <v>5.128205128205128E-2</v>
      </c>
      <c r="X93" s="167">
        <v>3</v>
      </c>
      <c r="Y93" s="168">
        <f t="shared" ref="Y93" si="748">IFERROR(X93/S93,"-")</f>
        <v>3.8461538461538464E-2</v>
      </c>
      <c r="Z93" s="166">
        <v>110</v>
      </c>
      <c r="AA93" s="167">
        <v>0</v>
      </c>
      <c r="AB93" s="168">
        <f t="shared" ref="AB93" si="749">IFERROR(AA93/Z93,"-")</f>
        <v>0</v>
      </c>
      <c r="AC93" s="167">
        <v>5</v>
      </c>
      <c r="AD93" s="168">
        <f t="shared" ref="AD93" si="750">IFERROR(AC93/Z93,"-")</f>
        <v>4.5454545454545456E-2</v>
      </c>
      <c r="AE93" s="167">
        <v>2</v>
      </c>
      <c r="AF93" s="168">
        <f t="shared" ref="AF93" si="751">IFERROR(AE93/Z93,"-")</f>
        <v>1.8181818181818181E-2</v>
      </c>
      <c r="AG93" s="166">
        <v>130</v>
      </c>
      <c r="AH93" s="167">
        <v>0</v>
      </c>
      <c r="AI93" s="168">
        <f t="shared" ref="AI93" si="752">IFERROR(AH93/AG93,"-")</f>
        <v>0</v>
      </c>
      <c r="AJ93" s="167">
        <v>3</v>
      </c>
      <c r="AK93" s="168">
        <f t="shared" ref="AK93" si="753">IFERROR(AJ93/AG93,"-")</f>
        <v>2.3076923076923078E-2</v>
      </c>
      <c r="AL93" s="167">
        <v>1</v>
      </c>
      <c r="AM93" s="168">
        <f t="shared" ref="AM93" si="754">IFERROR(AL93/AG93,"-")</f>
        <v>7.6923076923076927E-3</v>
      </c>
      <c r="AN93" s="166">
        <v>100</v>
      </c>
      <c r="AO93" s="167">
        <v>0</v>
      </c>
      <c r="AP93" s="168">
        <f t="shared" ref="AP93" si="755">IFERROR(AO93/AN93,"-")</f>
        <v>0</v>
      </c>
      <c r="AQ93" s="167">
        <v>1</v>
      </c>
      <c r="AR93" s="168">
        <f t="shared" ref="AR93" si="756">IFERROR(AQ93/AN93,"-")</f>
        <v>0.01</v>
      </c>
      <c r="AS93" s="167">
        <v>0</v>
      </c>
      <c r="AT93" s="168">
        <f t="shared" ref="AT93" si="757">IFERROR(AS93/AN93,"-")</f>
        <v>0</v>
      </c>
      <c r="AU93" s="166">
        <v>83</v>
      </c>
      <c r="AV93" s="167">
        <v>0</v>
      </c>
      <c r="AW93" s="168">
        <f t="shared" ref="AW93" si="758">IFERROR(AV93/AU93,"-")</f>
        <v>0</v>
      </c>
      <c r="AX93" s="167">
        <v>0</v>
      </c>
      <c r="AY93" s="168">
        <f t="shared" ref="AY93" si="759">IFERROR(AX93/AU93,"-")</f>
        <v>0</v>
      </c>
      <c r="AZ93" s="167">
        <v>0</v>
      </c>
      <c r="BA93" s="168">
        <f t="shared" ref="BA93" si="760">IFERROR(AZ93/AU93,"-")</f>
        <v>0</v>
      </c>
      <c r="BB93" s="166">
        <f t="shared" ref="BB93" si="761">SUM(E93,L93,S93,Z93,AG93,AN93,AU93,)</f>
        <v>510</v>
      </c>
      <c r="BC93" s="167">
        <f t="shared" ref="BC93" si="762">SUM(F93,M93,T93,AA93,AH93,AO93,AV93,)</f>
        <v>0</v>
      </c>
      <c r="BD93" s="168">
        <f t="shared" ref="BD93" si="763">IFERROR(BC93/BB93,"-")</f>
        <v>0</v>
      </c>
      <c r="BE93" s="167">
        <f t="shared" ref="BE93" si="764">SUM(H93,O93,V93,AC93,AJ93,AQ93,AX93,)</f>
        <v>13</v>
      </c>
      <c r="BF93" s="168">
        <f t="shared" ref="BF93" si="765">IFERROR(BE93/BB93,"-")</f>
        <v>2.5490196078431372E-2</v>
      </c>
      <c r="BG93" s="167">
        <f t="shared" ref="BG93" si="766">SUM(J93,Q93,X93,AE93,AL93,AS93,AZ93,)</f>
        <v>6</v>
      </c>
      <c r="BH93" s="168">
        <f t="shared" ref="BH93" si="767">IFERROR(BG93/BB93,"-")</f>
        <v>1.1764705882352941E-2</v>
      </c>
      <c r="BJ93" s="263"/>
      <c r="BK93" s="284"/>
      <c r="BL93" s="223" t="s">
        <v>245</v>
      </c>
      <c r="BM93" s="40">
        <v>280</v>
      </c>
      <c r="BN93" s="40">
        <v>0</v>
      </c>
      <c r="BO93" s="91">
        <v>0</v>
      </c>
      <c r="BP93" s="40">
        <v>0</v>
      </c>
      <c r="BQ93" s="91">
        <v>0</v>
      </c>
      <c r="BR93" s="40">
        <v>0</v>
      </c>
      <c r="BS93" s="91">
        <v>0</v>
      </c>
      <c r="BU93" s="209"/>
      <c r="BV93" s="213" t="s">
        <v>245</v>
      </c>
      <c r="BW93" s="38">
        <f t="shared" si="574"/>
        <v>0.96274509803921571</v>
      </c>
      <c r="BX93" s="38">
        <f t="shared" si="575"/>
        <v>1</v>
      </c>
      <c r="BY93" s="86"/>
      <c r="BZ93" s="148"/>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Z93" s="148"/>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L93" s="86"/>
      <c r="EM93" s="86"/>
      <c r="EN93" s="86"/>
      <c r="EO93" s="86"/>
      <c r="EP93" s="86"/>
      <c r="EQ93" s="86"/>
      <c r="ER93" s="86"/>
      <c r="ES93" s="86"/>
      <c r="ET93" s="86"/>
      <c r="EU93" s="86"/>
      <c r="EV93" s="86"/>
      <c r="EW93" s="86"/>
      <c r="EX93" s="86"/>
      <c r="EY93" s="86"/>
      <c r="EZ93" s="86"/>
      <c r="FA93" s="86"/>
      <c r="FB93" s="86"/>
      <c r="FC93" s="86"/>
      <c r="FD93" s="86"/>
      <c r="FE93" s="86"/>
      <c r="FF93" s="86"/>
      <c r="FG93" s="86"/>
      <c r="FH93" s="86"/>
      <c r="FI93" s="86"/>
      <c r="FJ93" s="86"/>
      <c r="FK93" s="86"/>
      <c r="FL93" s="86"/>
      <c r="FM93" s="86"/>
      <c r="FN93" s="86"/>
      <c r="FO93" s="86"/>
      <c r="FP93" s="86"/>
      <c r="FQ93" s="86"/>
      <c r="FR93" s="86"/>
      <c r="FS93" s="86"/>
      <c r="FT93" s="86"/>
      <c r="FU93" s="86"/>
      <c r="FV93" s="86"/>
    </row>
    <row r="94" spans="2:178" s="12" customFormat="1" ht="14.25" customHeight="1">
      <c r="B94" s="264"/>
      <c r="C94" s="285"/>
      <c r="D94" s="164" t="s">
        <v>74</v>
      </c>
      <c r="E94" s="40">
        <v>43</v>
      </c>
      <c r="F94" s="62">
        <v>1</v>
      </c>
      <c r="G94" s="60">
        <f t="shared" ref="G94:G122" si="768">IFERROR(F94/E94,"-")</f>
        <v>2.3255813953488372E-2</v>
      </c>
      <c r="H94" s="62">
        <v>4</v>
      </c>
      <c r="I94" s="60">
        <f t="shared" ref="I94:I122" si="769">IFERROR(H94/E94,"-")</f>
        <v>9.3023255813953487E-2</v>
      </c>
      <c r="J94" s="62">
        <v>6</v>
      </c>
      <c r="K94" s="60">
        <f t="shared" ref="K94:K122" si="770">IFERROR(J94/E94,"-")</f>
        <v>0.13953488372093023</v>
      </c>
      <c r="L94" s="40">
        <v>150</v>
      </c>
      <c r="M94" s="62">
        <v>3</v>
      </c>
      <c r="N94" s="60">
        <f t="shared" ref="N94:N122" si="771">IFERROR(M94/L94,"-")</f>
        <v>0.02</v>
      </c>
      <c r="O94" s="62">
        <v>8</v>
      </c>
      <c r="P94" s="60">
        <f t="shared" ref="P94:P122" si="772">IFERROR(O94/L94,"-")</f>
        <v>5.3333333333333337E-2</v>
      </c>
      <c r="Q94" s="62">
        <v>8</v>
      </c>
      <c r="R94" s="60">
        <f t="shared" ref="R94:R122" si="773">IFERROR(Q94/L94,"-")</f>
        <v>5.3333333333333337E-2</v>
      </c>
      <c r="S94" s="40">
        <v>6296</v>
      </c>
      <c r="T94" s="62">
        <v>217</v>
      </c>
      <c r="U94" s="60">
        <f t="shared" ref="U94:U122" si="774">IFERROR(T94/S94,"-")</f>
        <v>3.4466327827191869E-2</v>
      </c>
      <c r="V94" s="62">
        <v>692</v>
      </c>
      <c r="W94" s="60">
        <f t="shared" ref="W94:W122" si="775">IFERROR(V94/S94,"-")</f>
        <v>0.10991105463786531</v>
      </c>
      <c r="X94" s="62">
        <v>589</v>
      </c>
      <c r="Y94" s="60">
        <f t="shared" ref="Y94:Y122" si="776">IFERROR(X94/S94,"-")</f>
        <v>9.3551461245235071E-2</v>
      </c>
      <c r="Z94" s="40">
        <v>5218</v>
      </c>
      <c r="AA94" s="62">
        <v>154</v>
      </c>
      <c r="AB94" s="60">
        <f t="shared" ref="AB94:AB122" si="777">IFERROR(AA94/Z94,"-")</f>
        <v>2.9513223457263319E-2</v>
      </c>
      <c r="AC94" s="62">
        <v>515</v>
      </c>
      <c r="AD94" s="60">
        <f t="shared" ref="AD94:AD122" si="778">IFERROR(AC94/Z94,"-")</f>
        <v>9.8696818704484476E-2</v>
      </c>
      <c r="AE94" s="62">
        <v>529</v>
      </c>
      <c r="AF94" s="60">
        <f t="shared" ref="AF94:AF122" si="779">IFERROR(AE94/Z94,"-")</f>
        <v>0.10137983901878114</v>
      </c>
      <c r="AG94" s="40">
        <v>3191</v>
      </c>
      <c r="AH94" s="62">
        <v>38</v>
      </c>
      <c r="AI94" s="60">
        <f t="shared" ref="AI94:AI122" si="780">IFERROR(AH94/AG94,"-")</f>
        <v>1.1908492635537449E-2</v>
      </c>
      <c r="AJ94" s="62">
        <v>214</v>
      </c>
      <c r="AK94" s="60">
        <f t="shared" ref="AK94:AK122" si="781">IFERROR(AJ94/AG94,"-")</f>
        <v>6.706361642118458E-2</v>
      </c>
      <c r="AL94" s="62">
        <v>273</v>
      </c>
      <c r="AM94" s="60">
        <f t="shared" ref="AM94:AM122" si="782">IFERROR(AL94/AG94,"-")</f>
        <v>8.5553118144782198E-2</v>
      </c>
      <c r="AN94" s="40">
        <v>1352</v>
      </c>
      <c r="AO94" s="62">
        <v>8</v>
      </c>
      <c r="AP94" s="60">
        <f t="shared" ref="AP94:AP122" si="783">IFERROR(AO94/AN94,"-")</f>
        <v>5.9171597633136093E-3</v>
      </c>
      <c r="AQ94" s="62">
        <v>70</v>
      </c>
      <c r="AR94" s="60">
        <f t="shared" ref="AR94:AR122" si="784">IFERROR(AQ94/AN94,"-")</f>
        <v>5.1775147928994084E-2</v>
      </c>
      <c r="AS94" s="62">
        <v>65</v>
      </c>
      <c r="AT94" s="60">
        <f t="shared" ref="AT94:AT122" si="785">IFERROR(AS94/AN94,"-")</f>
        <v>4.807692307692308E-2</v>
      </c>
      <c r="AU94" s="40">
        <v>469</v>
      </c>
      <c r="AV94" s="62">
        <v>3</v>
      </c>
      <c r="AW94" s="60">
        <f t="shared" ref="AW94:AW122" si="786">IFERROR(AV94/AU94,"-")</f>
        <v>6.3965884861407248E-3</v>
      </c>
      <c r="AX94" s="62">
        <v>10</v>
      </c>
      <c r="AY94" s="60">
        <f t="shared" ref="AY94:AY122" si="787">IFERROR(AX94/AU94,"-")</f>
        <v>2.1321961620469083E-2</v>
      </c>
      <c r="AZ94" s="62">
        <v>10</v>
      </c>
      <c r="BA94" s="60">
        <f t="shared" ref="BA94:BA122" si="788">IFERROR(AZ94/AU94,"-")</f>
        <v>2.1321961620469083E-2</v>
      </c>
      <c r="BB94" s="40">
        <f t="shared" si="21"/>
        <v>16719</v>
      </c>
      <c r="BC94" s="62">
        <f t="shared" si="22"/>
        <v>424</v>
      </c>
      <c r="BD94" s="60">
        <f t="shared" ref="BD94:BD122" si="789">IFERROR(BC94/BB94,"-")</f>
        <v>2.5360368443088702E-2</v>
      </c>
      <c r="BE94" s="62">
        <f t="shared" si="24"/>
        <v>1513</v>
      </c>
      <c r="BF94" s="60">
        <f t="shared" ref="BF94:BF122" si="790">IFERROR(BE94/BB94,"-")</f>
        <v>9.0495843052814162E-2</v>
      </c>
      <c r="BG94" s="62">
        <f t="shared" si="26"/>
        <v>1480</v>
      </c>
      <c r="BH94" s="60">
        <f t="shared" ref="BH94:BH122" si="791">IFERROR(BG94/BB94,"-")</f>
        <v>8.8522040791913392E-2</v>
      </c>
      <c r="BJ94" s="264"/>
      <c r="BK94" s="285"/>
      <c r="BL94" s="222" t="s">
        <v>74</v>
      </c>
      <c r="BM94" s="40">
        <v>16308</v>
      </c>
      <c r="BN94" s="40">
        <v>394</v>
      </c>
      <c r="BO94" s="91">
        <v>2.4159921510914888E-2</v>
      </c>
      <c r="BP94" s="40">
        <v>1231</v>
      </c>
      <c r="BQ94" s="91">
        <v>7.5484424822173171E-2</v>
      </c>
      <c r="BR94" s="40">
        <v>1435</v>
      </c>
      <c r="BS94" s="91">
        <v>8.7993622761834686E-2</v>
      </c>
      <c r="BU94" s="210"/>
      <c r="BV94" s="212" t="s">
        <v>74</v>
      </c>
      <c r="BW94" s="38">
        <f t="shared" si="574"/>
        <v>0.79562174771218375</v>
      </c>
      <c r="BX94" s="38">
        <f t="shared" si="575"/>
        <v>0.8123620309050773</v>
      </c>
      <c r="BY94" s="86"/>
      <c r="BZ94" s="148"/>
      <c r="CA94" s="86"/>
      <c r="CB94" s="86"/>
      <c r="CC94" s="86"/>
      <c r="CD94" s="86"/>
      <c r="CE94" s="86"/>
      <c r="CF94" s="86"/>
      <c r="CG94" s="86"/>
      <c r="CH94" s="86"/>
      <c r="CI94" s="86"/>
      <c r="CJ94" s="86"/>
      <c r="CK94" s="86"/>
      <c r="CL94" s="86"/>
      <c r="CM94" s="86"/>
      <c r="CN94" s="86"/>
      <c r="CO94" s="86"/>
      <c r="CP94" s="86"/>
      <c r="CQ94" s="86"/>
      <c r="CR94" s="86"/>
      <c r="CS94" s="86"/>
      <c r="CT94" s="86"/>
      <c r="CU94" s="86"/>
      <c r="CV94" s="86"/>
      <c r="CW94" s="86"/>
      <c r="CX94" s="86"/>
      <c r="CZ94" s="148"/>
      <c r="DA94" s="86"/>
      <c r="DB94" s="86"/>
      <c r="DC94" s="86"/>
      <c r="DD94" s="86"/>
      <c r="DE94" s="86"/>
      <c r="DF94" s="86"/>
      <c r="DG94" s="86"/>
      <c r="DH94" s="86"/>
      <c r="DI94" s="86"/>
      <c r="DJ94" s="86"/>
      <c r="DK94" s="86"/>
      <c r="DL94" s="86"/>
      <c r="DM94" s="86"/>
      <c r="DN94" s="86"/>
      <c r="DO94" s="86"/>
      <c r="DP94" s="86"/>
      <c r="DQ94" s="86"/>
      <c r="DR94" s="86"/>
      <c r="DS94" s="86"/>
      <c r="DT94" s="86"/>
      <c r="DU94" s="86"/>
      <c r="DV94" s="86"/>
      <c r="DW94" s="86"/>
      <c r="DX94" s="86"/>
      <c r="DY94" s="86"/>
      <c r="DZ94" s="86"/>
      <c r="EA94" s="86"/>
      <c r="EB94" s="86"/>
      <c r="EC94" s="86"/>
      <c r="ED94" s="86"/>
      <c r="EE94" s="86"/>
      <c r="EF94" s="86"/>
      <c r="EG94" s="86"/>
      <c r="EH94" s="86"/>
      <c r="EI94" s="86"/>
      <c r="EJ94" s="86"/>
      <c r="EL94" s="86"/>
      <c r="EM94" s="86"/>
      <c r="EN94" s="86"/>
      <c r="EO94" s="86"/>
      <c r="EP94" s="86"/>
      <c r="EQ94" s="86"/>
      <c r="ER94" s="86"/>
      <c r="ES94" s="86"/>
      <c r="ET94" s="86"/>
      <c r="EU94" s="86"/>
      <c r="EV94" s="86"/>
      <c r="EW94" s="86"/>
      <c r="EX94" s="86"/>
      <c r="EY94" s="86"/>
      <c r="EZ94" s="86"/>
      <c r="FA94" s="86"/>
      <c r="FB94" s="86"/>
      <c r="FC94" s="86"/>
      <c r="FD94" s="86"/>
      <c r="FE94" s="86"/>
      <c r="FF94" s="86"/>
      <c r="FG94" s="86"/>
      <c r="FH94" s="86"/>
      <c r="FI94" s="86"/>
      <c r="FJ94" s="86"/>
      <c r="FK94" s="86"/>
      <c r="FL94" s="86"/>
      <c r="FM94" s="86"/>
      <c r="FN94" s="86"/>
      <c r="FO94" s="86"/>
      <c r="FP94" s="86"/>
      <c r="FQ94" s="86"/>
      <c r="FR94" s="86"/>
      <c r="FS94" s="86"/>
      <c r="FT94" s="86"/>
      <c r="FU94" s="86"/>
      <c r="FV94" s="86"/>
    </row>
    <row r="95" spans="2:178" s="12" customFormat="1" ht="14.25" customHeight="1">
      <c r="B95" s="262">
        <v>23</v>
      </c>
      <c r="C95" s="283" t="s">
        <v>121</v>
      </c>
      <c r="D95" s="143" t="s">
        <v>163</v>
      </c>
      <c r="E95" s="128">
        <v>72</v>
      </c>
      <c r="F95" s="89">
        <v>4</v>
      </c>
      <c r="G95" s="77">
        <f t="shared" si="768"/>
        <v>5.5555555555555552E-2</v>
      </c>
      <c r="H95" s="78">
        <v>5</v>
      </c>
      <c r="I95" s="77">
        <f t="shared" si="769"/>
        <v>6.9444444444444448E-2</v>
      </c>
      <c r="J95" s="78">
        <v>0</v>
      </c>
      <c r="K95" s="77">
        <f t="shared" si="770"/>
        <v>0</v>
      </c>
      <c r="L95" s="128">
        <v>211</v>
      </c>
      <c r="M95" s="89">
        <v>2</v>
      </c>
      <c r="N95" s="77">
        <f t="shared" si="771"/>
        <v>9.4786729857819912E-3</v>
      </c>
      <c r="O95" s="78">
        <v>10</v>
      </c>
      <c r="P95" s="77">
        <f t="shared" si="772"/>
        <v>4.7393364928909949E-2</v>
      </c>
      <c r="Q95" s="78">
        <v>14</v>
      </c>
      <c r="R95" s="77">
        <f t="shared" si="773"/>
        <v>6.6350710900473939E-2</v>
      </c>
      <c r="S95" s="128">
        <v>8630</v>
      </c>
      <c r="T95" s="89">
        <v>263</v>
      </c>
      <c r="U95" s="77">
        <f t="shared" si="774"/>
        <v>3.0475086906141369E-2</v>
      </c>
      <c r="V95" s="78">
        <v>1005</v>
      </c>
      <c r="W95" s="77">
        <f t="shared" si="775"/>
        <v>0.11645422943221322</v>
      </c>
      <c r="X95" s="78">
        <v>688</v>
      </c>
      <c r="Y95" s="77">
        <f t="shared" si="776"/>
        <v>7.9721900347624566E-2</v>
      </c>
      <c r="Z95" s="128">
        <v>8638</v>
      </c>
      <c r="AA95" s="89">
        <v>211</v>
      </c>
      <c r="AB95" s="77">
        <f t="shared" si="777"/>
        <v>2.442695068302848E-2</v>
      </c>
      <c r="AC95" s="78">
        <v>854</v>
      </c>
      <c r="AD95" s="77">
        <f t="shared" si="778"/>
        <v>9.8865478119935166E-2</v>
      </c>
      <c r="AE95" s="78">
        <v>708</v>
      </c>
      <c r="AF95" s="77">
        <f t="shared" si="779"/>
        <v>8.1963417457744853E-2</v>
      </c>
      <c r="AG95" s="128">
        <v>5297</v>
      </c>
      <c r="AH95" s="89">
        <v>79</v>
      </c>
      <c r="AI95" s="77">
        <f t="shared" si="780"/>
        <v>1.4914102322069096E-2</v>
      </c>
      <c r="AJ95" s="78">
        <v>388</v>
      </c>
      <c r="AK95" s="77">
        <f t="shared" si="781"/>
        <v>7.3249008872946955E-2</v>
      </c>
      <c r="AL95" s="78">
        <v>351</v>
      </c>
      <c r="AM95" s="77">
        <f t="shared" si="782"/>
        <v>6.6263922975269021E-2</v>
      </c>
      <c r="AN95" s="128">
        <v>1995</v>
      </c>
      <c r="AO95" s="89">
        <v>16</v>
      </c>
      <c r="AP95" s="77">
        <f t="shared" si="783"/>
        <v>8.0200501253132831E-3</v>
      </c>
      <c r="AQ95" s="78">
        <v>103</v>
      </c>
      <c r="AR95" s="77">
        <f t="shared" si="784"/>
        <v>5.1629072681704261E-2</v>
      </c>
      <c r="AS95" s="78">
        <v>75</v>
      </c>
      <c r="AT95" s="77">
        <f t="shared" si="785"/>
        <v>3.7593984962406013E-2</v>
      </c>
      <c r="AU95" s="128">
        <v>490</v>
      </c>
      <c r="AV95" s="89">
        <v>1</v>
      </c>
      <c r="AW95" s="77">
        <f t="shared" si="786"/>
        <v>2.0408163265306124E-3</v>
      </c>
      <c r="AX95" s="78">
        <v>17</v>
      </c>
      <c r="AY95" s="77">
        <f t="shared" si="787"/>
        <v>3.4693877551020408E-2</v>
      </c>
      <c r="AZ95" s="78">
        <v>7</v>
      </c>
      <c r="BA95" s="77">
        <f t="shared" si="788"/>
        <v>1.4285714285714285E-2</v>
      </c>
      <c r="BB95" s="128">
        <f t="shared" si="21"/>
        <v>25333</v>
      </c>
      <c r="BC95" s="79">
        <f t="shared" si="22"/>
        <v>576</v>
      </c>
      <c r="BD95" s="77">
        <f t="shared" si="789"/>
        <v>2.2737141278174711E-2</v>
      </c>
      <c r="BE95" s="79">
        <f t="shared" si="24"/>
        <v>2382</v>
      </c>
      <c r="BF95" s="77">
        <f t="shared" si="790"/>
        <v>9.4027552994118344E-2</v>
      </c>
      <c r="BG95" s="79">
        <f t="shared" si="26"/>
        <v>1843</v>
      </c>
      <c r="BH95" s="77">
        <f t="shared" si="791"/>
        <v>7.275095724943749E-2</v>
      </c>
      <c r="BJ95" s="262">
        <v>23</v>
      </c>
      <c r="BK95" s="283" t="s">
        <v>121</v>
      </c>
      <c r="BL95" s="223" t="s">
        <v>163</v>
      </c>
      <c r="BM95" s="40">
        <v>25414</v>
      </c>
      <c r="BN95" s="40">
        <v>535</v>
      </c>
      <c r="BO95" s="91">
        <v>2.1051388998189972E-2</v>
      </c>
      <c r="BP95" s="40">
        <v>2195</v>
      </c>
      <c r="BQ95" s="91">
        <v>8.6369717478555125E-2</v>
      </c>
      <c r="BR95" s="40">
        <v>1872</v>
      </c>
      <c r="BS95" s="91">
        <v>7.3660187298339494E-2</v>
      </c>
      <c r="BU95" s="208" t="s">
        <v>121</v>
      </c>
      <c r="BV95" s="213" t="s">
        <v>163</v>
      </c>
      <c r="BW95" s="38">
        <f t="shared" si="574"/>
        <v>0.81048434847826945</v>
      </c>
      <c r="BX95" s="38">
        <f t="shared" si="575"/>
        <v>0.81891870622491536</v>
      </c>
      <c r="BY95" s="86"/>
      <c r="BZ95" s="148"/>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Z95" s="148"/>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L95" s="86"/>
      <c r="EM95" s="86"/>
      <c r="EN95" s="86"/>
      <c r="EO95" s="86"/>
      <c r="EP95" s="86"/>
      <c r="EQ95" s="86"/>
      <c r="ER95" s="86"/>
      <c r="ES95" s="86"/>
      <c r="ET95" s="86"/>
      <c r="EU95" s="86"/>
      <c r="EV95" s="86"/>
      <c r="EW95" s="86"/>
      <c r="EX95" s="86"/>
      <c r="EY95" s="86"/>
      <c r="EZ95" s="86"/>
      <c r="FA95" s="86"/>
      <c r="FB95" s="86"/>
      <c r="FC95" s="86"/>
      <c r="FD95" s="86"/>
      <c r="FE95" s="86"/>
      <c r="FF95" s="86"/>
      <c r="FG95" s="86"/>
      <c r="FH95" s="86"/>
      <c r="FI95" s="86"/>
      <c r="FJ95" s="86"/>
      <c r="FK95" s="86"/>
      <c r="FL95" s="86"/>
      <c r="FM95" s="86"/>
      <c r="FN95" s="86"/>
      <c r="FO95" s="86"/>
      <c r="FP95" s="86"/>
      <c r="FQ95" s="86"/>
      <c r="FR95" s="86"/>
      <c r="FS95" s="86"/>
      <c r="FT95" s="86"/>
      <c r="FU95" s="86"/>
      <c r="FV95" s="86"/>
    </row>
    <row r="96" spans="2:178" s="12" customFormat="1" ht="14.25" customHeight="1">
      <c r="B96" s="263"/>
      <c r="C96" s="284"/>
      <c r="D96" s="181" t="s">
        <v>191</v>
      </c>
      <c r="E96" s="174">
        <v>0</v>
      </c>
      <c r="F96" s="175">
        <v>0</v>
      </c>
      <c r="G96" s="67" t="str">
        <f t="shared" si="768"/>
        <v>-</v>
      </c>
      <c r="H96" s="68">
        <v>0</v>
      </c>
      <c r="I96" s="67" t="str">
        <f t="shared" si="769"/>
        <v>-</v>
      </c>
      <c r="J96" s="68">
        <v>0</v>
      </c>
      <c r="K96" s="67" t="str">
        <f t="shared" si="770"/>
        <v>-</v>
      </c>
      <c r="L96" s="174">
        <v>2</v>
      </c>
      <c r="M96" s="175">
        <v>0</v>
      </c>
      <c r="N96" s="67">
        <f t="shared" si="771"/>
        <v>0</v>
      </c>
      <c r="O96" s="68">
        <v>0</v>
      </c>
      <c r="P96" s="67">
        <f t="shared" si="772"/>
        <v>0</v>
      </c>
      <c r="Q96" s="68">
        <v>0</v>
      </c>
      <c r="R96" s="67">
        <f t="shared" si="773"/>
        <v>0</v>
      </c>
      <c r="S96" s="174">
        <v>667</v>
      </c>
      <c r="T96" s="175">
        <v>26</v>
      </c>
      <c r="U96" s="67">
        <f t="shared" si="774"/>
        <v>3.8980509745127435E-2</v>
      </c>
      <c r="V96" s="68">
        <v>76</v>
      </c>
      <c r="W96" s="67">
        <f t="shared" si="775"/>
        <v>0.11394302848575712</v>
      </c>
      <c r="X96" s="68">
        <v>57</v>
      </c>
      <c r="Y96" s="67">
        <f t="shared" si="776"/>
        <v>8.5457271364317841E-2</v>
      </c>
      <c r="Z96" s="174">
        <v>414</v>
      </c>
      <c r="AA96" s="175">
        <v>11</v>
      </c>
      <c r="AB96" s="67">
        <f t="shared" si="777"/>
        <v>2.6570048309178744E-2</v>
      </c>
      <c r="AC96" s="68">
        <v>51</v>
      </c>
      <c r="AD96" s="67">
        <f t="shared" si="778"/>
        <v>0.12318840579710146</v>
      </c>
      <c r="AE96" s="68">
        <v>32</v>
      </c>
      <c r="AF96" s="67">
        <f t="shared" si="779"/>
        <v>7.7294685990338161E-2</v>
      </c>
      <c r="AG96" s="174">
        <v>231</v>
      </c>
      <c r="AH96" s="175">
        <v>2</v>
      </c>
      <c r="AI96" s="67">
        <f t="shared" si="780"/>
        <v>8.658008658008658E-3</v>
      </c>
      <c r="AJ96" s="68">
        <v>22</v>
      </c>
      <c r="AK96" s="67">
        <f t="shared" si="781"/>
        <v>9.5238095238095233E-2</v>
      </c>
      <c r="AL96" s="68">
        <v>18</v>
      </c>
      <c r="AM96" s="67">
        <f t="shared" si="782"/>
        <v>7.792207792207792E-2</v>
      </c>
      <c r="AN96" s="174">
        <v>96</v>
      </c>
      <c r="AO96" s="175">
        <v>2</v>
      </c>
      <c r="AP96" s="67">
        <f t="shared" si="783"/>
        <v>2.0833333333333332E-2</v>
      </c>
      <c r="AQ96" s="68">
        <v>7</v>
      </c>
      <c r="AR96" s="67">
        <f t="shared" si="784"/>
        <v>7.2916666666666671E-2</v>
      </c>
      <c r="AS96" s="68">
        <v>2</v>
      </c>
      <c r="AT96" s="67">
        <f t="shared" si="785"/>
        <v>2.0833333333333332E-2</v>
      </c>
      <c r="AU96" s="174">
        <v>22</v>
      </c>
      <c r="AV96" s="175">
        <v>0</v>
      </c>
      <c r="AW96" s="67">
        <f t="shared" si="786"/>
        <v>0</v>
      </c>
      <c r="AX96" s="68">
        <v>0</v>
      </c>
      <c r="AY96" s="67">
        <f t="shared" si="787"/>
        <v>0</v>
      </c>
      <c r="AZ96" s="68">
        <v>0</v>
      </c>
      <c r="BA96" s="67">
        <f t="shared" si="788"/>
        <v>0</v>
      </c>
      <c r="BB96" s="174">
        <f t="shared" si="21"/>
        <v>1432</v>
      </c>
      <c r="BC96" s="69">
        <f t="shared" si="22"/>
        <v>41</v>
      </c>
      <c r="BD96" s="67">
        <f t="shared" si="789"/>
        <v>2.8631284916201118E-2</v>
      </c>
      <c r="BE96" s="69">
        <f t="shared" si="24"/>
        <v>156</v>
      </c>
      <c r="BF96" s="67">
        <f t="shared" si="790"/>
        <v>0.10893854748603352</v>
      </c>
      <c r="BG96" s="69">
        <f t="shared" si="26"/>
        <v>109</v>
      </c>
      <c r="BH96" s="67">
        <f t="shared" si="791"/>
        <v>7.6117318435754186E-2</v>
      </c>
      <c r="BJ96" s="263"/>
      <c r="BK96" s="284"/>
      <c r="BL96" s="223" t="s">
        <v>191</v>
      </c>
      <c r="BM96" s="40">
        <v>1420</v>
      </c>
      <c r="BN96" s="40">
        <v>32</v>
      </c>
      <c r="BO96" s="91">
        <v>2.2535211267605635E-2</v>
      </c>
      <c r="BP96" s="40">
        <v>126</v>
      </c>
      <c r="BQ96" s="91">
        <v>8.873239436619719E-2</v>
      </c>
      <c r="BR96" s="40">
        <v>118</v>
      </c>
      <c r="BS96" s="91">
        <v>8.3098591549295775E-2</v>
      </c>
      <c r="BU96" s="209"/>
      <c r="BV96" s="213" t="s">
        <v>191</v>
      </c>
      <c r="BW96" s="38">
        <f t="shared" si="574"/>
        <v>0.78631284916201116</v>
      </c>
      <c r="BX96" s="38">
        <f t="shared" si="575"/>
        <v>0.80563380281690145</v>
      </c>
      <c r="BY96" s="86"/>
      <c r="BZ96" s="148"/>
      <c r="CA96" s="86"/>
      <c r="CB96" s="86"/>
      <c r="CC96" s="86"/>
      <c r="CD96" s="86"/>
      <c r="CE96" s="86"/>
      <c r="CF96" s="86"/>
      <c r="CG96" s="86"/>
      <c r="CH96" s="86"/>
      <c r="CI96" s="86"/>
      <c r="CJ96" s="86"/>
      <c r="CK96" s="86"/>
      <c r="CL96" s="86"/>
      <c r="CM96" s="86"/>
      <c r="CN96" s="86"/>
      <c r="CO96" s="86"/>
      <c r="CP96" s="86"/>
      <c r="CQ96" s="86"/>
      <c r="CR96" s="86"/>
      <c r="CS96" s="86"/>
      <c r="CT96" s="86"/>
      <c r="CU96" s="86"/>
      <c r="CV96" s="86"/>
      <c r="CW96" s="86"/>
      <c r="CX96" s="86"/>
      <c r="CZ96" s="148"/>
      <c r="DA96" s="86"/>
      <c r="DB96" s="86"/>
      <c r="DC96" s="86"/>
      <c r="DD96" s="86"/>
      <c r="DE96" s="86"/>
      <c r="DF96" s="86"/>
      <c r="DG96" s="86"/>
      <c r="DH96" s="86"/>
      <c r="DI96" s="86"/>
      <c r="DJ96" s="86"/>
      <c r="DK96" s="86"/>
      <c r="DL96" s="86"/>
      <c r="DM96" s="86"/>
      <c r="DN96" s="86"/>
      <c r="DO96" s="86"/>
      <c r="DP96" s="86"/>
      <c r="DQ96" s="86"/>
      <c r="DR96" s="86"/>
      <c r="DS96" s="86"/>
      <c r="DT96" s="86"/>
      <c r="DU96" s="86"/>
      <c r="DV96" s="86"/>
      <c r="DW96" s="86"/>
      <c r="DX96" s="86"/>
      <c r="DY96" s="86"/>
      <c r="DZ96" s="86"/>
      <c r="EA96" s="86"/>
      <c r="EB96" s="86"/>
      <c r="EC96" s="86"/>
      <c r="ED96" s="86"/>
      <c r="EE96" s="86"/>
      <c r="EF96" s="86"/>
      <c r="EG96" s="86"/>
      <c r="EH96" s="86"/>
      <c r="EI96" s="86"/>
      <c r="EJ96" s="86"/>
      <c r="EL96" s="86"/>
      <c r="EM96" s="86"/>
      <c r="EN96" s="86"/>
      <c r="EO96" s="86"/>
      <c r="EP96" s="86"/>
      <c r="EQ96" s="86"/>
      <c r="ER96" s="86"/>
      <c r="ES96" s="86"/>
      <c r="ET96" s="86"/>
      <c r="EU96" s="86"/>
      <c r="EV96" s="86"/>
      <c r="EW96" s="86"/>
      <c r="EX96" s="86"/>
      <c r="EY96" s="86"/>
      <c r="EZ96" s="86"/>
      <c r="FA96" s="86"/>
      <c r="FB96" s="86"/>
      <c r="FC96" s="86"/>
      <c r="FD96" s="86"/>
      <c r="FE96" s="86"/>
      <c r="FF96" s="86"/>
      <c r="FG96" s="86"/>
      <c r="FH96" s="86"/>
      <c r="FI96" s="86"/>
      <c r="FJ96" s="86"/>
      <c r="FK96" s="86"/>
      <c r="FL96" s="86"/>
      <c r="FM96" s="86"/>
      <c r="FN96" s="86"/>
      <c r="FO96" s="86"/>
      <c r="FP96" s="86"/>
      <c r="FQ96" s="86"/>
      <c r="FR96" s="86"/>
      <c r="FS96" s="86"/>
      <c r="FT96" s="86"/>
      <c r="FU96" s="86"/>
      <c r="FV96" s="86"/>
    </row>
    <row r="97" spans="2:178" s="12" customFormat="1" ht="14.25" customHeight="1">
      <c r="B97" s="263"/>
      <c r="C97" s="284"/>
      <c r="D97" s="144" t="s">
        <v>246</v>
      </c>
      <c r="E97" s="166">
        <v>2</v>
      </c>
      <c r="F97" s="235">
        <v>0</v>
      </c>
      <c r="G97" s="168">
        <f t="shared" ref="G97" si="792">IFERROR(F97/E97,"-")</f>
        <v>0</v>
      </c>
      <c r="H97" s="236">
        <v>0</v>
      </c>
      <c r="I97" s="168">
        <f t="shared" ref="I97" si="793">IFERROR(H97/E97,"-")</f>
        <v>0</v>
      </c>
      <c r="J97" s="236">
        <v>0</v>
      </c>
      <c r="K97" s="168">
        <f t="shared" ref="K97" si="794">IFERROR(J97/E97,"-")</f>
        <v>0</v>
      </c>
      <c r="L97" s="166">
        <v>10</v>
      </c>
      <c r="M97" s="235">
        <v>0</v>
      </c>
      <c r="N97" s="168">
        <f t="shared" ref="N97" si="795">IFERROR(M97/L97,"-")</f>
        <v>0</v>
      </c>
      <c r="O97" s="236">
        <v>0</v>
      </c>
      <c r="P97" s="168">
        <f t="shared" ref="P97" si="796">IFERROR(O97/L97,"-")</f>
        <v>0</v>
      </c>
      <c r="Q97" s="236">
        <v>0</v>
      </c>
      <c r="R97" s="168">
        <f t="shared" ref="R97" si="797">IFERROR(Q97/L97,"-")</f>
        <v>0</v>
      </c>
      <c r="S97" s="166">
        <v>138</v>
      </c>
      <c r="T97" s="235">
        <v>2</v>
      </c>
      <c r="U97" s="168">
        <f t="shared" ref="U97" si="798">IFERROR(T97/S97,"-")</f>
        <v>1.4492753623188406E-2</v>
      </c>
      <c r="V97" s="236">
        <v>0</v>
      </c>
      <c r="W97" s="168">
        <f t="shared" ref="W97" si="799">IFERROR(V97/S97,"-")</f>
        <v>0</v>
      </c>
      <c r="X97" s="236">
        <v>1</v>
      </c>
      <c r="Y97" s="168">
        <f t="shared" ref="Y97" si="800">IFERROR(X97/S97,"-")</f>
        <v>7.246376811594203E-3</v>
      </c>
      <c r="Z97" s="166">
        <v>203</v>
      </c>
      <c r="AA97" s="235">
        <v>1</v>
      </c>
      <c r="AB97" s="168">
        <f t="shared" ref="AB97" si="801">IFERROR(AA97/Z97,"-")</f>
        <v>4.9261083743842365E-3</v>
      </c>
      <c r="AC97" s="236">
        <v>2</v>
      </c>
      <c r="AD97" s="168">
        <f t="shared" ref="AD97" si="802">IFERROR(AC97/Z97,"-")</f>
        <v>9.852216748768473E-3</v>
      </c>
      <c r="AE97" s="236">
        <v>6</v>
      </c>
      <c r="AF97" s="168">
        <f t="shared" ref="AF97" si="803">IFERROR(AE97/Z97,"-")</f>
        <v>2.9556650246305417E-2</v>
      </c>
      <c r="AG97" s="166">
        <v>234</v>
      </c>
      <c r="AH97" s="235">
        <v>0</v>
      </c>
      <c r="AI97" s="168">
        <f t="shared" ref="AI97" si="804">IFERROR(AH97/AG97,"-")</f>
        <v>0</v>
      </c>
      <c r="AJ97" s="236">
        <v>3</v>
      </c>
      <c r="AK97" s="168">
        <f t="shared" ref="AK97" si="805">IFERROR(AJ97/AG97,"-")</f>
        <v>1.282051282051282E-2</v>
      </c>
      <c r="AL97" s="236">
        <v>2</v>
      </c>
      <c r="AM97" s="168">
        <f t="shared" ref="AM97" si="806">IFERROR(AL97/AG97,"-")</f>
        <v>8.5470085470085479E-3</v>
      </c>
      <c r="AN97" s="166">
        <v>160</v>
      </c>
      <c r="AO97" s="235">
        <v>0</v>
      </c>
      <c r="AP97" s="168">
        <f t="shared" ref="AP97" si="807">IFERROR(AO97/AN97,"-")</f>
        <v>0</v>
      </c>
      <c r="AQ97" s="236">
        <v>3</v>
      </c>
      <c r="AR97" s="168">
        <f t="shared" ref="AR97" si="808">IFERROR(AQ97/AN97,"-")</f>
        <v>1.8749999999999999E-2</v>
      </c>
      <c r="AS97" s="236">
        <v>0</v>
      </c>
      <c r="AT97" s="168">
        <f t="shared" ref="AT97" si="809">IFERROR(AS97/AN97,"-")</f>
        <v>0</v>
      </c>
      <c r="AU97" s="166">
        <v>84</v>
      </c>
      <c r="AV97" s="235">
        <v>0</v>
      </c>
      <c r="AW97" s="168">
        <f t="shared" ref="AW97" si="810">IFERROR(AV97/AU97,"-")</f>
        <v>0</v>
      </c>
      <c r="AX97" s="236">
        <v>0</v>
      </c>
      <c r="AY97" s="168">
        <f t="shared" ref="AY97" si="811">IFERROR(AX97/AU97,"-")</f>
        <v>0</v>
      </c>
      <c r="AZ97" s="236">
        <v>0</v>
      </c>
      <c r="BA97" s="168">
        <f t="shared" ref="BA97" si="812">IFERROR(AZ97/AU97,"-")</f>
        <v>0</v>
      </c>
      <c r="BB97" s="166">
        <f t="shared" ref="BB97" si="813">SUM(E97,L97,S97,Z97,AG97,AN97,AU97,)</f>
        <v>831</v>
      </c>
      <c r="BC97" s="167">
        <f t="shared" ref="BC97" si="814">SUM(F97,M97,T97,AA97,AH97,AO97,AV97,)</f>
        <v>3</v>
      </c>
      <c r="BD97" s="168">
        <f t="shared" ref="BD97" si="815">IFERROR(BC97/BB97,"-")</f>
        <v>3.6101083032490976E-3</v>
      </c>
      <c r="BE97" s="167">
        <f t="shared" ref="BE97" si="816">SUM(H97,O97,V97,AC97,AJ97,AQ97,AX97,)</f>
        <v>8</v>
      </c>
      <c r="BF97" s="168">
        <f t="shared" ref="BF97" si="817">IFERROR(BE97/BB97,"-")</f>
        <v>9.6269554753309269E-3</v>
      </c>
      <c r="BG97" s="167">
        <f t="shared" ref="BG97" si="818">SUM(J97,Q97,X97,AE97,AL97,AS97,AZ97,)</f>
        <v>9</v>
      </c>
      <c r="BH97" s="168">
        <f t="shared" ref="BH97" si="819">IFERROR(BG97/BB97,"-")</f>
        <v>1.0830324909747292E-2</v>
      </c>
      <c r="BJ97" s="263"/>
      <c r="BK97" s="284"/>
      <c r="BL97" s="223" t="s">
        <v>245</v>
      </c>
      <c r="BM97" s="40">
        <v>489</v>
      </c>
      <c r="BN97" s="40">
        <v>0</v>
      </c>
      <c r="BO97" s="91">
        <v>0</v>
      </c>
      <c r="BP97" s="40">
        <v>1</v>
      </c>
      <c r="BQ97" s="91">
        <v>2.0449897750511249E-3</v>
      </c>
      <c r="BR97" s="40">
        <v>0</v>
      </c>
      <c r="BS97" s="91">
        <v>0</v>
      </c>
      <c r="BU97" s="209"/>
      <c r="BV97" s="213" t="s">
        <v>245</v>
      </c>
      <c r="BW97" s="38">
        <f t="shared" si="574"/>
        <v>0.97593261131167264</v>
      </c>
      <c r="BX97" s="38">
        <f t="shared" si="575"/>
        <v>0.99795501022494892</v>
      </c>
      <c r="BY97" s="86"/>
      <c r="BZ97" s="148"/>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Z97" s="148"/>
      <c r="DA97" s="86"/>
      <c r="DB97" s="86"/>
      <c r="DC97" s="86"/>
      <c r="DD97" s="86"/>
      <c r="DE97" s="86"/>
      <c r="DF97" s="86"/>
      <c r="DG97" s="86"/>
      <c r="DH97" s="86"/>
      <c r="DI97" s="86"/>
      <c r="DJ97" s="86"/>
      <c r="DK97" s="86"/>
      <c r="DL97" s="86"/>
      <c r="DM97" s="86"/>
      <c r="DN97" s="86"/>
      <c r="DO97" s="86"/>
      <c r="DP97" s="86"/>
      <c r="DQ97" s="86"/>
      <c r="DR97" s="86"/>
      <c r="DS97" s="86"/>
      <c r="DT97" s="86"/>
      <c r="DU97" s="86"/>
      <c r="DV97" s="86"/>
      <c r="DW97" s="86"/>
      <c r="DX97" s="86"/>
      <c r="DY97" s="86"/>
      <c r="DZ97" s="86"/>
      <c r="EA97" s="86"/>
      <c r="EB97" s="86"/>
      <c r="EC97" s="86"/>
      <c r="ED97" s="86"/>
      <c r="EE97" s="86"/>
      <c r="EF97" s="86"/>
      <c r="EG97" s="86"/>
      <c r="EH97" s="86"/>
      <c r="EI97" s="86"/>
      <c r="EJ97" s="86"/>
      <c r="EL97" s="86"/>
      <c r="EM97" s="86"/>
      <c r="EN97" s="86"/>
      <c r="EO97" s="86"/>
      <c r="EP97" s="86"/>
      <c r="EQ97" s="86"/>
      <c r="ER97" s="86"/>
      <c r="ES97" s="86"/>
      <c r="ET97" s="86"/>
      <c r="EU97" s="86"/>
      <c r="EV97" s="86"/>
      <c r="EW97" s="86"/>
      <c r="EX97" s="86"/>
      <c r="EY97" s="86"/>
      <c r="EZ97" s="86"/>
      <c r="FA97" s="86"/>
      <c r="FB97" s="86"/>
      <c r="FC97" s="86"/>
      <c r="FD97" s="86"/>
      <c r="FE97" s="86"/>
      <c r="FF97" s="86"/>
      <c r="FG97" s="86"/>
      <c r="FH97" s="86"/>
      <c r="FI97" s="86"/>
      <c r="FJ97" s="86"/>
      <c r="FK97" s="86"/>
      <c r="FL97" s="86"/>
      <c r="FM97" s="86"/>
      <c r="FN97" s="86"/>
      <c r="FO97" s="86"/>
      <c r="FP97" s="86"/>
      <c r="FQ97" s="86"/>
      <c r="FR97" s="86"/>
      <c r="FS97" s="86"/>
      <c r="FT97" s="86"/>
      <c r="FU97" s="86"/>
      <c r="FV97" s="86"/>
    </row>
    <row r="98" spans="2:178" s="12" customFormat="1" ht="14.25" customHeight="1">
      <c r="B98" s="264"/>
      <c r="C98" s="285"/>
      <c r="D98" s="164" t="s">
        <v>74</v>
      </c>
      <c r="E98" s="39">
        <v>74</v>
      </c>
      <c r="F98" s="237">
        <v>4</v>
      </c>
      <c r="G98" s="13">
        <f t="shared" si="768"/>
        <v>5.4054054054054057E-2</v>
      </c>
      <c r="H98" s="34">
        <v>5</v>
      </c>
      <c r="I98" s="13">
        <f t="shared" si="769"/>
        <v>6.7567567567567571E-2</v>
      </c>
      <c r="J98" s="34">
        <v>0</v>
      </c>
      <c r="K98" s="13">
        <f t="shared" si="770"/>
        <v>0</v>
      </c>
      <c r="L98" s="39">
        <v>223</v>
      </c>
      <c r="M98" s="237">
        <v>2</v>
      </c>
      <c r="N98" s="13">
        <f t="shared" si="771"/>
        <v>8.9686098654708519E-3</v>
      </c>
      <c r="O98" s="34">
        <v>10</v>
      </c>
      <c r="P98" s="13">
        <f t="shared" si="772"/>
        <v>4.4843049327354258E-2</v>
      </c>
      <c r="Q98" s="34">
        <v>14</v>
      </c>
      <c r="R98" s="13">
        <f t="shared" si="773"/>
        <v>6.2780269058295965E-2</v>
      </c>
      <c r="S98" s="39">
        <v>9435</v>
      </c>
      <c r="T98" s="237">
        <v>291</v>
      </c>
      <c r="U98" s="13">
        <f t="shared" si="774"/>
        <v>3.0842607313195547E-2</v>
      </c>
      <c r="V98" s="34">
        <v>1081</v>
      </c>
      <c r="W98" s="13">
        <f t="shared" si="775"/>
        <v>0.1145733969263381</v>
      </c>
      <c r="X98" s="34">
        <v>746</v>
      </c>
      <c r="Y98" s="13">
        <f t="shared" si="776"/>
        <v>7.9067302596714364E-2</v>
      </c>
      <c r="Z98" s="39">
        <v>9255</v>
      </c>
      <c r="AA98" s="237">
        <v>223</v>
      </c>
      <c r="AB98" s="13">
        <f t="shared" si="777"/>
        <v>2.4095083738519717E-2</v>
      </c>
      <c r="AC98" s="34">
        <v>907</v>
      </c>
      <c r="AD98" s="13">
        <f t="shared" si="778"/>
        <v>9.8001080497028631E-2</v>
      </c>
      <c r="AE98" s="34">
        <v>746</v>
      </c>
      <c r="AF98" s="13">
        <f t="shared" si="779"/>
        <v>8.0605078336034572E-2</v>
      </c>
      <c r="AG98" s="39">
        <v>5762</v>
      </c>
      <c r="AH98" s="237">
        <v>81</v>
      </c>
      <c r="AI98" s="13">
        <f t="shared" si="780"/>
        <v>1.4057618882332524E-2</v>
      </c>
      <c r="AJ98" s="34">
        <v>413</v>
      </c>
      <c r="AK98" s="13">
        <f t="shared" si="781"/>
        <v>7.1676501214855956E-2</v>
      </c>
      <c r="AL98" s="34">
        <v>371</v>
      </c>
      <c r="AM98" s="13">
        <f t="shared" si="782"/>
        <v>6.4387365498090945E-2</v>
      </c>
      <c r="AN98" s="39">
        <v>2251</v>
      </c>
      <c r="AO98" s="237">
        <v>18</v>
      </c>
      <c r="AP98" s="13">
        <f t="shared" si="783"/>
        <v>7.9964460239893374E-3</v>
      </c>
      <c r="AQ98" s="34">
        <v>113</v>
      </c>
      <c r="AR98" s="13">
        <f t="shared" si="784"/>
        <v>5.0199911150599734E-2</v>
      </c>
      <c r="AS98" s="34">
        <v>77</v>
      </c>
      <c r="AT98" s="13">
        <f t="shared" si="785"/>
        <v>3.4207019102621056E-2</v>
      </c>
      <c r="AU98" s="39">
        <v>596</v>
      </c>
      <c r="AV98" s="237">
        <v>1</v>
      </c>
      <c r="AW98" s="13">
        <f t="shared" si="786"/>
        <v>1.6778523489932886E-3</v>
      </c>
      <c r="AX98" s="34">
        <v>17</v>
      </c>
      <c r="AY98" s="13">
        <f t="shared" si="787"/>
        <v>2.8523489932885907E-2</v>
      </c>
      <c r="AZ98" s="34">
        <v>7</v>
      </c>
      <c r="BA98" s="13">
        <f t="shared" si="788"/>
        <v>1.1744966442953021E-2</v>
      </c>
      <c r="BB98" s="39">
        <f t="shared" si="21"/>
        <v>27596</v>
      </c>
      <c r="BC98" s="75">
        <f t="shared" si="22"/>
        <v>620</v>
      </c>
      <c r="BD98" s="13">
        <f t="shared" si="789"/>
        <v>2.2467024206406727E-2</v>
      </c>
      <c r="BE98" s="75">
        <f t="shared" si="24"/>
        <v>2546</v>
      </c>
      <c r="BF98" s="13">
        <f t="shared" si="790"/>
        <v>9.2259747789534718E-2</v>
      </c>
      <c r="BG98" s="75">
        <f t="shared" si="26"/>
        <v>1961</v>
      </c>
      <c r="BH98" s="13">
        <f t="shared" si="791"/>
        <v>7.1061023336715462E-2</v>
      </c>
      <c r="BJ98" s="264"/>
      <c r="BK98" s="285"/>
      <c r="BL98" s="222" t="s">
        <v>74</v>
      </c>
      <c r="BM98" s="40">
        <v>27323</v>
      </c>
      <c r="BN98" s="40">
        <v>567</v>
      </c>
      <c r="BO98" s="91">
        <v>2.0751747611902061E-2</v>
      </c>
      <c r="BP98" s="40">
        <v>2322</v>
      </c>
      <c r="BQ98" s="91">
        <v>8.4983347363027484E-2</v>
      </c>
      <c r="BR98" s="40">
        <v>1990</v>
      </c>
      <c r="BS98" s="91">
        <v>7.2832412253412873E-2</v>
      </c>
      <c r="BU98" s="210"/>
      <c r="BV98" s="212" t="s">
        <v>74</v>
      </c>
      <c r="BW98" s="38">
        <f t="shared" si="574"/>
        <v>0.81421220466734312</v>
      </c>
      <c r="BX98" s="38">
        <f t="shared" si="575"/>
        <v>0.82143249277165753</v>
      </c>
      <c r="BY98" s="86"/>
      <c r="BZ98" s="148"/>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Z98" s="148"/>
      <c r="DA98" s="86"/>
      <c r="DB98" s="86"/>
      <c r="DC98" s="86"/>
      <c r="DD98" s="86"/>
      <c r="DE98" s="86"/>
      <c r="DF98" s="86"/>
      <c r="DG98" s="86"/>
      <c r="DH98" s="86"/>
      <c r="DI98" s="86"/>
      <c r="DJ98" s="86"/>
      <c r="DK98" s="86"/>
      <c r="DL98" s="86"/>
      <c r="DM98" s="86"/>
      <c r="DN98" s="86"/>
      <c r="DO98" s="86"/>
      <c r="DP98" s="86"/>
      <c r="DQ98" s="86"/>
      <c r="DR98" s="86"/>
      <c r="DS98" s="86"/>
      <c r="DT98" s="86"/>
      <c r="DU98" s="86"/>
      <c r="DV98" s="86"/>
      <c r="DW98" s="86"/>
      <c r="DX98" s="86"/>
      <c r="DY98" s="86"/>
      <c r="DZ98" s="86"/>
      <c r="EA98" s="86"/>
      <c r="EB98" s="86"/>
      <c r="EC98" s="86"/>
      <c r="ED98" s="86"/>
      <c r="EE98" s="86"/>
      <c r="EF98" s="86"/>
      <c r="EG98" s="86"/>
      <c r="EH98" s="86"/>
      <c r="EI98" s="86"/>
      <c r="EJ98" s="86"/>
      <c r="EL98" s="86"/>
      <c r="EM98" s="86"/>
      <c r="EN98" s="86"/>
      <c r="EO98" s="86"/>
      <c r="EP98" s="86"/>
      <c r="EQ98" s="86"/>
      <c r="ER98" s="86"/>
      <c r="ES98" s="86"/>
      <c r="ET98" s="86"/>
      <c r="EU98" s="86"/>
      <c r="EV98" s="86"/>
      <c r="EW98" s="86"/>
      <c r="EX98" s="86"/>
      <c r="EY98" s="86"/>
      <c r="EZ98" s="86"/>
      <c r="FA98" s="86"/>
      <c r="FB98" s="86"/>
      <c r="FC98" s="86"/>
      <c r="FD98" s="86"/>
      <c r="FE98" s="86"/>
      <c r="FF98" s="86"/>
      <c r="FG98" s="86"/>
      <c r="FH98" s="86"/>
      <c r="FI98" s="86"/>
      <c r="FJ98" s="86"/>
      <c r="FK98" s="86"/>
      <c r="FL98" s="86"/>
      <c r="FM98" s="86"/>
      <c r="FN98" s="86"/>
      <c r="FO98" s="86"/>
      <c r="FP98" s="86"/>
      <c r="FQ98" s="86"/>
      <c r="FR98" s="86"/>
      <c r="FS98" s="86"/>
      <c r="FT98" s="86"/>
      <c r="FU98" s="86"/>
      <c r="FV98" s="86"/>
    </row>
    <row r="99" spans="2:178" s="12" customFormat="1" ht="14.25" customHeight="1">
      <c r="B99" s="262">
        <v>24</v>
      </c>
      <c r="C99" s="283" t="s">
        <v>122</v>
      </c>
      <c r="D99" s="143" t="s">
        <v>163</v>
      </c>
      <c r="E99" s="128">
        <v>29</v>
      </c>
      <c r="F99" s="89">
        <v>0</v>
      </c>
      <c r="G99" s="77">
        <f t="shared" si="768"/>
        <v>0</v>
      </c>
      <c r="H99" s="78">
        <v>1</v>
      </c>
      <c r="I99" s="77">
        <f t="shared" si="769"/>
        <v>3.4482758620689655E-2</v>
      </c>
      <c r="J99" s="78">
        <v>1</v>
      </c>
      <c r="K99" s="77">
        <f t="shared" si="770"/>
        <v>3.4482758620689655E-2</v>
      </c>
      <c r="L99" s="128">
        <v>88</v>
      </c>
      <c r="M99" s="89">
        <v>1</v>
      </c>
      <c r="N99" s="77">
        <f t="shared" si="771"/>
        <v>1.1363636363636364E-2</v>
      </c>
      <c r="O99" s="78">
        <v>5</v>
      </c>
      <c r="P99" s="77">
        <f t="shared" si="772"/>
        <v>5.6818181818181816E-2</v>
      </c>
      <c r="Q99" s="78">
        <v>0</v>
      </c>
      <c r="R99" s="77">
        <f t="shared" si="773"/>
        <v>0</v>
      </c>
      <c r="S99" s="128">
        <v>3567</v>
      </c>
      <c r="T99" s="89">
        <v>118</v>
      </c>
      <c r="U99" s="77">
        <f t="shared" si="774"/>
        <v>3.3081020465377066E-2</v>
      </c>
      <c r="V99" s="78">
        <v>349</v>
      </c>
      <c r="W99" s="77">
        <f t="shared" si="775"/>
        <v>9.7841323240818609E-2</v>
      </c>
      <c r="X99" s="78">
        <v>336</v>
      </c>
      <c r="Y99" s="77">
        <f t="shared" si="776"/>
        <v>9.4196804037005893E-2</v>
      </c>
      <c r="Z99" s="128">
        <v>3047</v>
      </c>
      <c r="AA99" s="89">
        <v>88</v>
      </c>
      <c r="AB99" s="77">
        <f t="shared" si="777"/>
        <v>2.8880866425992781E-2</v>
      </c>
      <c r="AC99" s="78">
        <v>229</v>
      </c>
      <c r="AD99" s="77">
        <f t="shared" si="778"/>
        <v>7.5155891040367573E-2</v>
      </c>
      <c r="AE99" s="78">
        <v>354</v>
      </c>
      <c r="AF99" s="77">
        <f t="shared" si="779"/>
        <v>0.11617984903183459</v>
      </c>
      <c r="AG99" s="128">
        <v>2147</v>
      </c>
      <c r="AH99" s="89">
        <v>39</v>
      </c>
      <c r="AI99" s="77">
        <f t="shared" si="780"/>
        <v>1.8164881229622728E-2</v>
      </c>
      <c r="AJ99" s="78">
        <v>119</v>
      </c>
      <c r="AK99" s="77">
        <f t="shared" si="781"/>
        <v>5.5426176059618075E-2</v>
      </c>
      <c r="AL99" s="78">
        <v>187</v>
      </c>
      <c r="AM99" s="77">
        <f t="shared" si="782"/>
        <v>8.7098276665114119E-2</v>
      </c>
      <c r="AN99" s="128">
        <v>941</v>
      </c>
      <c r="AO99" s="89">
        <v>7</v>
      </c>
      <c r="AP99" s="77">
        <f t="shared" si="783"/>
        <v>7.4388947927736451E-3</v>
      </c>
      <c r="AQ99" s="78">
        <v>33</v>
      </c>
      <c r="AR99" s="77">
        <f t="shared" si="784"/>
        <v>3.5069075451647183E-2</v>
      </c>
      <c r="AS99" s="78">
        <v>52</v>
      </c>
      <c r="AT99" s="77">
        <f t="shared" si="785"/>
        <v>5.526036131774708E-2</v>
      </c>
      <c r="AU99" s="128">
        <v>325</v>
      </c>
      <c r="AV99" s="89">
        <v>1</v>
      </c>
      <c r="AW99" s="77">
        <f t="shared" si="786"/>
        <v>3.0769230769230769E-3</v>
      </c>
      <c r="AX99" s="78">
        <v>6</v>
      </c>
      <c r="AY99" s="77">
        <f t="shared" si="787"/>
        <v>1.8461538461538463E-2</v>
      </c>
      <c r="AZ99" s="78">
        <v>12</v>
      </c>
      <c r="BA99" s="77">
        <f t="shared" si="788"/>
        <v>3.6923076923076927E-2</v>
      </c>
      <c r="BB99" s="128">
        <f t="shared" si="21"/>
        <v>10144</v>
      </c>
      <c r="BC99" s="79">
        <f t="shared" si="22"/>
        <v>254</v>
      </c>
      <c r="BD99" s="77">
        <f t="shared" si="789"/>
        <v>2.5039432176656152E-2</v>
      </c>
      <c r="BE99" s="79">
        <f t="shared" si="24"/>
        <v>742</v>
      </c>
      <c r="BF99" s="77">
        <f t="shared" si="790"/>
        <v>7.3146687697160886E-2</v>
      </c>
      <c r="BG99" s="79">
        <f t="shared" si="26"/>
        <v>942</v>
      </c>
      <c r="BH99" s="77">
        <f t="shared" si="791"/>
        <v>9.2862776025236599E-2</v>
      </c>
      <c r="BJ99" s="262">
        <v>24</v>
      </c>
      <c r="BK99" s="283" t="s">
        <v>122</v>
      </c>
      <c r="BL99" s="223" t="s">
        <v>163</v>
      </c>
      <c r="BM99" s="40">
        <v>10108</v>
      </c>
      <c r="BN99" s="40">
        <v>195</v>
      </c>
      <c r="BO99" s="91">
        <v>1.9291650178076773E-2</v>
      </c>
      <c r="BP99" s="40">
        <v>622</v>
      </c>
      <c r="BQ99" s="91">
        <v>6.1535417491096159E-2</v>
      </c>
      <c r="BR99" s="40">
        <v>967</v>
      </c>
      <c r="BS99" s="91">
        <v>9.5666798575385834E-2</v>
      </c>
      <c r="BU99" s="208" t="s">
        <v>122</v>
      </c>
      <c r="BV99" s="213" t="s">
        <v>163</v>
      </c>
      <c r="BW99" s="38">
        <f t="shared" si="574"/>
        <v>0.80895110410094639</v>
      </c>
      <c r="BX99" s="38">
        <f t="shared" si="575"/>
        <v>0.82350613375544124</v>
      </c>
      <c r="BY99" s="86"/>
      <c r="BZ99" s="148"/>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Z99" s="148"/>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L99" s="86"/>
      <c r="EM99" s="86"/>
      <c r="EN99" s="86"/>
      <c r="EO99" s="86"/>
      <c r="EP99" s="86"/>
      <c r="EQ99" s="86"/>
      <c r="ER99" s="86"/>
      <c r="ES99" s="86"/>
      <c r="ET99" s="86"/>
      <c r="EU99" s="86"/>
      <c r="EV99" s="86"/>
      <c r="EW99" s="86"/>
      <c r="EX99" s="86"/>
      <c r="EY99" s="86"/>
      <c r="EZ99" s="86"/>
      <c r="FA99" s="86"/>
      <c r="FB99" s="86"/>
      <c r="FC99" s="86"/>
      <c r="FD99" s="86"/>
      <c r="FE99" s="86"/>
      <c r="FF99" s="86"/>
      <c r="FG99" s="86"/>
      <c r="FH99" s="86"/>
      <c r="FI99" s="86"/>
      <c r="FJ99" s="86"/>
      <c r="FK99" s="86"/>
      <c r="FL99" s="86"/>
      <c r="FM99" s="86"/>
      <c r="FN99" s="86"/>
      <c r="FO99" s="86"/>
      <c r="FP99" s="86"/>
      <c r="FQ99" s="86"/>
      <c r="FR99" s="86"/>
      <c r="FS99" s="86"/>
      <c r="FT99" s="86"/>
      <c r="FU99" s="86"/>
      <c r="FV99" s="86"/>
    </row>
    <row r="100" spans="2:178" s="12" customFormat="1" ht="14.25" customHeight="1">
      <c r="B100" s="263"/>
      <c r="C100" s="284"/>
      <c r="D100" s="181" t="s">
        <v>191</v>
      </c>
      <c r="E100" s="174">
        <v>1</v>
      </c>
      <c r="F100" s="175">
        <v>0</v>
      </c>
      <c r="G100" s="67">
        <f t="shared" si="768"/>
        <v>0</v>
      </c>
      <c r="H100" s="68">
        <v>0</v>
      </c>
      <c r="I100" s="67">
        <f t="shared" si="769"/>
        <v>0</v>
      </c>
      <c r="J100" s="68">
        <v>0</v>
      </c>
      <c r="K100" s="67">
        <f t="shared" si="770"/>
        <v>0</v>
      </c>
      <c r="L100" s="174">
        <v>2</v>
      </c>
      <c r="M100" s="175">
        <v>0</v>
      </c>
      <c r="N100" s="67">
        <f t="shared" si="771"/>
        <v>0</v>
      </c>
      <c r="O100" s="68">
        <v>0</v>
      </c>
      <c r="P100" s="67">
        <f t="shared" si="772"/>
        <v>0</v>
      </c>
      <c r="Q100" s="68">
        <v>0</v>
      </c>
      <c r="R100" s="67">
        <f t="shared" si="773"/>
        <v>0</v>
      </c>
      <c r="S100" s="174">
        <v>599</v>
      </c>
      <c r="T100" s="175">
        <v>13</v>
      </c>
      <c r="U100" s="67">
        <f t="shared" si="774"/>
        <v>2.1702838063439065E-2</v>
      </c>
      <c r="V100" s="68">
        <v>62</v>
      </c>
      <c r="W100" s="67">
        <f t="shared" si="775"/>
        <v>0.10350584307178631</v>
      </c>
      <c r="X100" s="68">
        <v>51</v>
      </c>
      <c r="Y100" s="67">
        <f t="shared" si="776"/>
        <v>8.5141903171953262E-2</v>
      </c>
      <c r="Z100" s="174">
        <v>392</v>
      </c>
      <c r="AA100" s="175">
        <v>10</v>
      </c>
      <c r="AB100" s="67">
        <f t="shared" si="777"/>
        <v>2.5510204081632654E-2</v>
      </c>
      <c r="AC100" s="68">
        <v>33</v>
      </c>
      <c r="AD100" s="67">
        <f t="shared" si="778"/>
        <v>8.4183673469387751E-2</v>
      </c>
      <c r="AE100" s="68">
        <v>35</v>
      </c>
      <c r="AF100" s="67">
        <f t="shared" si="779"/>
        <v>8.9285714285714288E-2</v>
      </c>
      <c r="AG100" s="174">
        <v>197</v>
      </c>
      <c r="AH100" s="175">
        <v>0</v>
      </c>
      <c r="AI100" s="67">
        <f t="shared" si="780"/>
        <v>0</v>
      </c>
      <c r="AJ100" s="68">
        <v>6</v>
      </c>
      <c r="AK100" s="67">
        <f t="shared" si="781"/>
        <v>3.0456852791878174E-2</v>
      </c>
      <c r="AL100" s="68">
        <v>22</v>
      </c>
      <c r="AM100" s="67">
        <f t="shared" si="782"/>
        <v>0.1116751269035533</v>
      </c>
      <c r="AN100" s="174">
        <v>86</v>
      </c>
      <c r="AO100" s="175">
        <v>0</v>
      </c>
      <c r="AP100" s="67">
        <f t="shared" si="783"/>
        <v>0</v>
      </c>
      <c r="AQ100" s="68">
        <v>2</v>
      </c>
      <c r="AR100" s="67">
        <f t="shared" si="784"/>
        <v>2.3255813953488372E-2</v>
      </c>
      <c r="AS100" s="68">
        <v>7</v>
      </c>
      <c r="AT100" s="67">
        <f t="shared" si="785"/>
        <v>8.1395348837209308E-2</v>
      </c>
      <c r="AU100" s="174">
        <v>18</v>
      </c>
      <c r="AV100" s="175">
        <v>0</v>
      </c>
      <c r="AW100" s="67">
        <f t="shared" si="786"/>
        <v>0</v>
      </c>
      <c r="AX100" s="68">
        <v>1</v>
      </c>
      <c r="AY100" s="67">
        <f t="shared" si="787"/>
        <v>5.5555555555555552E-2</v>
      </c>
      <c r="AZ100" s="68">
        <v>0</v>
      </c>
      <c r="BA100" s="67">
        <f t="shared" si="788"/>
        <v>0</v>
      </c>
      <c r="BB100" s="174">
        <f t="shared" si="21"/>
        <v>1295</v>
      </c>
      <c r="BC100" s="69">
        <f t="shared" si="22"/>
        <v>23</v>
      </c>
      <c r="BD100" s="67">
        <f t="shared" si="789"/>
        <v>1.7760617760617759E-2</v>
      </c>
      <c r="BE100" s="69">
        <f t="shared" si="24"/>
        <v>104</v>
      </c>
      <c r="BF100" s="67">
        <f t="shared" si="790"/>
        <v>8.0308880308880309E-2</v>
      </c>
      <c r="BG100" s="69">
        <f t="shared" si="26"/>
        <v>115</v>
      </c>
      <c r="BH100" s="67">
        <f t="shared" si="791"/>
        <v>8.8803088803088806E-2</v>
      </c>
      <c r="BJ100" s="263"/>
      <c r="BK100" s="284"/>
      <c r="BL100" s="223" t="s">
        <v>191</v>
      </c>
      <c r="BM100" s="40">
        <v>1255</v>
      </c>
      <c r="BN100" s="40">
        <v>24</v>
      </c>
      <c r="BO100" s="91">
        <v>1.9123505976095617E-2</v>
      </c>
      <c r="BP100" s="40">
        <v>86</v>
      </c>
      <c r="BQ100" s="91">
        <v>6.8525896414342632E-2</v>
      </c>
      <c r="BR100" s="40">
        <v>111</v>
      </c>
      <c r="BS100" s="91">
        <v>8.844621513944223E-2</v>
      </c>
      <c r="BU100" s="209"/>
      <c r="BV100" s="213" t="s">
        <v>191</v>
      </c>
      <c r="BW100" s="38">
        <f t="shared" si="574"/>
        <v>0.8131274131274131</v>
      </c>
      <c r="BX100" s="38">
        <f t="shared" si="575"/>
        <v>0.82390438247011955</v>
      </c>
      <c r="BY100" s="86"/>
      <c r="BZ100" s="148"/>
      <c r="CA100" s="86"/>
      <c r="CB100" s="86"/>
      <c r="CC100" s="86"/>
      <c r="CD100" s="86"/>
      <c r="CE100" s="86"/>
      <c r="CF100" s="86"/>
      <c r="CG100" s="86"/>
      <c r="CH100" s="86"/>
      <c r="CI100" s="86"/>
      <c r="CJ100" s="86"/>
      <c r="CK100" s="86"/>
      <c r="CL100" s="86"/>
      <c r="CM100" s="86"/>
      <c r="CN100" s="86"/>
      <c r="CO100" s="86"/>
      <c r="CP100" s="86"/>
      <c r="CQ100" s="86"/>
      <c r="CR100" s="86"/>
      <c r="CS100" s="86"/>
      <c r="CT100" s="86"/>
      <c r="CU100" s="86"/>
      <c r="CV100" s="86"/>
      <c r="CW100" s="86"/>
      <c r="CX100" s="86"/>
      <c r="CZ100" s="148"/>
      <c r="DA100" s="86"/>
      <c r="DB100" s="86"/>
      <c r="DC100" s="86"/>
      <c r="DD100" s="86"/>
      <c r="DE100" s="86"/>
      <c r="DF100" s="86"/>
      <c r="DG100" s="86"/>
      <c r="DH100" s="86"/>
      <c r="DI100" s="86"/>
      <c r="DJ100" s="86"/>
      <c r="DK100" s="86"/>
      <c r="DL100" s="86"/>
      <c r="DM100" s="86"/>
      <c r="DN100" s="86"/>
      <c r="DO100" s="86"/>
      <c r="DP100" s="86"/>
      <c r="DQ100" s="86"/>
      <c r="DR100" s="86"/>
      <c r="DS100" s="86"/>
      <c r="DT100" s="86"/>
      <c r="DU100" s="86"/>
      <c r="DV100" s="86"/>
      <c r="DW100" s="86"/>
      <c r="DX100" s="86"/>
      <c r="DY100" s="86"/>
      <c r="DZ100" s="86"/>
      <c r="EA100" s="86"/>
      <c r="EB100" s="86"/>
      <c r="EC100" s="86"/>
      <c r="ED100" s="86"/>
      <c r="EE100" s="86"/>
      <c r="EF100" s="86"/>
      <c r="EG100" s="86"/>
      <c r="EH100" s="86"/>
      <c r="EI100" s="86"/>
      <c r="EJ100" s="86"/>
      <c r="EL100" s="86"/>
      <c r="EM100" s="86"/>
      <c r="EN100" s="86"/>
      <c r="EO100" s="86"/>
      <c r="EP100" s="86"/>
      <c r="EQ100" s="86"/>
      <c r="ER100" s="86"/>
      <c r="ES100" s="86"/>
      <c r="ET100" s="86"/>
      <c r="EU100" s="86"/>
      <c r="EV100" s="86"/>
      <c r="EW100" s="86"/>
      <c r="EX100" s="86"/>
      <c r="EY100" s="86"/>
      <c r="EZ100" s="86"/>
      <c r="FA100" s="86"/>
      <c r="FB100" s="86"/>
      <c r="FC100" s="86"/>
      <c r="FD100" s="86"/>
      <c r="FE100" s="86"/>
      <c r="FF100" s="86"/>
      <c r="FG100" s="86"/>
      <c r="FH100" s="86"/>
      <c r="FI100" s="86"/>
      <c r="FJ100" s="86"/>
      <c r="FK100" s="86"/>
      <c r="FL100" s="86"/>
      <c r="FM100" s="86"/>
      <c r="FN100" s="86"/>
      <c r="FO100" s="86"/>
      <c r="FP100" s="86"/>
      <c r="FQ100" s="86"/>
      <c r="FR100" s="86"/>
      <c r="FS100" s="86"/>
      <c r="FT100" s="86"/>
      <c r="FU100" s="86"/>
      <c r="FV100" s="86"/>
    </row>
    <row r="101" spans="2:178" s="12" customFormat="1" ht="14.25" customHeight="1">
      <c r="B101" s="263"/>
      <c r="C101" s="284"/>
      <c r="D101" s="144" t="s">
        <v>246</v>
      </c>
      <c r="E101" s="166">
        <v>2</v>
      </c>
      <c r="F101" s="235">
        <v>0</v>
      </c>
      <c r="G101" s="168">
        <f t="shared" ref="G101" si="820">IFERROR(F101/E101,"-")</f>
        <v>0</v>
      </c>
      <c r="H101" s="236">
        <v>0</v>
      </c>
      <c r="I101" s="168">
        <f t="shared" ref="I101" si="821">IFERROR(H101/E101,"-")</f>
        <v>0</v>
      </c>
      <c r="J101" s="236">
        <v>0</v>
      </c>
      <c r="K101" s="168">
        <f t="shared" ref="K101" si="822">IFERROR(J101/E101,"-")</f>
        <v>0</v>
      </c>
      <c r="L101" s="166">
        <v>5</v>
      </c>
      <c r="M101" s="235">
        <v>0</v>
      </c>
      <c r="N101" s="168">
        <f t="shared" ref="N101" si="823">IFERROR(M101/L101,"-")</f>
        <v>0</v>
      </c>
      <c r="O101" s="236">
        <v>0</v>
      </c>
      <c r="P101" s="168">
        <f t="shared" ref="P101" si="824">IFERROR(O101/L101,"-")</f>
        <v>0</v>
      </c>
      <c r="Q101" s="236">
        <v>0</v>
      </c>
      <c r="R101" s="168">
        <f t="shared" ref="R101" si="825">IFERROR(Q101/L101,"-")</f>
        <v>0</v>
      </c>
      <c r="S101" s="166">
        <v>67</v>
      </c>
      <c r="T101" s="235">
        <v>0</v>
      </c>
      <c r="U101" s="168">
        <f t="shared" ref="U101" si="826">IFERROR(T101/S101,"-")</f>
        <v>0</v>
      </c>
      <c r="V101" s="236">
        <v>1</v>
      </c>
      <c r="W101" s="168">
        <f t="shared" ref="W101" si="827">IFERROR(V101/S101,"-")</f>
        <v>1.4925373134328358E-2</v>
      </c>
      <c r="X101" s="236">
        <v>1</v>
      </c>
      <c r="Y101" s="168">
        <f t="shared" ref="Y101" si="828">IFERROR(X101/S101,"-")</f>
        <v>1.4925373134328358E-2</v>
      </c>
      <c r="Z101" s="166">
        <v>108</v>
      </c>
      <c r="AA101" s="235">
        <v>1</v>
      </c>
      <c r="AB101" s="168">
        <f t="shared" ref="AB101" si="829">IFERROR(AA101/Z101,"-")</f>
        <v>9.2592592592592587E-3</v>
      </c>
      <c r="AC101" s="236">
        <v>0</v>
      </c>
      <c r="AD101" s="168">
        <f t="shared" ref="AD101" si="830">IFERROR(AC101/Z101,"-")</f>
        <v>0</v>
      </c>
      <c r="AE101" s="236">
        <v>3</v>
      </c>
      <c r="AF101" s="168">
        <f t="shared" ref="AF101" si="831">IFERROR(AE101/Z101,"-")</f>
        <v>2.7777777777777776E-2</v>
      </c>
      <c r="AG101" s="166">
        <v>94</v>
      </c>
      <c r="AH101" s="235">
        <v>1</v>
      </c>
      <c r="AI101" s="168">
        <f t="shared" ref="AI101" si="832">IFERROR(AH101/AG101,"-")</f>
        <v>1.0638297872340425E-2</v>
      </c>
      <c r="AJ101" s="236">
        <v>1</v>
      </c>
      <c r="AK101" s="168">
        <f t="shared" ref="AK101" si="833">IFERROR(AJ101/AG101,"-")</f>
        <v>1.0638297872340425E-2</v>
      </c>
      <c r="AL101" s="236">
        <v>3</v>
      </c>
      <c r="AM101" s="168">
        <f t="shared" ref="AM101" si="834">IFERROR(AL101/AG101,"-")</f>
        <v>3.1914893617021274E-2</v>
      </c>
      <c r="AN101" s="166">
        <v>97</v>
      </c>
      <c r="AO101" s="235">
        <v>0</v>
      </c>
      <c r="AP101" s="168">
        <f t="shared" ref="AP101" si="835">IFERROR(AO101/AN101,"-")</f>
        <v>0</v>
      </c>
      <c r="AQ101" s="236">
        <v>0</v>
      </c>
      <c r="AR101" s="168">
        <f t="shared" ref="AR101" si="836">IFERROR(AQ101/AN101,"-")</f>
        <v>0</v>
      </c>
      <c r="AS101" s="236">
        <v>3</v>
      </c>
      <c r="AT101" s="168">
        <f t="shared" ref="AT101" si="837">IFERROR(AS101/AN101,"-")</f>
        <v>3.0927835051546393E-2</v>
      </c>
      <c r="AU101" s="166">
        <v>48</v>
      </c>
      <c r="AV101" s="235">
        <v>0</v>
      </c>
      <c r="AW101" s="168">
        <f t="shared" ref="AW101" si="838">IFERROR(AV101/AU101,"-")</f>
        <v>0</v>
      </c>
      <c r="AX101" s="236">
        <v>0</v>
      </c>
      <c r="AY101" s="168">
        <f t="shared" ref="AY101" si="839">IFERROR(AX101/AU101,"-")</f>
        <v>0</v>
      </c>
      <c r="AZ101" s="236">
        <v>1</v>
      </c>
      <c r="BA101" s="168">
        <f t="shared" ref="BA101" si="840">IFERROR(AZ101/AU101,"-")</f>
        <v>2.0833333333333332E-2</v>
      </c>
      <c r="BB101" s="166">
        <f t="shared" ref="BB101" si="841">SUM(E101,L101,S101,Z101,AG101,AN101,AU101,)</f>
        <v>421</v>
      </c>
      <c r="BC101" s="167">
        <f t="shared" ref="BC101" si="842">SUM(F101,M101,T101,AA101,AH101,AO101,AV101,)</f>
        <v>2</v>
      </c>
      <c r="BD101" s="168">
        <f t="shared" ref="BD101" si="843">IFERROR(BC101/BB101,"-")</f>
        <v>4.7505938242280287E-3</v>
      </c>
      <c r="BE101" s="167">
        <f t="shared" ref="BE101" si="844">SUM(H101,O101,V101,AC101,AJ101,AQ101,AX101,)</f>
        <v>2</v>
      </c>
      <c r="BF101" s="168">
        <f t="shared" ref="BF101" si="845">IFERROR(BE101/BB101,"-")</f>
        <v>4.7505938242280287E-3</v>
      </c>
      <c r="BG101" s="167">
        <f t="shared" ref="BG101" si="846">SUM(J101,Q101,X101,AE101,AL101,AS101,AZ101,)</f>
        <v>11</v>
      </c>
      <c r="BH101" s="168">
        <f t="shared" ref="BH101" si="847">IFERROR(BG101/BB101,"-")</f>
        <v>2.6128266033254157E-2</v>
      </c>
      <c r="BJ101" s="263"/>
      <c r="BK101" s="284"/>
      <c r="BL101" s="223" t="s">
        <v>245</v>
      </c>
      <c r="BM101" s="40">
        <v>262</v>
      </c>
      <c r="BN101" s="40">
        <v>0</v>
      </c>
      <c r="BO101" s="91">
        <v>0</v>
      </c>
      <c r="BP101" s="40">
        <v>0</v>
      </c>
      <c r="BQ101" s="91">
        <v>0</v>
      </c>
      <c r="BR101" s="40">
        <v>2</v>
      </c>
      <c r="BS101" s="91">
        <v>7.6335877862595417E-3</v>
      </c>
      <c r="BU101" s="209"/>
      <c r="BV101" s="213" t="s">
        <v>245</v>
      </c>
      <c r="BW101" s="38">
        <f t="shared" si="574"/>
        <v>0.96437054631828978</v>
      </c>
      <c r="BX101" s="38">
        <f t="shared" si="575"/>
        <v>0.99236641221374045</v>
      </c>
      <c r="BY101" s="86"/>
      <c r="BZ101" s="148"/>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Z101" s="148"/>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L101" s="86"/>
      <c r="EM101" s="86"/>
      <c r="EN101" s="86"/>
      <c r="EO101" s="86"/>
      <c r="EP101" s="86"/>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86"/>
      <c r="FM101" s="86"/>
      <c r="FN101" s="86"/>
      <c r="FO101" s="86"/>
      <c r="FP101" s="86"/>
      <c r="FQ101" s="86"/>
      <c r="FR101" s="86"/>
      <c r="FS101" s="86"/>
      <c r="FT101" s="86"/>
      <c r="FU101" s="86"/>
      <c r="FV101" s="86"/>
    </row>
    <row r="102" spans="2:178" s="12" customFormat="1" ht="14.25" customHeight="1">
      <c r="B102" s="264"/>
      <c r="C102" s="285"/>
      <c r="D102" s="164" t="s">
        <v>74</v>
      </c>
      <c r="E102" s="39">
        <v>32</v>
      </c>
      <c r="F102" s="237">
        <v>0</v>
      </c>
      <c r="G102" s="13">
        <f t="shared" si="768"/>
        <v>0</v>
      </c>
      <c r="H102" s="34">
        <v>1</v>
      </c>
      <c r="I102" s="13">
        <f t="shared" si="769"/>
        <v>3.125E-2</v>
      </c>
      <c r="J102" s="34">
        <v>1</v>
      </c>
      <c r="K102" s="13">
        <f t="shared" si="770"/>
        <v>3.125E-2</v>
      </c>
      <c r="L102" s="39">
        <v>95</v>
      </c>
      <c r="M102" s="237">
        <v>1</v>
      </c>
      <c r="N102" s="13">
        <f t="shared" si="771"/>
        <v>1.0526315789473684E-2</v>
      </c>
      <c r="O102" s="34">
        <v>5</v>
      </c>
      <c r="P102" s="13">
        <f t="shared" si="772"/>
        <v>5.2631578947368418E-2</v>
      </c>
      <c r="Q102" s="34">
        <v>0</v>
      </c>
      <c r="R102" s="13">
        <f t="shared" si="773"/>
        <v>0</v>
      </c>
      <c r="S102" s="39">
        <v>4233</v>
      </c>
      <c r="T102" s="237">
        <v>131</v>
      </c>
      <c r="U102" s="13">
        <f t="shared" si="774"/>
        <v>3.0947318686510749E-2</v>
      </c>
      <c r="V102" s="34">
        <v>412</v>
      </c>
      <c r="W102" s="13">
        <f t="shared" si="775"/>
        <v>9.7330498464446025E-2</v>
      </c>
      <c r="X102" s="34">
        <v>388</v>
      </c>
      <c r="Y102" s="13">
        <f t="shared" si="776"/>
        <v>9.1660760689818099E-2</v>
      </c>
      <c r="Z102" s="39">
        <v>3547</v>
      </c>
      <c r="AA102" s="237">
        <v>99</v>
      </c>
      <c r="AB102" s="13">
        <f t="shared" si="777"/>
        <v>2.7910910628700311E-2</v>
      </c>
      <c r="AC102" s="34">
        <v>262</v>
      </c>
      <c r="AD102" s="13">
        <f t="shared" si="778"/>
        <v>7.3865238229489705E-2</v>
      </c>
      <c r="AE102" s="34">
        <v>392</v>
      </c>
      <c r="AF102" s="13">
        <f t="shared" si="779"/>
        <v>0.11051592895404568</v>
      </c>
      <c r="AG102" s="39">
        <v>2438</v>
      </c>
      <c r="AH102" s="237">
        <v>40</v>
      </c>
      <c r="AI102" s="13">
        <f t="shared" si="780"/>
        <v>1.6406890894175553E-2</v>
      </c>
      <c r="AJ102" s="34">
        <v>126</v>
      </c>
      <c r="AK102" s="13">
        <f t="shared" si="781"/>
        <v>5.1681706316652996E-2</v>
      </c>
      <c r="AL102" s="34">
        <v>212</v>
      </c>
      <c r="AM102" s="13">
        <f t="shared" si="782"/>
        <v>8.6956521739130432E-2</v>
      </c>
      <c r="AN102" s="39">
        <v>1124</v>
      </c>
      <c r="AO102" s="237">
        <v>7</v>
      </c>
      <c r="AP102" s="13">
        <f t="shared" si="783"/>
        <v>6.2277580071174376E-3</v>
      </c>
      <c r="AQ102" s="34">
        <v>35</v>
      </c>
      <c r="AR102" s="13">
        <f t="shared" si="784"/>
        <v>3.1138790035587189E-2</v>
      </c>
      <c r="AS102" s="34">
        <v>62</v>
      </c>
      <c r="AT102" s="13">
        <f t="shared" si="785"/>
        <v>5.5160142348754451E-2</v>
      </c>
      <c r="AU102" s="39">
        <v>391</v>
      </c>
      <c r="AV102" s="237">
        <v>1</v>
      </c>
      <c r="AW102" s="13">
        <f t="shared" si="786"/>
        <v>2.5575447570332483E-3</v>
      </c>
      <c r="AX102" s="34">
        <v>7</v>
      </c>
      <c r="AY102" s="13">
        <f t="shared" si="787"/>
        <v>1.7902813299232736E-2</v>
      </c>
      <c r="AZ102" s="34">
        <v>13</v>
      </c>
      <c r="BA102" s="13">
        <f t="shared" si="788"/>
        <v>3.3248081841432228E-2</v>
      </c>
      <c r="BB102" s="39">
        <f t="shared" si="21"/>
        <v>11860</v>
      </c>
      <c r="BC102" s="75">
        <f t="shared" si="22"/>
        <v>279</v>
      </c>
      <c r="BD102" s="13">
        <f t="shared" si="789"/>
        <v>2.3524451939291736E-2</v>
      </c>
      <c r="BE102" s="75">
        <f t="shared" si="24"/>
        <v>848</v>
      </c>
      <c r="BF102" s="13">
        <f t="shared" si="790"/>
        <v>7.1500843170320405E-2</v>
      </c>
      <c r="BG102" s="75">
        <f t="shared" si="26"/>
        <v>1068</v>
      </c>
      <c r="BH102" s="13">
        <f t="shared" si="791"/>
        <v>9.0050590219224277E-2</v>
      </c>
      <c r="BJ102" s="264"/>
      <c r="BK102" s="285"/>
      <c r="BL102" s="222" t="s">
        <v>74</v>
      </c>
      <c r="BM102" s="40">
        <v>11625</v>
      </c>
      <c r="BN102" s="40">
        <v>219</v>
      </c>
      <c r="BO102" s="91">
        <v>1.8838709677419355E-2</v>
      </c>
      <c r="BP102" s="40">
        <v>708</v>
      </c>
      <c r="BQ102" s="91">
        <v>6.0903225806451612E-2</v>
      </c>
      <c r="BR102" s="40">
        <v>1080</v>
      </c>
      <c r="BS102" s="91">
        <v>9.290322580645162E-2</v>
      </c>
      <c r="BU102" s="210"/>
      <c r="BV102" s="212" t="s">
        <v>74</v>
      </c>
      <c r="BW102" s="38">
        <f t="shared" si="574"/>
        <v>0.81492411467116355</v>
      </c>
      <c r="BX102" s="38">
        <f t="shared" si="575"/>
        <v>0.82735483870967741</v>
      </c>
      <c r="BY102" s="86"/>
      <c r="BZ102" s="148"/>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Z102" s="148"/>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6"/>
      <c r="FL102" s="86"/>
      <c r="FM102" s="86"/>
      <c r="FN102" s="86"/>
      <c r="FO102" s="86"/>
      <c r="FP102" s="86"/>
      <c r="FQ102" s="86"/>
      <c r="FR102" s="86"/>
      <c r="FS102" s="86"/>
      <c r="FT102" s="86"/>
      <c r="FU102" s="86"/>
      <c r="FV102" s="86"/>
    </row>
    <row r="103" spans="2:178" s="12" customFormat="1" ht="14.25" customHeight="1">
      <c r="B103" s="262">
        <v>25</v>
      </c>
      <c r="C103" s="283" t="s">
        <v>123</v>
      </c>
      <c r="D103" s="143" t="s">
        <v>163</v>
      </c>
      <c r="E103" s="128">
        <v>11</v>
      </c>
      <c r="F103" s="89">
        <v>0</v>
      </c>
      <c r="G103" s="77">
        <f t="shared" si="768"/>
        <v>0</v>
      </c>
      <c r="H103" s="78">
        <v>1</v>
      </c>
      <c r="I103" s="77">
        <f t="shared" si="769"/>
        <v>9.0909090909090912E-2</v>
      </c>
      <c r="J103" s="78">
        <v>0</v>
      </c>
      <c r="K103" s="77">
        <f t="shared" si="770"/>
        <v>0</v>
      </c>
      <c r="L103" s="128">
        <v>41</v>
      </c>
      <c r="M103" s="89">
        <v>1</v>
      </c>
      <c r="N103" s="77">
        <f t="shared" si="771"/>
        <v>2.4390243902439025E-2</v>
      </c>
      <c r="O103" s="78">
        <v>3</v>
      </c>
      <c r="P103" s="77">
        <f t="shared" si="772"/>
        <v>7.3170731707317069E-2</v>
      </c>
      <c r="Q103" s="78">
        <v>1</v>
      </c>
      <c r="R103" s="77">
        <f t="shared" si="773"/>
        <v>2.4390243902439025E-2</v>
      </c>
      <c r="S103" s="128">
        <v>2196</v>
      </c>
      <c r="T103" s="89">
        <v>73</v>
      </c>
      <c r="U103" s="77">
        <f t="shared" si="774"/>
        <v>3.3242258652094715E-2</v>
      </c>
      <c r="V103" s="78">
        <v>292</v>
      </c>
      <c r="W103" s="77">
        <f t="shared" si="775"/>
        <v>0.13296903460837886</v>
      </c>
      <c r="X103" s="78">
        <v>163</v>
      </c>
      <c r="Y103" s="77">
        <f t="shared" si="776"/>
        <v>7.4225865209471761E-2</v>
      </c>
      <c r="Z103" s="128">
        <v>1926</v>
      </c>
      <c r="AA103" s="89">
        <v>50</v>
      </c>
      <c r="AB103" s="77">
        <f t="shared" si="777"/>
        <v>2.5960539979231569E-2</v>
      </c>
      <c r="AC103" s="78">
        <v>219</v>
      </c>
      <c r="AD103" s="77">
        <f t="shared" si="778"/>
        <v>0.11370716510903427</v>
      </c>
      <c r="AE103" s="78">
        <v>138</v>
      </c>
      <c r="AF103" s="77">
        <f t="shared" si="779"/>
        <v>7.1651090342679122E-2</v>
      </c>
      <c r="AG103" s="128">
        <v>1381</v>
      </c>
      <c r="AH103" s="89">
        <v>26</v>
      </c>
      <c r="AI103" s="77">
        <f t="shared" si="780"/>
        <v>1.8826937002172341E-2</v>
      </c>
      <c r="AJ103" s="78">
        <v>144</v>
      </c>
      <c r="AK103" s="77">
        <f t="shared" si="781"/>
        <v>0.10427226647356988</v>
      </c>
      <c r="AL103" s="78">
        <v>81</v>
      </c>
      <c r="AM103" s="77">
        <f t="shared" si="782"/>
        <v>5.8653149891383052E-2</v>
      </c>
      <c r="AN103" s="128">
        <v>722</v>
      </c>
      <c r="AO103" s="89">
        <v>13</v>
      </c>
      <c r="AP103" s="77">
        <f t="shared" si="783"/>
        <v>1.8005540166204988E-2</v>
      </c>
      <c r="AQ103" s="78">
        <v>50</v>
      </c>
      <c r="AR103" s="77">
        <f t="shared" si="784"/>
        <v>6.9252077562326875E-2</v>
      </c>
      <c r="AS103" s="78">
        <v>20</v>
      </c>
      <c r="AT103" s="77">
        <f t="shared" si="785"/>
        <v>2.7700831024930747E-2</v>
      </c>
      <c r="AU103" s="128">
        <v>211</v>
      </c>
      <c r="AV103" s="89">
        <v>2</v>
      </c>
      <c r="AW103" s="77">
        <f t="shared" si="786"/>
        <v>9.4786729857819912E-3</v>
      </c>
      <c r="AX103" s="78">
        <v>9</v>
      </c>
      <c r="AY103" s="77">
        <f t="shared" si="787"/>
        <v>4.2654028436018961E-2</v>
      </c>
      <c r="AZ103" s="78">
        <v>3</v>
      </c>
      <c r="BA103" s="77">
        <f t="shared" si="788"/>
        <v>1.4218009478672985E-2</v>
      </c>
      <c r="BB103" s="128">
        <f t="shared" si="21"/>
        <v>6488</v>
      </c>
      <c r="BC103" s="79">
        <f t="shared" si="22"/>
        <v>165</v>
      </c>
      <c r="BD103" s="77">
        <f t="shared" si="789"/>
        <v>2.5431565967940814E-2</v>
      </c>
      <c r="BE103" s="79">
        <f t="shared" si="24"/>
        <v>718</v>
      </c>
      <c r="BF103" s="77">
        <f t="shared" si="790"/>
        <v>0.11066584463625154</v>
      </c>
      <c r="BG103" s="79">
        <f t="shared" si="26"/>
        <v>406</v>
      </c>
      <c r="BH103" s="77">
        <f t="shared" si="791"/>
        <v>6.2577065351418007E-2</v>
      </c>
      <c r="BJ103" s="262">
        <v>25</v>
      </c>
      <c r="BK103" s="283" t="s">
        <v>123</v>
      </c>
      <c r="BL103" s="223" t="s">
        <v>163</v>
      </c>
      <c r="BM103" s="40">
        <v>6433</v>
      </c>
      <c r="BN103" s="40">
        <v>128</v>
      </c>
      <c r="BO103" s="91">
        <v>1.9897404010570496E-2</v>
      </c>
      <c r="BP103" s="40">
        <v>656</v>
      </c>
      <c r="BQ103" s="91">
        <v>0.10197419555417379</v>
      </c>
      <c r="BR103" s="40">
        <v>393</v>
      </c>
      <c r="BS103" s="91">
        <v>6.1091248251204724E-2</v>
      </c>
      <c r="BU103" s="208" t="s">
        <v>123</v>
      </c>
      <c r="BV103" s="213" t="s">
        <v>163</v>
      </c>
      <c r="BW103" s="38">
        <f t="shared" si="574"/>
        <v>0.80132552404438961</v>
      </c>
      <c r="BX103" s="38">
        <f t="shared" si="575"/>
        <v>0.81703715218405104</v>
      </c>
      <c r="BY103" s="86"/>
      <c r="BZ103" s="148"/>
      <c r="CA103" s="86"/>
      <c r="CB103" s="86"/>
      <c r="CC103" s="86"/>
      <c r="CD103" s="86"/>
      <c r="CE103" s="86"/>
      <c r="CF103" s="86"/>
      <c r="CG103" s="86"/>
      <c r="CH103" s="86"/>
      <c r="CI103" s="86"/>
      <c r="CJ103" s="86"/>
      <c r="CK103" s="86"/>
      <c r="CL103" s="86"/>
      <c r="CM103" s="86"/>
      <c r="CN103" s="86"/>
      <c r="CO103" s="86"/>
      <c r="CP103" s="86"/>
      <c r="CQ103" s="86"/>
      <c r="CR103" s="86"/>
      <c r="CS103" s="86"/>
      <c r="CT103" s="86"/>
      <c r="CU103" s="86"/>
      <c r="CV103" s="86"/>
      <c r="CW103" s="86"/>
      <c r="CX103" s="86"/>
      <c r="CZ103" s="148"/>
      <c r="DA103" s="86"/>
      <c r="DB103" s="86"/>
      <c r="DC103" s="86"/>
      <c r="DD103" s="86"/>
      <c r="DE103" s="86"/>
      <c r="DF103" s="86"/>
      <c r="DG103" s="86"/>
      <c r="DH103" s="86"/>
      <c r="DI103" s="86"/>
      <c r="DJ103" s="86"/>
      <c r="DK103" s="86"/>
      <c r="DL103" s="86"/>
      <c r="DM103" s="86"/>
      <c r="DN103" s="86"/>
      <c r="DO103" s="86"/>
      <c r="DP103" s="86"/>
      <c r="DQ103" s="86"/>
      <c r="DR103" s="86"/>
      <c r="DS103" s="86"/>
      <c r="DT103" s="86"/>
      <c r="DU103" s="86"/>
      <c r="DV103" s="86"/>
      <c r="DW103" s="86"/>
      <c r="DX103" s="86"/>
      <c r="DY103" s="86"/>
      <c r="DZ103" s="86"/>
      <c r="EA103" s="86"/>
      <c r="EB103" s="86"/>
      <c r="EC103" s="86"/>
      <c r="ED103" s="86"/>
      <c r="EE103" s="86"/>
      <c r="EF103" s="86"/>
      <c r="EG103" s="86"/>
      <c r="EH103" s="86"/>
      <c r="EI103" s="86"/>
      <c r="EJ103" s="86"/>
      <c r="EL103" s="86"/>
      <c r="EM103" s="86"/>
      <c r="EN103" s="86"/>
      <c r="EO103" s="86"/>
      <c r="EP103" s="86"/>
      <c r="EQ103" s="86"/>
      <c r="ER103" s="86"/>
      <c r="ES103" s="86"/>
      <c r="ET103" s="86"/>
      <c r="EU103" s="86"/>
      <c r="EV103" s="86"/>
      <c r="EW103" s="86"/>
      <c r="EX103" s="86"/>
      <c r="EY103" s="86"/>
      <c r="EZ103" s="86"/>
      <c r="FA103" s="86"/>
      <c r="FB103" s="86"/>
      <c r="FC103" s="86"/>
      <c r="FD103" s="86"/>
      <c r="FE103" s="86"/>
      <c r="FF103" s="86"/>
      <c r="FG103" s="86"/>
      <c r="FH103" s="86"/>
      <c r="FI103" s="86"/>
      <c r="FJ103" s="86"/>
      <c r="FK103" s="86"/>
      <c r="FL103" s="86"/>
      <c r="FM103" s="86"/>
      <c r="FN103" s="86"/>
      <c r="FO103" s="86"/>
      <c r="FP103" s="86"/>
      <c r="FQ103" s="86"/>
      <c r="FR103" s="86"/>
      <c r="FS103" s="86"/>
      <c r="FT103" s="86"/>
      <c r="FU103" s="86"/>
      <c r="FV103" s="86"/>
    </row>
    <row r="104" spans="2:178" s="12" customFormat="1" ht="14.25" customHeight="1">
      <c r="B104" s="263"/>
      <c r="C104" s="284"/>
      <c r="D104" s="181" t="s">
        <v>191</v>
      </c>
      <c r="E104" s="174">
        <v>1</v>
      </c>
      <c r="F104" s="175">
        <v>0</v>
      </c>
      <c r="G104" s="67">
        <f t="shared" si="768"/>
        <v>0</v>
      </c>
      <c r="H104" s="68">
        <v>0</v>
      </c>
      <c r="I104" s="67">
        <f t="shared" si="769"/>
        <v>0</v>
      </c>
      <c r="J104" s="68">
        <v>0</v>
      </c>
      <c r="K104" s="67">
        <f t="shared" si="770"/>
        <v>0</v>
      </c>
      <c r="L104" s="174">
        <v>1</v>
      </c>
      <c r="M104" s="175">
        <v>0</v>
      </c>
      <c r="N104" s="67">
        <f t="shared" si="771"/>
        <v>0</v>
      </c>
      <c r="O104" s="68">
        <v>1</v>
      </c>
      <c r="P104" s="67">
        <f t="shared" si="772"/>
        <v>1</v>
      </c>
      <c r="Q104" s="68">
        <v>0</v>
      </c>
      <c r="R104" s="67">
        <f t="shared" si="773"/>
        <v>0</v>
      </c>
      <c r="S104" s="174">
        <v>539</v>
      </c>
      <c r="T104" s="175">
        <v>9</v>
      </c>
      <c r="U104" s="67">
        <f t="shared" si="774"/>
        <v>1.6697588126159554E-2</v>
      </c>
      <c r="V104" s="68">
        <v>69</v>
      </c>
      <c r="W104" s="67">
        <f t="shared" si="775"/>
        <v>0.1280148423005566</v>
      </c>
      <c r="X104" s="68">
        <v>30</v>
      </c>
      <c r="Y104" s="67">
        <f t="shared" si="776"/>
        <v>5.5658627087198514E-2</v>
      </c>
      <c r="Z104" s="174">
        <v>382</v>
      </c>
      <c r="AA104" s="175">
        <v>8</v>
      </c>
      <c r="AB104" s="67">
        <f t="shared" si="777"/>
        <v>2.0942408376963352E-2</v>
      </c>
      <c r="AC104" s="68">
        <v>38</v>
      </c>
      <c r="AD104" s="67">
        <f t="shared" si="778"/>
        <v>9.947643979057591E-2</v>
      </c>
      <c r="AE104" s="68">
        <v>28</v>
      </c>
      <c r="AF104" s="67">
        <f t="shared" si="779"/>
        <v>7.3298429319371722E-2</v>
      </c>
      <c r="AG104" s="174">
        <v>208</v>
      </c>
      <c r="AH104" s="175">
        <v>6</v>
      </c>
      <c r="AI104" s="67">
        <f t="shared" si="780"/>
        <v>2.8846153846153848E-2</v>
      </c>
      <c r="AJ104" s="68">
        <v>23</v>
      </c>
      <c r="AK104" s="67">
        <f t="shared" si="781"/>
        <v>0.11057692307692307</v>
      </c>
      <c r="AL104" s="68">
        <v>9</v>
      </c>
      <c r="AM104" s="67">
        <f t="shared" si="782"/>
        <v>4.3269230769230768E-2</v>
      </c>
      <c r="AN104" s="174">
        <v>96</v>
      </c>
      <c r="AO104" s="175">
        <v>2</v>
      </c>
      <c r="AP104" s="67">
        <f t="shared" si="783"/>
        <v>2.0833333333333332E-2</v>
      </c>
      <c r="AQ104" s="68">
        <v>5</v>
      </c>
      <c r="AR104" s="67">
        <f t="shared" si="784"/>
        <v>5.2083333333333336E-2</v>
      </c>
      <c r="AS104" s="68">
        <v>6</v>
      </c>
      <c r="AT104" s="67">
        <f t="shared" si="785"/>
        <v>6.25E-2</v>
      </c>
      <c r="AU104" s="174">
        <v>15</v>
      </c>
      <c r="AV104" s="175">
        <v>0</v>
      </c>
      <c r="AW104" s="67">
        <f t="shared" si="786"/>
        <v>0</v>
      </c>
      <c r="AX104" s="68">
        <v>1</v>
      </c>
      <c r="AY104" s="67">
        <f t="shared" si="787"/>
        <v>6.6666666666666666E-2</v>
      </c>
      <c r="AZ104" s="68">
        <v>0</v>
      </c>
      <c r="BA104" s="67">
        <f t="shared" si="788"/>
        <v>0</v>
      </c>
      <c r="BB104" s="174">
        <f t="shared" si="21"/>
        <v>1242</v>
      </c>
      <c r="BC104" s="69">
        <f t="shared" si="22"/>
        <v>25</v>
      </c>
      <c r="BD104" s="67">
        <f t="shared" si="789"/>
        <v>2.0128824476650563E-2</v>
      </c>
      <c r="BE104" s="69">
        <f t="shared" si="24"/>
        <v>137</v>
      </c>
      <c r="BF104" s="67">
        <f t="shared" si="790"/>
        <v>0.11030595813204509</v>
      </c>
      <c r="BG104" s="69">
        <f t="shared" si="26"/>
        <v>73</v>
      </c>
      <c r="BH104" s="67">
        <f t="shared" si="791"/>
        <v>5.8776167471819643E-2</v>
      </c>
      <c r="BJ104" s="263"/>
      <c r="BK104" s="284"/>
      <c r="BL104" s="223" t="s">
        <v>191</v>
      </c>
      <c r="BM104" s="40">
        <v>1295</v>
      </c>
      <c r="BN104" s="40">
        <v>28</v>
      </c>
      <c r="BO104" s="91">
        <v>2.1621621621621623E-2</v>
      </c>
      <c r="BP104" s="40">
        <v>124</v>
      </c>
      <c r="BQ104" s="91">
        <v>9.575289575289575E-2</v>
      </c>
      <c r="BR104" s="40">
        <v>76</v>
      </c>
      <c r="BS104" s="91">
        <v>5.8687258687258687E-2</v>
      </c>
      <c r="BU104" s="209"/>
      <c r="BV104" s="213" t="s">
        <v>191</v>
      </c>
      <c r="BW104" s="38">
        <f t="shared" si="574"/>
        <v>0.81078904991948475</v>
      </c>
      <c r="BX104" s="38">
        <f t="shared" si="575"/>
        <v>0.82393822393822391</v>
      </c>
      <c r="BY104" s="86"/>
      <c r="BZ104" s="148"/>
      <c r="CA104" s="86"/>
      <c r="CB104" s="86"/>
      <c r="CC104" s="86"/>
      <c r="CD104" s="86"/>
      <c r="CE104" s="86"/>
      <c r="CF104" s="86"/>
      <c r="CG104" s="86"/>
      <c r="CH104" s="86"/>
      <c r="CI104" s="86"/>
      <c r="CJ104" s="86"/>
      <c r="CK104" s="86"/>
      <c r="CL104" s="86"/>
      <c r="CM104" s="86"/>
      <c r="CN104" s="86"/>
      <c r="CO104" s="86"/>
      <c r="CP104" s="86"/>
      <c r="CQ104" s="86"/>
      <c r="CR104" s="86"/>
      <c r="CS104" s="86"/>
      <c r="CT104" s="86"/>
      <c r="CU104" s="86"/>
      <c r="CV104" s="86"/>
      <c r="CW104" s="86"/>
      <c r="CX104" s="86"/>
      <c r="CZ104" s="148"/>
      <c r="DA104" s="86"/>
      <c r="DB104" s="86"/>
      <c r="DC104" s="86"/>
      <c r="DD104" s="86"/>
      <c r="DE104" s="86"/>
      <c r="DF104" s="86"/>
      <c r="DG104" s="86"/>
      <c r="DH104" s="86"/>
      <c r="DI104" s="86"/>
      <c r="DJ104" s="86"/>
      <c r="DK104" s="86"/>
      <c r="DL104" s="86"/>
      <c r="DM104" s="86"/>
      <c r="DN104" s="86"/>
      <c r="DO104" s="86"/>
      <c r="DP104" s="86"/>
      <c r="DQ104" s="86"/>
      <c r="DR104" s="86"/>
      <c r="DS104" s="86"/>
      <c r="DT104" s="86"/>
      <c r="DU104" s="86"/>
      <c r="DV104" s="86"/>
      <c r="DW104" s="86"/>
      <c r="DX104" s="86"/>
      <c r="DY104" s="86"/>
      <c r="DZ104" s="86"/>
      <c r="EA104" s="86"/>
      <c r="EB104" s="86"/>
      <c r="EC104" s="86"/>
      <c r="ED104" s="86"/>
      <c r="EE104" s="86"/>
      <c r="EF104" s="86"/>
      <c r="EG104" s="86"/>
      <c r="EH104" s="86"/>
      <c r="EI104" s="86"/>
      <c r="EJ104" s="86"/>
      <c r="EL104" s="86"/>
      <c r="EM104" s="86"/>
      <c r="EN104" s="86"/>
      <c r="EO104" s="86"/>
      <c r="EP104" s="86"/>
      <c r="EQ104" s="86"/>
      <c r="ER104" s="86"/>
      <c r="ES104" s="86"/>
      <c r="ET104" s="86"/>
      <c r="EU104" s="86"/>
      <c r="EV104" s="86"/>
      <c r="EW104" s="86"/>
      <c r="EX104" s="86"/>
      <c r="EY104" s="86"/>
      <c r="EZ104" s="86"/>
      <c r="FA104" s="86"/>
      <c r="FB104" s="86"/>
      <c r="FC104" s="86"/>
      <c r="FD104" s="86"/>
      <c r="FE104" s="86"/>
      <c r="FF104" s="86"/>
      <c r="FG104" s="86"/>
      <c r="FH104" s="86"/>
      <c r="FI104" s="86"/>
      <c r="FJ104" s="86"/>
      <c r="FK104" s="86"/>
      <c r="FL104" s="86"/>
      <c r="FM104" s="86"/>
      <c r="FN104" s="86"/>
      <c r="FO104" s="86"/>
      <c r="FP104" s="86"/>
      <c r="FQ104" s="86"/>
      <c r="FR104" s="86"/>
      <c r="FS104" s="86"/>
      <c r="FT104" s="86"/>
      <c r="FU104" s="86"/>
      <c r="FV104" s="86"/>
    </row>
    <row r="105" spans="2:178" s="12" customFormat="1" ht="14.25" customHeight="1">
      <c r="B105" s="263"/>
      <c r="C105" s="284"/>
      <c r="D105" s="144" t="s">
        <v>246</v>
      </c>
      <c r="E105" s="166">
        <v>1</v>
      </c>
      <c r="F105" s="235">
        <v>0</v>
      </c>
      <c r="G105" s="168">
        <f t="shared" ref="G105" si="848">IFERROR(F105/E105,"-")</f>
        <v>0</v>
      </c>
      <c r="H105" s="236">
        <v>0</v>
      </c>
      <c r="I105" s="168">
        <f t="shared" ref="I105" si="849">IFERROR(H105/E105,"-")</f>
        <v>0</v>
      </c>
      <c r="J105" s="236">
        <v>0</v>
      </c>
      <c r="K105" s="168">
        <f t="shared" ref="K105" si="850">IFERROR(J105/E105,"-")</f>
        <v>0</v>
      </c>
      <c r="L105" s="166">
        <v>5</v>
      </c>
      <c r="M105" s="235">
        <v>0</v>
      </c>
      <c r="N105" s="168">
        <f t="shared" ref="N105" si="851">IFERROR(M105/L105,"-")</f>
        <v>0</v>
      </c>
      <c r="O105" s="236">
        <v>0</v>
      </c>
      <c r="P105" s="168">
        <f t="shared" ref="P105" si="852">IFERROR(O105/L105,"-")</f>
        <v>0</v>
      </c>
      <c r="Q105" s="236">
        <v>1</v>
      </c>
      <c r="R105" s="168">
        <f t="shared" ref="R105" si="853">IFERROR(Q105/L105,"-")</f>
        <v>0.2</v>
      </c>
      <c r="S105" s="166">
        <v>69</v>
      </c>
      <c r="T105" s="235">
        <v>0</v>
      </c>
      <c r="U105" s="168">
        <f t="shared" ref="U105" si="854">IFERROR(T105/S105,"-")</f>
        <v>0</v>
      </c>
      <c r="V105" s="236">
        <v>0</v>
      </c>
      <c r="W105" s="168">
        <f t="shared" ref="W105" si="855">IFERROR(V105/S105,"-")</f>
        <v>0</v>
      </c>
      <c r="X105" s="236">
        <v>2</v>
      </c>
      <c r="Y105" s="168">
        <f t="shared" ref="Y105" si="856">IFERROR(X105/S105,"-")</f>
        <v>2.8985507246376812E-2</v>
      </c>
      <c r="Z105" s="166">
        <v>95</v>
      </c>
      <c r="AA105" s="235">
        <v>0</v>
      </c>
      <c r="AB105" s="168">
        <f t="shared" ref="AB105" si="857">IFERROR(AA105/Z105,"-")</f>
        <v>0</v>
      </c>
      <c r="AC105" s="236">
        <v>1</v>
      </c>
      <c r="AD105" s="168">
        <f t="shared" ref="AD105" si="858">IFERROR(AC105/Z105,"-")</f>
        <v>1.0526315789473684E-2</v>
      </c>
      <c r="AE105" s="236">
        <v>2</v>
      </c>
      <c r="AF105" s="168">
        <f t="shared" ref="AF105" si="859">IFERROR(AE105/Z105,"-")</f>
        <v>2.1052631578947368E-2</v>
      </c>
      <c r="AG105" s="166">
        <v>84</v>
      </c>
      <c r="AH105" s="235">
        <v>0</v>
      </c>
      <c r="AI105" s="168">
        <f t="shared" ref="AI105" si="860">IFERROR(AH105/AG105,"-")</f>
        <v>0</v>
      </c>
      <c r="AJ105" s="236">
        <v>1</v>
      </c>
      <c r="AK105" s="168">
        <f t="shared" ref="AK105" si="861">IFERROR(AJ105/AG105,"-")</f>
        <v>1.1904761904761904E-2</v>
      </c>
      <c r="AL105" s="236">
        <v>2</v>
      </c>
      <c r="AM105" s="168">
        <f t="shared" ref="AM105" si="862">IFERROR(AL105/AG105,"-")</f>
        <v>2.3809523809523808E-2</v>
      </c>
      <c r="AN105" s="166">
        <v>95</v>
      </c>
      <c r="AO105" s="235">
        <v>1</v>
      </c>
      <c r="AP105" s="168">
        <f t="shared" ref="AP105" si="863">IFERROR(AO105/AN105,"-")</f>
        <v>1.0526315789473684E-2</v>
      </c>
      <c r="AQ105" s="236">
        <v>1</v>
      </c>
      <c r="AR105" s="168">
        <f t="shared" ref="AR105" si="864">IFERROR(AQ105/AN105,"-")</f>
        <v>1.0526315789473684E-2</v>
      </c>
      <c r="AS105" s="236">
        <v>1</v>
      </c>
      <c r="AT105" s="168">
        <f t="shared" ref="AT105" si="865">IFERROR(AS105/AN105,"-")</f>
        <v>1.0526315789473684E-2</v>
      </c>
      <c r="AU105" s="166">
        <v>64</v>
      </c>
      <c r="AV105" s="235">
        <v>0</v>
      </c>
      <c r="AW105" s="168">
        <f t="shared" ref="AW105" si="866">IFERROR(AV105/AU105,"-")</f>
        <v>0</v>
      </c>
      <c r="AX105" s="236">
        <v>0</v>
      </c>
      <c r="AY105" s="168">
        <f t="shared" ref="AY105" si="867">IFERROR(AX105/AU105,"-")</f>
        <v>0</v>
      </c>
      <c r="AZ105" s="236">
        <v>0</v>
      </c>
      <c r="BA105" s="168">
        <f t="shared" ref="BA105" si="868">IFERROR(AZ105/AU105,"-")</f>
        <v>0</v>
      </c>
      <c r="BB105" s="166">
        <f t="shared" ref="BB105" si="869">SUM(E105,L105,S105,Z105,AG105,AN105,AU105,)</f>
        <v>413</v>
      </c>
      <c r="BC105" s="167">
        <f t="shared" ref="BC105" si="870">SUM(F105,M105,T105,AA105,AH105,AO105,AV105,)</f>
        <v>1</v>
      </c>
      <c r="BD105" s="168">
        <f t="shared" ref="BD105" si="871">IFERROR(BC105/BB105,"-")</f>
        <v>2.4213075060532689E-3</v>
      </c>
      <c r="BE105" s="167">
        <f t="shared" ref="BE105" si="872">SUM(H105,O105,V105,AC105,AJ105,AQ105,AX105,)</f>
        <v>3</v>
      </c>
      <c r="BF105" s="168">
        <f t="shared" ref="BF105" si="873">IFERROR(BE105/BB105,"-")</f>
        <v>7.2639225181598066E-3</v>
      </c>
      <c r="BG105" s="167">
        <f t="shared" ref="BG105" si="874">SUM(J105,Q105,X105,AE105,AL105,AS105,AZ105,)</f>
        <v>8</v>
      </c>
      <c r="BH105" s="168">
        <f t="shared" ref="BH105" si="875">IFERROR(BG105/BB105,"-")</f>
        <v>1.9370460048426151E-2</v>
      </c>
      <c r="BJ105" s="263"/>
      <c r="BK105" s="284"/>
      <c r="BL105" s="223" t="s">
        <v>245</v>
      </c>
      <c r="BM105" s="40">
        <v>282</v>
      </c>
      <c r="BN105" s="40">
        <v>0</v>
      </c>
      <c r="BO105" s="91">
        <v>0</v>
      </c>
      <c r="BP105" s="40">
        <v>1</v>
      </c>
      <c r="BQ105" s="91">
        <v>3.5460992907801418E-3</v>
      </c>
      <c r="BR105" s="40">
        <v>0</v>
      </c>
      <c r="BS105" s="91">
        <v>0</v>
      </c>
      <c r="BU105" s="209"/>
      <c r="BV105" s="213" t="s">
        <v>245</v>
      </c>
      <c r="BW105" s="38">
        <f t="shared" si="574"/>
        <v>0.9709443099273608</v>
      </c>
      <c r="BX105" s="38">
        <f t="shared" si="575"/>
        <v>0.99645390070921991</v>
      </c>
      <c r="BY105" s="86"/>
      <c r="BZ105" s="148"/>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c r="CZ105" s="148"/>
      <c r="DA105" s="86"/>
      <c r="DB105" s="86"/>
      <c r="DC105" s="86"/>
      <c r="DD105" s="86"/>
      <c r="DE105" s="86"/>
      <c r="DF105" s="86"/>
      <c r="DG105" s="86"/>
      <c r="DH105" s="86"/>
      <c r="DI105" s="86"/>
      <c r="DJ105" s="86"/>
      <c r="DK105" s="86"/>
      <c r="DL105" s="86"/>
      <c r="DM105" s="86"/>
      <c r="DN105" s="86"/>
      <c r="DO105" s="86"/>
      <c r="DP105" s="86"/>
      <c r="DQ105" s="86"/>
      <c r="DR105" s="86"/>
      <c r="DS105" s="86"/>
      <c r="DT105" s="86"/>
      <c r="DU105" s="86"/>
      <c r="DV105" s="86"/>
      <c r="DW105" s="86"/>
      <c r="DX105" s="86"/>
      <c r="DY105" s="86"/>
      <c r="DZ105" s="86"/>
      <c r="EA105" s="86"/>
      <c r="EB105" s="86"/>
      <c r="EC105" s="86"/>
      <c r="ED105" s="86"/>
      <c r="EE105" s="86"/>
      <c r="EF105" s="86"/>
      <c r="EG105" s="86"/>
      <c r="EH105" s="86"/>
      <c r="EI105" s="86"/>
      <c r="EJ105" s="86"/>
      <c r="EL105" s="86"/>
      <c r="EM105" s="86"/>
      <c r="EN105" s="86"/>
      <c r="EO105" s="86"/>
      <c r="EP105" s="86"/>
      <c r="EQ105" s="86"/>
      <c r="ER105" s="86"/>
      <c r="ES105" s="86"/>
      <c r="ET105" s="86"/>
      <c r="EU105" s="86"/>
      <c r="EV105" s="86"/>
      <c r="EW105" s="86"/>
      <c r="EX105" s="86"/>
      <c r="EY105" s="86"/>
      <c r="EZ105" s="86"/>
      <c r="FA105" s="86"/>
      <c r="FB105" s="86"/>
      <c r="FC105" s="86"/>
      <c r="FD105" s="86"/>
      <c r="FE105" s="86"/>
      <c r="FF105" s="86"/>
      <c r="FG105" s="86"/>
      <c r="FH105" s="86"/>
      <c r="FI105" s="86"/>
      <c r="FJ105" s="86"/>
      <c r="FK105" s="86"/>
      <c r="FL105" s="86"/>
      <c r="FM105" s="86"/>
      <c r="FN105" s="86"/>
      <c r="FO105" s="86"/>
      <c r="FP105" s="86"/>
      <c r="FQ105" s="86"/>
      <c r="FR105" s="86"/>
      <c r="FS105" s="86"/>
      <c r="FT105" s="86"/>
      <c r="FU105" s="86"/>
      <c r="FV105" s="86"/>
    </row>
    <row r="106" spans="2:178" s="12" customFormat="1" ht="14.25" customHeight="1">
      <c r="B106" s="264"/>
      <c r="C106" s="285"/>
      <c r="D106" s="164" t="s">
        <v>74</v>
      </c>
      <c r="E106" s="39">
        <v>13</v>
      </c>
      <c r="F106" s="237">
        <v>0</v>
      </c>
      <c r="G106" s="13">
        <f t="shared" si="768"/>
        <v>0</v>
      </c>
      <c r="H106" s="34">
        <v>1</v>
      </c>
      <c r="I106" s="13">
        <f t="shared" si="769"/>
        <v>7.6923076923076927E-2</v>
      </c>
      <c r="J106" s="34">
        <v>0</v>
      </c>
      <c r="K106" s="13">
        <f t="shared" si="770"/>
        <v>0</v>
      </c>
      <c r="L106" s="39">
        <v>47</v>
      </c>
      <c r="M106" s="237">
        <v>1</v>
      </c>
      <c r="N106" s="13">
        <f t="shared" si="771"/>
        <v>2.1276595744680851E-2</v>
      </c>
      <c r="O106" s="34">
        <v>4</v>
      </c>
      <c r="P106" s="13">
        <f t="shared" si="772"/>
        <v>8.5106382978723402E-2</v>
      </c>
      <c r="Q106" s="34">
        <v>2</v>
      </c>
      <c r="R106" s="13">
        <f t="shared" si="773"/>
        <v>4.2553191489361701E-2</v>
      </c>
      <c r="S106" s="39">
        <v>2804</v>
      </c>
      <c r="T106" s="237">
        <v>82</v>
      </c>
      <c r="U106" s="13">
        <f t="shared" si="774"/>
        <v>2.9243937232524966E-2</v>
      </c>
      <c r="V106" s="34">
        <v>361</v>
      </c>
      <c r="W106" s="13">
        <f t="shared" si="775"/>
        <v>0.12874465049928674</v>
      </c>
      <c r="X106" s="34">
        <v>195</v>
      </c>
      <c r="Y106" s="13">
        <f t="shared" si="776"/>
        <v>6.9543509272467899E-2</v>
      </c>
      <c r="Z106" s="39">
        <v>2403</v>
      </c>
      <c r="AA106" s="237">
        <v>58</v>
      </c>
      <c r="AB106" s="13">
        <f t="shared" si="777"/>
        <v>2.4136496046608405E-2</v>
      </c>
      <c r="AC106" s="34">
        <v>258</v>
      </c>
      <c r="AD106" s="13">
        <f t="shared" si="778"/>
        <v>0.10736579275905118</v>
      </c>
      <c r="AE106" s="34">
        <v>168</v>
      </c>
      <c r="AF106" s="13">
        <f t="shared" si="779"/>
        <v>6.9912609238451939E-2</v>
      </c>
      <c r="AG106" s="39">
        <v>1673</v>
      </c>
      <c r="AH106" s="237">
        <v>32</v>
      </c>
      <c r="AI106" s="13">
        <f t="shared" si="780"/>
        <v>1.9127316198445904E-2</v>
      </c>
      <c r="AJ106" s="34">
        <v>168</v>
      </c>
      <c r="AK106" s="13">
        <f t="shared" si="781"/>
        <v>0.100418410041841</v>
      </c>
      <c r="AL106" s="34">
        <v>92</v>
      </c>
      <c r="AM106" s="13">
        <f t="shared" si="782"/>
        <v>5.4991034070531977E-2</v>
      </c>
      <c r="AN106" s="39">
        <v>913</v>
      </c>
      <c r="AO106" s="237">
        <v>16</v>
      </c>
      <c r="AP106" s="13">
        <f t="shared" si="783"/>
        <v>1.7524644030668127E-2</v>
      </c>
      <c r="AQ106" s="34">
        <v>56</v>
      </c>
      <c r="AR106" s="13">
        <f t="shared" si="784"/>
        <v>6.1336254107338443E-2</v>
      </c>
      <c r="AS106" s="34">
        <v>27</v>
      </c>
      <c r="AT106" s="13">
        <f t="shared" si="785"/>
        <v>2.9572836801752465E-2</v>
      </c>
      <c r="AU106" s="39">
        <v>290</v>
      </c>
      <c r="AV106" s="237">
        <v>2</v>
      </c>
      <c r="AW106" s="13">
        <f t="shared" si="786"/>
        <v>6.8965517241379309E-3</v>
      </c>
      <c r="AX106" s="34">
        <v>10</v>
      </c>
      <c r="AY106" s="13">
        <f t="shared" si="787"/>
        <v>3.4482758620689655E-2</v>
      </c>
      <c r="AZ106" s="34">
        <v>3</v>
      </c>
      <c r="BA106" s="13">
        <f t="shared" si="788"/>
        <v>1.0344827586206896E-2</v>
      </c>
      <c r="BB106" s="39">
        <f t="shared" si="21"/>
        <v>8143</v>
      </c>
      <c r="BC106" s="75">
        <f t="shared" si="22"/>
        <v>191</v>
      </c>
      <c r="BD106" s="13">
        <f t="shared" si="789"/>
        <v>2.3455728846862336E-2</v>
      </c>
      <c r="BE106" s="75">
        <f t="shared" si="24"/>
        <v>858</v>
      </c>
      <c r="BF106" s="13">
        <f t="shared" si="790"/>
        <v>0.10536657251627164</v>
      </c>
      <c r="BG106" s="75">
        <f t="shared" si="26"/>
        <v>487</v>
      </c>
      <c r="BH106" s="13">
        <f t="shared" si="791"/>
        <v>5.9805968316345326E-2</v>
      </c>
      <c r="BJ106" s="264"/>
      <c r="BK106" s="285"/>
      <c r="BL106" s="222" t="s">
        <v>74</v>
      </c>
      <c r="BM106" s="40">
        <v>8010</v>
      </c>
      <c r="BN106" s="40">
        <v>156</v>
      </c>
      <c r="BO106" s="91">
        <v>1.947565543071161E-2</v>
      </c>
      <c r="BP106" s="40">
        <v>781</v>
      </c>
      <c r="BQ106" s="91">
        <v>9.7503121098626716E-2</v>
      </c>
      <c r="BR106" s="40">
        <v>469</v>
      </c>
      <c r="BS106" s="91">
        <v>5.8551810237203496E-2</v>
      </c>
      <c r="BU106" s="210"/>
      <c r="BV106" s="212" t="s">
        <v>74</v>
      </c>
      <c r="BW106" s="38">
        <f t="shared" si="574"/>
        <v>0.81137173032052068</v>
      </c>
      <c r="BX106" s="38">
        <f t="shared" si="575"/>
        <v>0.82446941323345813</v>
      </c>
      <c r="BY106" s="86"/>
      <c r="BZ106" s="148"/>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Z106" s="148"/>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L106" s="86"/>
      <c r="EM106" s="86"/>
      <c r="EN106" s="86"/>
      <c r="EO106" s="86"/>
      <c r="EP106" s="86"/>
      <c r="EQ106" s="86"/>
      <c r="ER106" s="86"/>
      <c r="ES106" s="86"/>
      <c r="ET106" s="86"/>
      <c r="EU106" s="86"/>
      <c r="EV106" s="86"/>
      <c r="EW106" s="86"/>
      <c r="EX106" s="86"/>
      <c r="EY106" s="86"/>
      <c r="EZ106" s="86"/>
      <c r="FA106" s="86"/>
      <c r="FB106" s="86"/>
      <c r="FC106" s="86"/>
      <c r="FD106" s="86"/>
      <c r="FE106" s="86"/>
      <c r="FF106" s="86"/>
      <c r="FG106" s="86"/>
      <c r="FH106" s="86"/>
      <c r="FI106" s="86"/>
      <c r="FJ106" s="86"/>
      <c r="FK106" s="86"/>
      <c r="FL106" s="86"/>
      <c r="FM106" s="86"/>
      <c r="FN106" s="86"/>
      <c r="FO106" s="86"/>
      <c r="FP106" s="86"/>
      <c r="FQ106" s="86"/>
      <c r="FR106" s="86"/>
      <c r="FS106" s="86"/>
      <c r="FT106" s="86"/>
      <c r="FU106" s="86"/>
      <c r="FV106" s="86"/>
    </row>
    <row r="107" spans="2:178" s="12" customFormat="1" ht="14.25" customHeight="1">
      <c r="B107" s="262">
        <v>26</v>
      </c>
      <c r="C107" s="283" t="s">
        <v>35</v>
      </c>
      <c r="D107" s="143" t="s">
        <v>163</v>
      </c>
      <c r="E107" s="128">
        <v>347</v>
      </c>
      <c r="F107" s="89">
        <v>8</v>
      </c>
      <c r="G107" s="77">
        <f t="shared" si="768"/>
        <v>2.3054755043227664E-2</v>
      </c>
      <c r="H107" s="78">
        <v>41</v>
      </c>
      <c r="I107" s="77">
        <f t="shared" si="769"/>
        <v>0.11815561959654179</v>
      </c>
      <c r="J107" s="78">
        <v>11</v>
      </c>
      <c r="K107" s="77">
        <f t="shared" si="770"/>
        <v>3.1700288184438041E-2</v>
      </c>
      <c r="L107" s="128">
        <v>937</v>
      </c>
      <c r="M107" s="89">
        <v>12</v>
      </c>
      <c r="N107" s="77">
        <f t="shared" si="771"/>
        <v>1.2806830309498399E-2</v>
      </c>
      <c r="O107" s="78">
        <v>99</v>
      </c>
      <c r="P107" s="77">
        <f t="shared" si="772"/>
        <v>0.1056563500533618</v>
      </c>
      <c r="Q107" s="78">
        <v>24</v>
      </c>
      <c r="R107" s="77">
        <f t="shared" si="773"/>
        <v>2.5613660618996798E-2</v>
      </c>
      <c r="S107" s="128">
        <v>41366</v>
      </c>
      <c r="T107" s="89">
        <v>1403</v>
      </c>
      <c r="U107" s="77">
        <f t="shared" si="774"/>
        <v>3.3916743219068797E-2</v>
      </c>
      <c r="V107" s="78">
        <v>7487</v>
      </c>
      <c r="W107" s="77">
        <f t="shared" si="775"/>
        <v>0.18099405308707633</v>
      </c>
      <c r="X107" s="78">
        <v>2129</v>
      </c>
      <c r="Y107" s="77">
        <f t="shared" si="776"/>
        <v>5.1467388676691005E-2</v>
      </c>
      <c r="Z107" s="128">
        <v>34745</v>
      </c>
      <c r="AA107" s="89">
        <v>997</v>
      </c>
      <c r="AB107" s="77">
        <f t="shared" si="777"/>
        <v>2.8694776226795223E-2</v>
      </c>
      <c r="AC107" s="78">
        <v>5898</v>
      </c>
      <c r="AD107" s="77">
        <f t="shared" si="778"/>
        <v>0.16975104331558497</v>
      </c>
      <c r="AE107" s="78">
        <v>1913</v>
      </c>
      <c r="AF107" s="77">
        <f t="shared" si="779"/>
        <v>5.5058281767160745E-2</v>
      </c>
      <c r="AG107" s="128">
        <v>20272</v>
      </c>
      <c r="AH107" s="89">
        <v>371</v>
      </c>
      <c r="AI107" s="77">
        <f t="shared" si="780"/>
        <v>1.8301104972375689E-2</v>
      </c>
      <c r="AJ107" s="78">
        <v>2461</v>
      </c>
      <c r="AK107" s="77">
        <f t="shared" si="781"/>
        <v>0.12139897395422257</v>
      </c>
      <c r="AL107" s="78">
        <v>923</v>
      </c>
      <c r="AM107" s="77">
        <f t="shared" si="782"/>
        <v>4.553078137332281E-2</v>
      </c>
      <c r="AN107" s="128">
        <v>8261</v>
      </c>
      <c r="AO107" s="89">
        <v>86</v>
      </c>
      <c r="AP107" s="77">
        <f t="shared" si="783"/>
        <v>1.0410361941653554E-2</v>
      </c>
      <c r="AQ107" s="78">
        <v>654</v>
      </c>
      <c r="AR107" s="77">
        <f t="shared" si="784"/>
        <v>7.9167171044667722E-2</v>
      </c>
      <c r="AS107" s="78">
        <v>235</v>
      </c>
      <c r="AT107" s="77">
        <f t="shared" si="785"/>
        <v>2.8446919259169593E-2</v>
      </c>
      <c r="AU107" s="128">
        <v>2670</v>
      </c>
      <c r="AV107" s="89">
        <v>4</v>
      </c>
      <c r="AW107" s="77">
        <f t="shared" si="786"/>
        <v>1.4981273408239701E-3</v>
      </c>
      <c r="AX107" s="78">
        <v>145</v>
      </c>
      <c r="AY107" s="77">
        <f t="shared" si="787"/>
        <v>5.4307116104868915E-2</v>
      </c>
      <c r="AZ107" s="78">
        <v>42</v>
      </c>
      <c r="BA107" s="77">
        <f t="shared" si="788"/>
        <v>1.5730337078651686E-2</v>
      </c>
      <c r="BB107" s="128">
        <f t="shared" si="21"/>
        <v>108598</v>
      </c>
      <c r="BC107" s="79">
        <f t="shared" si="22"/>
        <v>2881</v>
      </c>
      <c r="BD107" s="77">
        <f t="shared" si="789"/>
        <v>2.6529033683861582E-2</v>
      </c>
      <c r="BE107" s="79">
        <f t="shared" si="24"/>
        <v>16785</v>
      </c>
      <c r="BF107" s="77">
        <f t="shared" si="790"/>
        <v>0.15456085747435497</v>
      </c>
      <c r="BG107" s="79">
        <f t="shared" si="26"/>
        <v>5277</v>
      </c>
      <c r="BH107" s="77">
        <f t="shared" si="791"/>
        <v>4.859205510230391E-2</v>
      </c>
      <c r="BJ107" s="262">
        <v>26</v>
      </c>
      <c r="BK107" s="283" t="s">
        <v>35</v>
      </c>
      <c r="BL107" s="223" t="s">
        <v>163</v>
      </c>
      <c r="BM107" s="40">
        <v>106599</v>
      </c>
      <c r="BN107" s="40">
        <v>2703</v>
      </c>
      <c r="BO107" s="91">
        <v>2.5356710663327047E-2</v>
      </c>
      <c r="BP107" s="40">
        <v>15654</v>
      </c>
      <c r="BQ107" s="91">
        <v>0.14684940759294177</v>
      </c>
      <c r="BR107" s="40">
        <v>5090</v>
      </c>
      <c r="BS107" s="91">
        <v>4.7749040797756076E-2</v>
      </c>
      <c r="BU107" s="208" t="s">
        <v>35</v>
      </c>
      <c r="BV107" s="213" t="s">
        <v>163</v>
      </c>
      <c r="BW107" s="38">
        <f t="shared" si="574"/>
        <v>0.77031805373947959</v>
      </c>
      <c r="BX107" s="38">
        <f t="shared" si="575"/>
        <v>0.78004484094597515</v>
      </c>
      <c r="BY107" s="86"/>
      <c r="BZ107" s="148"/>
      <c r="CA107" s="86"/>
      <c r="CB107" s="86"/>
      <c r="CC107" s="86"/>
      <c r="CD107" s="86"/>
      <c r="CE107" s="86"/>
      <c r="CF107" s="86"/>
      <c r="CG107" s="86"/>
      <c r="CH107" s="86"/>
      <c r="CI107" s="86"/>
      <c r="CJ107" s="86"/>
      <c r="CK107" s="86"/>
      <c r="CL107" s="86"/>
      <c r="CM107" s="86"/>
      <c r="CN107" s="86"/>
      <c r="CO107" s="86"/>
      <c r="CP107" s="86"/>
      <c r="CQ107" s="86"/>
      <c r="CR107" s="86"/>
      <c r="CS107" s="86"/>
      <c r="CT107" s="86"/>
      <c r="CU107" s="86"/>
      <c r="CV107" s="86"/>
      <c r="CW107" s="86"/>
      <c r="CX107" s="86"/>
      <c r="CZ107" s="148"/>
      <c r="DA107" s="86"/>
      <c r="DB107" s="86"/>
      <c r="DC107" s="86"/>
      <c r="DD107" s="86"/>
      <c r="DE107" s="86"/>
      <c r="DF107" s="86"/>
      <c r="DG107" s="86"/>
      <c r="DH107" s="86"/>
      <c r="DI107" s="86"/>
      <c r="DJ107" s="86"/>
      <c r="DK107" s="86"/>
      <c r="DL107" s="86"/>
      <c r="DM107" s="86"/>
      <c r="DN107" s="86"/>
      <c r="DO107" s="86"/>
      <c r="DP107" s="86"/>
      <c r="DQ107" s="86"/>
      <c r="DR107" s="86"/>
      <c r="DS107" s="86"/>
      <c r="DT107" s="86"/>
      <c r="DU107" s="86"/>
      <c r="DV107" s="86"/>
      <c r="DW107" s="86"/>
      <c r="DX107" s="86"/>
      <c r="DY107" s="86"/>
      <c r="DZ107" s="86"/>
      <c r="EA107" s="86"/>
      <c r="EB107" s="86"/>
      <c r="EC107" s="86"/>
      <c r="ED107" s="86"/>
      <c r="EE107" s="86"/>
      <c r="EF107" s="86"/>
      <c r="EG107" s="86"/>
      <c r="EH107" s="86"/>
      <c r="EI107" s="86"/>
      <c r="EJ107" s="86"/>
      <c r="EL107" s="86"/>
      <c r="EM107" s="86"/>
      <c r="EN107" s="86"/>
      <c r="EO107" s="86"/>
      <c r="EP107" s="86"/>
      <c r="EQ107" s="86"/>
      <c r="ER107" s="86"/>
      <c r="ES107" s="86"/>
      <c r="ET107" s="86"/>
      <c r="EU107" s="86"/>
      <c r="EV107" s="86"/>
      <c r="EW107" s="86"/>
      <c r="EX107" s="86"/>
      <c r="EY107" s="86"/>
      <c r="EZ107" s="86"/>
      <c r="FA107" s="86"/>
      <c r="FB107" s="86"/>
      <c r="FC107" s="86"/>
      <c r="FD107" s="86"/>
      <c r="FE107" s="86"/>
      <c r="FF107" s="86"/>
      <c r="FG107" s="86"/>
      <c r="FH107" s="86"/>
      <c r="FI107" s="86"/>
      <c r="FJ107" s="86"/>
      <c r="FK107" s="86"/>
      <c r="FL107" s="86"/>
      <c r="FM107" s="86"/>
      <c r="FN107" s="86"/>
      <c r="FO107" s="86"/>
      <c r="FP107" s="86"/>
      <c r="FQ107" s="86"/>
      <c r="FR107" s="86"/>
      <c r="FS107" s="86"/>
      <c r="FT107" s="86"/>
      <c r="FU107" s="86"/>
      <c r="FV107" s="86"/>
    </row>
    <row r="108" spans="2:178" s="12" customFormat="1" ht="14.25" customHeight="1">
      <c r="B108" s="263"/>
      <c r="C108" s="284"/>
      <c r="D108" s="181" t="s">
        <v>191</v>
      </c>
      <c r="E108" s="174">
        <v>5</v>
      </c>
      <c r="F108" s="175">
        <v>0</v>
      </c>
      <c r="G108" s="67">
        <f t="shared" si="768"/>
        <v>0</v>
      </c>
      <c r="H108" s="68">
        <v>0</v>
      </c>
      <c r="I108" s="67">
        <f t="shared" si="769"/>
        <v>0</v>
      </c>
      <c r="J108" s="68">
        <v>0</v>
      </c>
      <c r="K108" s="67">
        <f t="shared" si="770"/>
        <v>0</v>
      </c>
      <c r="L108" s="174">
        <v>20</v>
      </c>
      <c r="M108" s="175">
        <v>1</v>
      </c>
      <c r="N108" s="67">
        <f t="shared" si="771"/>
        <v>0.05</v>
      </c>
      <c r="O108" s="68">
        <v>5</v>
      </c>
      <c r="P108" s="67">
        <f t="shared" si="772"/>
        <v>0.25</v>
      </c>
      <c r="Q108" s="68">
        <v>1</v>
      </c>
      <c r="R108" s="67">
        <f t="shared" si="773"/>
        <v>0.05</v>
      </c>
      <c r="S108" s="174">
        <v>3814</v>
      </c>
      <c r="T108" s="175">
        <v>119</v>
      </c>
      <c r="U108" s="67">
        <f t="shared" si="774"/>
        <v>3.1200839014158363E-2</v>
      </c>
      <c r="V108" s="68">
        <v>690</v>
      </c>
      <c r="W108" s="67">
        <f t="shared" si="775"/>
        <v>0.18091242789722076</v>
      </c>
      <c r="X108" s="68">
        <v>205</v>
      </c>
      <c r="Y108" s="67">
        <f t="shared" si="776"/>
        <v>5.3749344520188778E-2</v>
      </c>
      <c r="Z108" s="174">
        <v>2186</v>
      </c>
      <c r="AA108" s="175">
        <v>66</v>
      </c>
      <c r="AB108" s="67">
        <f t="shared" si="777"/>
        <v>3.0192131747483988E-2</v>
      </c>
      <c r="AC108" s="68">
        <v>416</v>
      </c>
      <c r="AD108" s="67">
        <f t="shared" si="778"/>
        <v>0.19030192131747484</v>
      </c>
      <c r="AE108" s="68">
        <v>147</v>
      </c>
      <c r="AF108" s="67">
        <f t="shared" si="779"/>
        <v>6.7246111619396157E-2</v>
      </c>
      <c r="AG108" s="174">
        <v>1190</v>
      </c>
      <c r="AH108" s="175">
        <v>33</v>
      </c>
      <c r="AI108" s="67">
        <f t="shared" si="780"/>
        <v>2.7731092436974789E-2</v>
      </c>
      <c r="AJ108" s="68">
        <v>166</v>
      </c>
      <c r="AK108" s="67">
        <f t="shared" si="781"/>
        <v>0.13949579831932774</v>
      </c>
      <c r="AL108" s="68">
        <v>79</v>
      </c>
      <c r="AM108" s="67">
        <f t="shared" si="782"/>
        <v>6.638655462184874E-2</v>
      </c>
      <c r="AN108" s="174">
        <v>472</v>
      </c>
      <c r="AO108" s="175">
        <v>4</v>
      </c>
      <c r="AP108" s="67">
        <f t="shared" si="783"/>
        <v>8.4745762711864406E-3</v>
      </c>
      <c r="AQ108" s="68">
        <v>39</v>
      </c>
      <c r="AR108" s="67">
        <f t="shared" si="784"/>
        <v>8.2627118644067798E-2</v>
      </c>
      <c r="AS108" s="68">
        <v>11</v>
      </c>
      <c r="AT108" s="67">
        <f t="shared" si="785"/>
        <v>2.3305084745762712E-2</v>
      </c>
      <c r="AU108" s="174">
        <v>118</v>
      </c>
      <c r="AV108" s="175">
        <v>0</v>
      </c>
      <c r="AW108" s="67">
        <f t="shared" si="786"/>
        <v>0</v>
      </c>
      <c r="AX108" s="68">
        <v>7</v>
      </c>
      <c r="AY108" s="67">
        <f t="shared" si="787"/>
        <v>5.9322033898305086E-2</v>
      </c>
      <c r="AZ108" s="68">
        <v>2</v>
      </c>
      <c r="BA108" s="67">
        <f t="shared" si="788"/>
        <v>1.6949152542372881E-2</v>
      </c>
      <c r="BB108" s="174">
        <f t="shared" si="21"/>
        <v>7805</v>
      </c>
      <c r="BC108" s="69">
        <f t="shared" si="22"/>
        <v>223</v>
      </c>
      <c r="BD108" s="67">
        <f t="shared" si="789"/>
        <v>2.8571428571428571E-2</v>
      </c>
      <c r="BE108" s="69">
        <f t="shared" si="24"/>
        <v>1323</v>
      </c>
      <c r="BF108" s="67">
        <f t="shared" si="790"/>
        <v>0.16950672645739912</v>
      </c>
      <c r="BG108" s="69">
        <f t="shared" si="26"/>
        <v>445</v>
      </c>
      <c r="BH108" s="67">
        <f t="shared" si="791"/>
        <v>5.7014734144778985E-2</v>
      </c>
      <c r="BJ108" s="263"/>
      <c r="BK108" s="284"/>
      <c r="BL108" s="223" t="s">
        <v>191</v>
      </c>
      <c r="BM108" s="40">
        <v>7551</v>
      </c>
      <c r="BN108" s="40">
        <v>219</v>
      </c>
      <c r="BO108" s="91">
        <v>2.9002781088597537E-2</v>
      </c>
      <c r="BP108" s="40">
        <v>1154</v>
      </c>
      <c r="BQ108" s="91">
        <v>0.15282744007416235</v>
      </c>
      <c r="BR108" s="40">
        <v>446</v>
      </c>
      <c r="BS108" s="91">
        <v>5.9065024500066218E-2</v>
      </c>
      <c r="BU108" s="209"/>
      <c r="BV108" s="213" t="s">
        <v>191</v>
      </c>
      <c r="BW108" s="38">
        <f t="shared" si="574"/>
        <v>0.74490711082639338</v>
      </c>
      <c r="BX108" s="38">
        <f t="shared" si="575"/>
        <v>0.75910475433717384</v>
      </c>
      <c r="BY108" s="86"/>
      <c r="BZ108" s="148"/>
      <c r="CA108" s="86"/>
      <c r="CB108" s="86"/>
      <c r="CC108" s="86"/>
      <c r="CD108" s="86"/>
      <c r="CE108" s="86"/>
      <c r="CF108" s="86"/>
      <c r="CG108" s="86"/>
      <c r="CH108" s="86"/>
      <c r="CI108" s="86"/>
      <c r="CJ108" s="86"/>
      <c r="CK108" s="86"/>
      <c r="CL108" s="86"/>
      <c r="CM108" s="86"/>
      <c r="CN108" s="86"/>
      <c r="CO108" s="86"/>
      <c r="CP108" s="86"/>
      <c r="CQ108" s="86"/>
      <c r="CR108" s="86"/>
      <c r="CS108" s="86"/>
      <c r="CT108" s="86"/>
      <c r="CU108" s="86"/>
      <c r="CV108" s="86"/>
      <c r="CW108" s="86"/>
      <c r="CX108" s="86"/>
      <c r="CZ108" s="148"/>
      <c r="DA108" s="86"/>
      <c r="DB108" s="86"/>
      <c r="DC108" s="86"/>
      <c r="DD108" s="86"/>
      <c r="DE108" s="86"/>
      <c r="DF108" s="86"/>
      <c r="DG108" s="86"/>
      <c r="DH108" s="86"/>
      <c r="DI108" s="86"/>
      <c r="DJ108" s="86"/>
      <c r="DK108" s="86"/>
      <c r="DL108" s="86"/>
      <c r="DM108" s="86"/>
      <c r="DN108" s="86"/>
      <c r="DO108" s="86"/>
      <c r="DP108" s="86"/>
      <c r="DQ108" s="86"/>
      <c r="DR108" s="86"/>
      <c r="DS108" s="86"/>
      <c r="DT108" s="86"/>
      <c r="DU108" s="86"/>
      <c r="DV108" s="86"/>
      <c r="DW108" s="86"/>
      <c r="DX108" s="86"/>
      <c r="DY108" s="86"/>
      <c r="DZ108" s="86"/>
      <c r="EA108" s="86"/>
      <c r="EB108" s="86"/>
      <c r="EC108" s="86"/>
      <c r="ED108" s="86"/>
      <c r="EE108" s="86"/>
      <c r="EF108" s="86"/>
      <c r="EG108" s="86"/>
      <c r="EH108" s="86"/>
      <c r="EI108" s="86"/>
      <c r="EJ108" s="86"/>
      <c r="EL108" s="86"/>
      <c r="EM108" s="86"/>
      <c r="EN108" s="86"/>
      <c r="EO108" s="86"/>
      <c r="EP108" s="86"/>
      <c r="EQ108" s="86"/>
      <c r="ER108" s="86"/>
      <c r="ES108" s="86"/>
      <c r="ET108" s="86"/>
      <c r="EU108" s="86"/>
      <c r="EV108" s="86"/>
      <c r="EW108" s="86"/>
      <c r="EX108" s="86"/>
      <c r="EY108" s="86"/>
      <c r="EZ108" s="86"/>
      <c r="FA108" s="86"/>
      <c r="FB108" s="86"/>
      <c r="FC108" s="86"/>
      <c r="FD108" s="86"/>
      <c r="FE108" s="86"/>
      <c r="FF108" s="86"/>
      <c r="FG108" s="86"/>
      <c r="FH108" s="86"/>
      <c r="FI108" s="86"/>
      <c r="FJ108" s="86"/>
      <c r="FK108" s="86"/>
      <c r="FL108" s="86"/>
      <c r="FM108" s="86"/>
      <c r="FN108" s="86"/>
      <c r="FO108" s="86"/>
      <c r="FP108" s="86"/>
      <c r="FQ108" s="86"/>
      <c r="FR108" s="86"/>
      <c r="FS108" s="86"/>
      <c r="FT108" s="86"/>
      <c r="FU108" s="86"/>
      <c r="FV108" s="86"/>
    </row>
    <row r="109" spans="2:178" s="12" customFormat="1" ht="14.25" customHeight="1">
      <c r="B109" s="263"/>
      <c r="C109" s="284"/>
      <c r="D109" s="144" t="s">
        <v>246</v>
      </c>
      <c r="E109" s="166">
        <v>7</v>
      </c>
      <c r="F109" s="235">
        <v>1</v>
      </c>
      <c r="G109" s="168">
        <f t="shared" ref="G109" si="876">IFERROR(F109/E109,"-")</f>
        <v>0.14285714285714285</v>
      </c>
      <c r="H109" s="236">
        <v>0</v>
      </c>
      <c r="I109" s="168">
        <f t="shared" ref="I109" si="877">IFERROR(H109/E109,"-")</f>
        <v>0</v>
      </c>
      <c r="J109" s="236">
        <v>0</v>
      </c>
      <c r="K109" s="168">
        <f t="shared" ref="K109" si="878">IFERROR(J109/E109,"-")</f>
        <v>0</v>
      </c>
      <c r="L109" s="166">
        <v>39</v>
      </c>
      <c r="M109" s="235">
        <v>0</v>
      </c>
      <c r="N109" s="168">
        <f t="shared" ref="N109" si="879">IFERROR(M109/L109,"-")</f>
        <v>0</v>
      </c>
      <c r="O109" s="236">
        <v>0</v>
      </c>
      <c r="P109" s="168">
        <f t="shared" ref="P109" si="880">IFERROR(O109/L109,"-")</f>
        <v>0</v>
      </c>
      <c r="Q109" s="236">
        <v>0</v>
      </c>
      <c r="R109" s="168">
        <f t="shared" ref="R109" si="881">IFERROR(Q109/L109,"-")</f>
        <v>0</v>
      </c>
      <c r="S109" s="166">
        <v>389</v>
      </c>
      <c r="T109" s="235">
        <v>1</v>
      </c>
      <c r="U109" s="168">
        <f t="shared" ref="U109" si="882">IFERROR(T109/S109,"-")</f>
        <v>2.5706940874035988E-3</v>
      </c>
      <c r="V109" s="236">
        <v>16</v>
      </c>
      <c r="W109" s="168">
        <f t="shared" ref="W109" si="883">IFERROR(V109/S109,"-")</f>
        <v>4.1131105398457581E-2</v>
      </c>
      <c r="X109" s="236">
        <v>6</v>
      </c>
      <c r="Y109" s="168">
        <f t="shared" ref="Y109" si="884">IFERROR(X109/S109,"-")</f>
        <v>1.5424164524421594E-2</v>
      </c>
      <c r="Z109" s="166">
        <v>741</v>
      </c>
      <c r="AA109" s="235">
        <v>3</v>
      </c>
      <c r="AB109" s="168">
        <f t="shared" ref="AB109" si="885">IFERROR(AA109/Z109,"-")</f>
        <v>4.048582995951417E-3</v>
      </c>
      <c r="AC109" s="236">
        <v>22</v>
      </c>
      <c r="AD109" s="168">
        <f t="shared" ref="AD109" si="886">IFERROR(AC109/Z109,"-")</f>
        <v>2.9689608636977057E-2</v>
      </c>
      <c r="AE109" s="236">
        <v>9</v>
      </c>
      <c r="AF109" s="168">
        <f t="shared" ref="AF109" si="887">IFERROR(AE109/Z109,"-")</f>
        <v>1.2145748987854251E-2</v>
      </c>
      <c r="AG109" s="166">
        <v>728</v>
      </c>
      <c r="AH109" s="235">
        <v>1</v>
      </c>
      <c r="AI109" s="168">
        <f t="shared" ref="AI109" si="888">IFERROR(AH109/AG109,"-")</f>
        <v>1.3736263736263737E-3</v>
      </c>
      <c r="AJ109" s="236">
        <v>13</v>
      </c>
      <c r="AK109" s="168">
        <f t="shared" ref="AK109" si="889">IFERROR(AJ109/AG109,"-")</f>
        <v>1.7857142857142856E-2</v>
      </c>
      <c r="AL109" s="236">
        <v>11</v>
      </c>
      <c r="AM109" s="168">
        <f t="shared" ref="AM109" si="890">IFERROR(AL109/AG109,"-")</f>
        <v>1.510989010989011E-2</v>
      </c>
      <c r="AN109" s="166">
        <v>695</v>
      </c>
      <c r="AO109" s="235">
        <v>0</v>
      </c>
      <c r="AP109" s="168">
        <f t="shared" ref="AP109" si="891">IFERROR(AO109/AN109,"-")</f>
        <v>0</v>
      </c>
      <c r="AQ109" s="236">
        <v>9</v>
      </c>
      <c r="AR109" s="168">
        <f t="shared" ref="AR109" si="892">IFERROR(AQ109/AN109,"-")</f>
        <v>1.2949640287769784E-2</v>
      </c>
      <c r="AS109" s="236">
        <v>3</v>
      </c>
      <c r="AT109" s="168">
        <f t="shared" ref="AT109" si="893">IFERROR(AS109/AN109,"-")</f>
        <v>4.3165467625899279E-3</v>
      </c>
      <c r="AU109" s="166">
        <v>414</v>
      </c>
      <c r="AV109" s="235">
        <v>0</v>
      </c>
      <c r="AW109" s="168">
        <f t="shared" ref="AW109" si="894">IFERROR(AV109/AU109,"-")</f>
        <v>0</v>
      </c>
      <c r="AX109" s="236">
        <v>4</v>
      </c>
      <c r="AY109" s="168">
        <f t="shared" ref="AY109" si="895">IFERROR(AX109/AU109,"-")</f>
        <v>9.6618357487922701E-3</v>
      </c>
      <c r="AZ109" s="236">
        <v>1</v>
      </c>
      <c r="BA109" s="168">
        <f t="shared" ref="BA109" si="896">IFERROR(AZ109/AU109,"-")</f>
        <v>2.4154589371980675E-3</v>
      </c>
      <c r="BB109" s="166">
        <f t="shared" ref="BB109" si="897">SUM(E109,L109,S109,Z109,AG109,AN109,AU109,)</f>
        <v>3013</v>
      </c>
      <c r="BC109" s="167">
        <f t="shared" ref="BC109" si="898">SUM(F109,M109,T109,AA109,AH109,AO109,AV109,)</f>
        <v>6</v>
      </c>
      <c r="BD109" s="168">
        <f t="shared" ref="BD109" si="899">IFERROR(BC109/BB109,"-")</f>
        <v>1.9913707268503153E-3</v>
      </c>
      <c r="BE109" s="167">
        <f t="shared" ref="BE109" si="900">SUM(H109,O109,V109,AC109,AJ109,AQ109,AX109,)</f>
        <v>64</v>
      </c>
      <c r="BF109" s="168">
        <f t="shared" ref="BF109" si="901">IFERROR(BE109/BB109,"-")</f>
        <v>2.1241287753070031E-2</v>
      </c>
      <c r="BG109" s="167">
        <f t="shared" ref="BG109" si="902">SUM(J109,Q109,X109,AE109,AL109,AS109,AZ109,)</f>
        <v>30</v>
      </c>
      <c r="BH109" s="168">
        <f t="shared" ref="BH109" si="903">IFERROR(BG109/BB109,"-")</f>
        <v>9.9568536342515765E-3</v>
      </c>
      <c r="BJ109" s="263"/>
      <c r="BK109" s="284"/>
      <c r="BL109" s="223" t="s">
        <v>245</v>
      </c>
      <c r="BM109" s="40">
        <v>1596</v>
      </c>
      <c r="BN109" s="40">
        <v>0</v>
      </c>
      <c r="BO109" s="91">
        <v>0</v>
      </c>
      <c r="BP109" s="40">
        <v>2</v>
      </c>
      <c r="BQ109" s="91">
        <v>1.2531328320802004E-3</v>
      </c>
      <c r="BR109" s="40">
        <v>5</v>
      </c>
      <c r="BS109" s="91">
        <v>3.1328320802005011E-3</v>
      </c>
      <c r="BU109" s="209"/>
      <c r="BV109" s="213" t="s">
        <v>245</v>
      </c>
      <c r="BW109" s="38">
        <f t="shared" si="574"/>
        <v>0.96681048788582813</v>
      </c>
      <c r="BX109" s="38">
        <f t="shared" si="575"/>
        <v>0.99561403508771928</v>
      </c>
      <c r="BY109" s="86"/>
      <c r="BZ109" s="148"/>
      <c r="CA109" s="86"/>
      <c r="CB109" s="86"/>
      <c r="CC109" s="86"/>
      <c r="CD109" s="86"/>
      <c r="CE109" s="86"/>
      <c r="CF109" s="86"/>
      <c r="CG109" s="86"/>
      <c r="CH109" s="86"/>
      <c r="CI109" s="86"/>
      <c r="CJ109" s="86"/>
      <c r="CK109" s="86"/>
      <c r="CL109" s="86"/>
      <c r="CM109" s="86"/>
      <c r="CN109" s="86"/>
      <c r="CO109" s="86"/>
      <c r="CP109" s="86"/>
      <c r="CQ109" s="86"/>
      <c r="CR109" s="86"/>
      <c r="CS109" s="86"/>
      <c r="CT109" s="86"/>
      <c r="CU109" s="86"/>
      <c r="CV109" s="86"/>
      <c r="CW109" s="86"/>
      <c r="CX109" s="86"/>
      <c r="CZ109" s="148"/>
      <c r="DA109" s="86"/>
      <c r="DB109" s="86"/>
      <c r="DC109" s="86"/>
      <c r="DD109" s="86"/>
      <c r="DE109" s="86"/>
      <c r="DF109" s="86"/>
      <c r="DG109" s="86"/>
      <c r="DH109" s="86"/>
      <c r="DI109" s="86"/>
      <c r="DJ109" s="86"/>
      <c r="DK109" s="86"/>
      <c r="DL109" s="86"/>
      <c r="DM109" s="86"/>
      <c r="DN109" s="86"/>
      <c r="DO109" s="86"/>
      <c r="DP109" s="86"/>
      <c r="DQ109" s="86"/>
      <c r="DR109" s="86"/>
      <c r="DS109" s="86"/>
      <c r="DT109" s="86"/>
      <c r="DU109" s="86"/>
      <c r="DV109" s="86"/>
      <c r="DW109" s="86"/>
      <c r="DX109" s="86"/>
      <c r="DY109" s="86"/>
      <c r="DZ109" s="86"/>
      <c r="EA109" s="86"/>
      <c r="EB109" s="86"/>
      <c r="EC109" s="86"/>
      <c r="ED109" s="86"/>
      <c r="EE109" s="86"/>
      <c r="EF109" s="86"/>
      <c r="EG109" s="86"/>
      <c r="EH109" s="86"/>
      <c r="EI109" s="86"/>
      <c r="EJ109" s="86"/>
      <c r="EL109" s="86"/>
      <c r="EM109" s="86"/>
      <c r="EN109" s="86"/>
      <c r="EO109" s="86"/>
      <c r="EP109" s="86"/>
      <c r="EQ109" s="86"/>
      <c r="ER109" s="86"/>
      <c r="ES109" s="86"/>
      <c r="ET109" s="86"/>
      <c r="EU109" s="86"/>
      <c r="EV109" s="86"/>
      <c r="EW109" s="86"/>
      <c r="EX109" s="86"/>
      <c r="EY109" s="86"/>
      <c r="EZ109" s="86"/>
      <c r="FA109" s="86"/>
      <c r="FB109" s="86"/>
      <c r="FC109" s="86"/>
      <c r="FD109" s="86"/>
      <c r="FE109" s="86"/>
      <c r="FF109" s="86"/>
      <c r="FG109" s="86"/>
      <c r="FH109" s="86"/>
      <c r="FI109" s="86"/>
      <c r="FJ109" s="86"/>
      <c r="FK109" s="86"/>
      <c r="FL109" s="86"/>
      <c r="FM109" s="86"/>
      <c r="FN109" s="86"/>
      <c r="FO109" s="86"/>
      <c r="FP109" s="86"/>
      <c r="FQ109" s="86"/>
      <c r="FR109" s="86"/>
      <c r="FS109" s="86"/>
      <c r="FT109" s="86"/>
      <c r="FU109" s="86"/>
      <c r="FV109" s="86"/>
    </row>
    <row r="110" spans="2:178" s="12" customFormat="1" ht="14.25" customHeight="1">
      <c r="B110" s="264"/>
      <c r="C110" s="285"/>
      <c r="D110" s="164" t="s">
        <v>74</v>
      </c>
      <c r="E110" s="39">
        <v>359</v>
      </c>
      <c r="F110" s="237">
        <v>9</v>
      </c>
      <c r="G110" s="13">
        <f t="shared" si="768"/>
        <v>2.5069637883008356E-2</v>
      </c>
      <c r="H110" s="34">
        <v>41</v>
      </c>
      <c r="I110" s="13">
        <f t="shared" si="769"/>
        <v>0.11420612813370473</v>
      </c>
      <c r="J110" s="34">
        <v>11</v>
      </c>
      <c r="K110" s="13">
        <f t="shared" si="770"/>
        <v>3.0640668523676879E-2</v>
      </c>
      <c r="L110" s="39">
        <v>996</v>
      </c>
      <c r="M110" s="237">
        <v>13</v>
      </c>
      <c r="N110" s="13">
        <f t="shared" si="771"/>
        <v>1.3052208835341365E-2</v>
      </c>
      <c r="O110" s="34">
        <v>104</v>
      </c>
      <c r="P110" s="13">
        <f t="shared" si="772"/>
        <v>0.10441767068273092</v>
      </c>
      <c r="Q110" s="34">
        <v>25</v>
      </c>
      <c r="R110" s="13">
        <f t="shared" si="773"/>
        <v>2.5100401606425703E-2</v>
      </c>
      <c r="S110" s="39">
        <v>45569</v>
      </c>
      <c r="T110" s="237">
        <v>1523</v>
      </c>
      <c r="U110" s="13">
        <f t="shared" si="774"/>
        <v>3.342184379731835E-2</v>
      </c>
      <c r="V110" s="34">
        <v>8193</v>
      </c>
      <c r="W110" s="13">
        <f t="shared" si="775"/>
        <v>0.17979328051965152</v>
      </c>
      <c r="X110" s="34">
        <v>2340</v>
      </c>
      <c r="Y110" s="13">
        <f t="shared" si="776"/>
        <v>5.1350698940068905E-2</v>
      </c>
      <c r="Z110" s="39">
        <v>37672</v>
      </c>
      <c r="AA110" s="237">
        <v>1066</v>
      </c>
      <c r="AB110" s="13">
        <f t="shared" si="777"/>
        <v>2.8296878318114248E-2</v>
      </c>
      <c r="AC110" s="34">
        <v>6336</v>
      </c>
      <c r="AD110" s="13">
        <f t="shared" si="778"/>
        <v>0.16818857506901677</v>
      </c>
      <c r="AE110" s="34">
        <v>2069</v>
      </c>
      <c r="AF110" s="13">
        <f t="shared" si="779"/>
        <v>5.4921427054576345E-2</v>
      </c>
      <c r="AG110" s="39">
        <v>22190</v>
      </c>
      <c r="AH110" s="237">
        <v>405</v>
      </c>
      <c r="AI110" s="13">
        <f t="shared" si="780"/>
        <v>1.8251464623704371E-2</v>
      </c>
      <c r="AJ110" s="34">
        <v>2640</v>
      </c>
      <c r="AK110" s="13">
        <f t="shared" si="781"/>
        <v>0.11897251013970257</v>
      </c>
      <c r="AL110" s="34">
        <v>1013</v>
      </c>
      <c r="AM110" s="13">
        <f t="shared" si="782"/>
        <v>4.5651194231635869E-2</v>
      </c>
      <c r="AN110" s="39">
        <v>9428</v>
      </c>
      <c r="AO110" s="237">
        <v>90</v>
      </c>
      <c r="AP110" s="13">
        <f t="shared" si="783"/>
        <v>9.5460330929147217E-3</v>
      </c>
      <c r="AQ110" s="34">
        <v>702</v>
      </c>
      <c r="AR110" s="13">
        <f t="shared" si="784"/>
        <v>7.4459058124734828E-2</v>
      </c>
      <c r="AS110" s="34">
        <v>249</v>
      </c>
      <c r="AT110" s="13">
        <f t="shared" si="785"/>
        <v>2.6410691557064065E-2</v>
      </c>
      <c r="AU110" s="39">
        <v>3202</v>
      </c>
      <c r="AV110" s="237">
        <v>4</v>
      </c>
      <c r="AW110" s="13">
        <f t="shared" si="786"/>
        <v>1.2492192379762648E-3</v>
      </c>
      <c r="AX110" s="34">
        <v>156</v>
      </c>
      <c r="AY110" s="13">
        <f t="shared" si="787"/>
        <v>4.8719550281074331E-2</v>
      </c>
      <c r="AZ110" s="34">
        <v>45</v>
      </c>
      <c r="BA110" s="13">
        <f t="shared" si="788"/>
        <v>1.4053716427232979E-2</v>
      </c>
      <c r="BB110" s="39">
        <f t="shared" si="21"/>
        <v>119416</v>
      </c>
      <c r="BC110" s="75">
        <f t="shared" si="22"/>
        <v>3110</v>
      </c>
      <c r="BD110" s="13">
        <f t="shared" si="789"/>
        <v>2.6043411268171768E-2</v>
      </c>
      <c r="BE110" s="75">
        <f t="shared" si="24"/>
        <v>18172</v>
      </c>
      <c r="BF110" s="13">
        <f t="shared" si="790"/>
        <v>0.15217391304347827</v>
      </c>
      <c r="BG110" s="75">
        <f t="shared" si="26"/>
        <v>5752</v>
      </c>
      <c r="BH110" s="13">
        <f t="shared" si="791"/>
        <v>4.8167749715281032E-2</v>
      </c>
      <c r="BJ110" s="264"/>
      <c r="BK110" s="285"/>
      <c r="BL110" s="222" t="s">
        <v>74</v>
      </c>
      <c r="BM110" s="40">
        <v>115746</v>
      </c>
      <c r="BN110" s="40">
        <v>2922</v>
      </c>
      <c r="BO110" s="91">
        <v>2.5244932870250376E-2</v>
      </c>
      <c r="BP110" s="40">
        <v>16810</v>
      </c>
      <c r="BQ110" s="91">
        <v>0.14523180066697769</v>
      </c>
      <c r="BR110" s="40">
        <v>5541</v>
      </c>
      <c r="BS110" s="91">
        <v>4.7872064693380331E-2</v>
      </c>
      <c r="BU110" s="210"/>
      <c r="BV110" s="212" t="s">
        <v>74</v>
      </c>
      <c r="BW110" s="38">
        <f t="shared" si="574"/>
        <v>0.77361492597306891</v>
      </c>
      <c r="BX110" s="38">
        <f t="shared" si="575"/>
        <v>0.78165120176939162</v>
      </c>
      <c r="BY110" s="86"/>
      <c r="BZ110" s="148"/>
      <c r="CA110" s="86"/>
      <c r="CB110" s="86"/>
      <c r="CC110" s="86"/>
      <c r="CD110" s="86"/>
      <c r="CE110" s="86"/>
      <c r="CF110" s="86"/>
      <c r="CG110" s="86"/>
      <c r="CH110" s="86"/>
      <c r="CI110" s="86"/>
      <c r="CJ110" s="86"/>
      <c r="CK110" s="86"/>
      <c r="CL110" s="86"/>
      <c r="CM110" s="86"/>
      <c r="CN110" s="86"/>
      <c r="CO110" s="86"/>
      <c r="CP110" s="86"/>
      <c r="CQ110" s="86"/>
      <c r="CR110" s="86"/>
      <c r="CS110" s="86"/>
      <c r="CT110" s="86"/>
      <c r="CU110" s="86"/>
      <c r="CV110" s="86"/>
      <c r="CW110" s="86"/>
      <c r="CX110" s="86"/>
      <c r="CZ110" s="148"/>
      <c r="DA110" s="86"/>
      <c r="DB110" s="86"/>
      <c r="DC110" s="86"/>
      <c r="DD110" s="86"/>
      <c r="DE110" s="86"/>
      <c r="DF110" s="86"/>
      <c r="DG110" s="86"/>
      <c r="DH110" s="86"/>
      <c r="DI110" s="86"/>
      <c r="DJ110" s="86"/>
      <c r="DK110" s="86"/>
      <c r="DL110" s="86"/>
      <c r="DM110" s="86"/>
      <c r="DN110" s="86"/>
      <c r="DO110" s="86"/>
      <c r="DP110" s="86"/>
      <c r="DQ110" s="86"/>
      <c r="DR110" s="86"/>
      <c r="DS110" s="86"/>
      <c r="DT110" s="86"/>
      <c r="DU110" s="86"/>
      <c r="DV110" s="86"/>
      <c r="DW110" s="86"/>
      <c r="DX110" s="86"/>
      <c r="DY110" s="86"/>
      <c r="DZ110" s="86"/>
      <c r="EA110" s="86"/>
      <c r="EB110" s="86"/>
      <c r="EC110" s="86"/>
      <c r="ED110" s="86"/>
      <c r="EE110" s="86"/>
      <c r="EF110" s="86"/>
      <c r="EG110" s="86"/>
      <c r="EH110" s="86"/>
      <c r="EI110" s="86"/>
      <c r="EJ110" s="86"/>
      <c r="EL110" s="86"/>
      <c r="EM110" s="86"/>
      <c r="EN110" s="86"/>
      <c r="EO110" s="86"/>
      <c r="EP110" s="86"/>
      <c r="EQ110" s="86"/>
      <c r="ER110" s="86"/>
      <c r="ES110" s="86"/>
      <c r="ET110" s="86"/>
      <c r="EU110" s="86"/>
      <c r="EV110" s="86"/>
      <c r="EW110" s="86"/>
      <c r="EX110" s="86"/>
      <c r="EY110" s="86"/>
      <c r="EZ110" s="86"/>
      <c r="FA110" s="86"/>
      <c r="FB110" s="86"/>
      <c r="FC110" s="86"/>
      <c r="FD110" s="86"/>
      <c r="FE110" s="86"/>
      <c r="FF110" s="86"/>
      <c r="FG110" s="86"/>
      <c r="FH110" s="86"/>
      <c r="FI110" s="86"/>
      <c r="FJ110" s="86"/>
      <c r="FK110" s="86"/>
      <c r="FL110" s="86"/>
      <c r="FM110" s="86"/>
      <c r="FN110" s="86"/>
      <c r="FO110" s="86"/>
      <c r="FP110" s="86"/>
      <c r="FQ110" s="86"/>
      <c r="FR110" s="86"/>
      <c r="FS110" s="86"/>
      <c r="FT110" s="86"/>
      <c r="FU110" s="86"/>
      <c r="FV110" s="86"/>
    </row>
    <row r="111" spans="2:178" s="12" customFormat="1" ht="14.25" customHeight="1">
      <c r="B111" s="262">
        <v>27</v>
      </c>
      <c r="C111" s="283" t="s">
        <v>36</v>
      </c>
      <c r="D111" s="143" t="s">
        <v>163</v>
      </c>
      <c r="E111" s="128">
        <v>65</v>
      </c>
      <c r="F111" s="89">
        <v>2</v>
      </c>
      <c r="G111" s="77">
        <f t="shared" si="768"/>
        <v>3.0769230769230771E-2</v>
      </c>
      <c r="H111" s="78">
        <v>10</v>
      </c>
      <c r="I111" s="77">
        <f t="shared" si="769"/>
        <v>0.15384615384615385</v>
      </c>
      <c r="J111" s="78">
        <v>2</v>
      </c>
      <c r="K111" s="77">
        <f t="shared" si="770"/>
        <v>3.0769230769230771E-2</v>
      </c>
      <c r="L111" s="128">
        <v>145</v>
      </c>
      <c r="M111" s="89">
        <v>3</v>
      </c>
      <c r="N111" s="77">
        <f t="shared" si="771"/>
        <v>2.0689655172413793E-2</v>
      </c>
      <c r="O111" s="78">
        <v>19</v>
      </c>
      <c r="P111" s="77">
        <f t="shared" si="772"/>
        <v>0.1310344827586207</v>
      </c>
      <c r="Q111" s="78">
        <v>3</v>
      </c>
      <c r="R111" s="77">
        <f t="shared" si="773"/>
        <v>2.0689655172413793E-2</v>
      </c>
      <c r="S111" s="128">
        <v>6286</v>
      </c>
      <c r="T111" s="89">
        <v>204</v>
      </c>
      <c r="U111" s="77">
        <f t="shared" si="774"/>
        <v>3.2453070314985684E-2</v>
      </c>
      <c r="V111" s="78">
        <v>979</v>
      </c>
      <c r="W111" s="77">
        <f t="shared" si="775"/>
        <v>0.15574292077632834</v>
      </c>
      <c r="X111" s="78">
        <v>317</v>
      </c>
      <c r="Y111" s="77">
        <f t="shared" si="776"/>
        <v>5.042952593063952E-2</v>
      </c>
      <c r="Z111" s="128">
        <v>5337</v>
      </c>
      <c r="AA111" s="89">
        <v>146</v>
      </c>
      <c r="AB111" s="77">
        <f t="shared" si="777"/>
        <v>2.7356192617575416E-2</v>
      </c>
      <c r="AC111" s="78">
        <v>848</v>
      </c>
      <c r="AD111" s="77">
        <f t="shared" si="778"/>
        <v>0.158890762600712</v>
      </c>
      <c r="AE111" s="78">
        <v>289</v>
      </c>
      <c r="AF111" s="77">
        <f t="shared" si="779"/>
        <v>5.4150271688214353E-2</v>
      </c>
      <c r="AG111" s="128">
        <v>3529</v>
      </c>
      <c r="AH111" s="89">
        <v>63</v>
      </c>
      <c r="AI111" s="77">
        <f t="shared" si="780"/>
        <v>1.7852082742986681E-2</v>
      </c>
      <c r="AJ111" s="78">
        <v>390</v>
      </c>
      <c r="AK111" s="77">
        <f t="shared" si="781"/>
        <v>0.11051289317086993</v>
      </c>
      <c r="AL111" s="78">
        <v>170</v>
      </c>
      <c r="AM111" s="77">
        <f t="shared" si="782"/>
        <v>4.817228676678946E-2</v>
      </c>
      <c r="AN111" s="128">
        <v>1626</v>
      </c>
      <c r="AO111" s="89">
        <v>11</v>
      </c>
      <c r="AP111" s="77">
        <f t="shared" si="783"/>
        <v>6.7650676506765071E-3</v>
      </c>
      <c r="AQ111" s="78">
        <v>123</v>
      </c>
      <c r="AR111" s="77">
        <f t="shared" si="784"/>
        <v>7.5645756457564578E-2</v>
      </c>
      <c r="AS111" s="78">
        <v>36</v>
      </c>
      <c r="AT111" s="77">
        <f t="shared" si="785"/>
        <v>2.2140221402214021E-2</v>
      </c>
      <c r="AU111" s="128">
        <v>554</v>
      </c>
      <c r="AV111" s="89">
        <v>1</v>
      </c>
      <c r="AW111" s="77">
        <f t="shared" si="786"/>
        <v>1.8050541516245488E-3</v>
      </c>
      <c r="AX111" s="78">
        <v>31</v>
      </c>
      <c r="AY111" s="77">
        <f t="shared" si="787"/>
        <v>5.5956678700361008E-2</v>
      </c>
      <c r="AZ111" s="78">
        <v>8</v>
      </c>
      <c r="BA111" s="77">
        <f t="shared" si="788"/>
        <v>1.444043321299639E-2</v>
      </c>
      <c r="BB111" s="128">
        <f t="shared" si="21"/>
        <v>17542</v>
      </c>
      <c r="BC111" s="79">
        <f t="shared" si="22"/>
        <v>430</v>
      </c>
      <c r="BD111" s="77">
        <f t="shared" si="789"/>
        <v>2.4512598335423554E-2</v>
      </c>
      <c r="BE111" s="79">
        <f t="shared" si="24"/>
        <v>2400</v>
      </c>
      <c r="BF111" s="77">
        <f t="shared" si="790"/>
        <v>0.13681450233724776</v>
      </c>
      <c r="BG111" s="79">
        <f t="shared" si="26"/>
        <v>825</v>
      </c>
      <c r="BH111" s="77">
        <f t="shared" si="791"/>
        <v>4.7029985178428914E-2</v>
      </c>
      <c r="BJ111" s="262">
        <v>27</v>
      </c>
      <c r="BK111" s="283" t="s">
        <v>36</v>
      </c>
      <c r="BL111" s="223" t="s">
        <v>163</v>
      </c>
      <c r="BM111" s="40">
        <v>17353</v>
      </c>
      <c r="BN111" s="40">
        <v>366</v>
      </c>
      <c r="BO111" s="91">
        <v>2.1091453927274822E-2</v>
      </c>
      <c r="BP111" s="40">
        <v>2261</v>
      </c>
      <c r="BQ111" s="91">
        <v>0.13029447357805568</v>
      </c>
      <c r="BR111" s="40">
        <v>809</v>
      </c>
      <c r="BS111" s="91">
        <v>4.6620180948539154E-2</v>
      </c>
      <c r="BU111" s="208" t="s">
        <v>36</v>
      </c>
      <c r="BV111" s="213" t="s">
        <v>163</v>
      </c>
      <c r="BW111" s="38">
        <f t="shared" si="574"/>
        <v>0.79164291414889976</v>
      </c>
      <c r="BX111" s="38">
        <f t="shared" si="575"/>
        <v>0.80199389154613032</v>
      </c>
      <c r="BY111" s="86"/>
      <c r="BZ111" s="148"/>
      <c r="CA111" s="86"/>
      <c r="CB111" s="86"/>
      <c r="CC111" s="86"/>
      <c r="CD111" s="86"/>
      <c r="CE111" s="86"/>
      <c r="CF111" s="86"/>
      <c r="CG111" s="86"/>
      <c r="CH111" s="86"/>
      <c r="CI111" s="86"/>
      <c r="CJ111" s="86"/>
      <c r="CK111" s="86"/>
      <c r="CL111" s="86"/>
      <c r="CM111" s="86"/>
      <c r="CN111" s="86"/>
      <c r="CO111" s="86"/>
      <c r="CP111" s="86"/>
      <c r="CQ111" s="86"/>
      <c r="CR111" s="86"/>
      <c r="CS111" s="86"/>
      <c r="CT111" s="86"/>
      <c r="CU111" s="86"/>
      <c r="CV111" s="86"/>
      <c r="CW111" s="86"/>
      <c r="CX111" s="86"/>
      <c r="CZ111" s="148"/>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L111" s="86"/>
      <c r="EM111" s="86"/>
      <c r="EN111" s="86"/>
      <c r="EO111" s="86"/>
      <c r="EP111" s="86"/>
      <c r="EQ111" s="86"/>
      <c r="ER111" s="86"/>
      <c r="ES111" s="86"/>
      <c r="ET111" s="86"/>
      <c r="EU111" s="86"/>
      <c r="EV111" s="86"/>
      <c r="EW111" s="86"/>
      <c r="EX111" s="86"/>
      <c r="EY111" s="86"/>
      <c r="EZ111" s="86"/>
      <c r="FA111" s="86"/>
      <c r="FB111" s="86"/>
      <c r="FC111" s="86"/>
      <c r="FD111" s="86"/>
      <c r="FE111" s="86"/>
      <c r="FF111" s="86"/>
      <c r="FG111" s="86"/>
      <c r="FH111" s="86"/>
      <c r="FI111" s="86"/>
      <c r="FJ111" s="86"/>
      <c r="FK111" s="86"/>
      <c r="FL111" s="86"/>
      <c r="FM111" s="86"/>
      <c r="FN111" s="86"/>
      <c r="FO111" s="86"/>
      <c r="FP111" s="86"/>
      <c r="FQ111" s="86"/>
      <c r="FR111" s="86"/>
      <c r="FS111" s="86"/>
      <c r="FT111" s="86"/>
      <c r="FU111" s="86"/>
      <c r="FV111" s="86"/>
    </row>
    <row r="112" spans="2:178" s="12" customFormat="1" ht="14.25" customHeight="1">
      <c r="B112" s="263"/>
      <c r="C112" s="284"/>
      <c r="D112" s="181" t="s">
        <v>191</v>
      </c>
      <c r="E112" s="174">
        <v>1</v>
      </c>
      <c r="F112" s="175">
        <v>0</v>
      </c>
      <c r="G112" s="67">
        <f t="shared" si="768"/>
        <v>0</v>
      </c>
      <c r="H112" s="68">
        <v>0</v>
      </c>
      <c r="I112" s="67">
        <f t="shared" si="769"/>
        <v>0</v>
      </c>
      <c r="J112" s="68">
        <v>0</v>
      </c>
      <c r="K112" s="67">
        <f t="shared" si="770"/>
        <v>0</v>
      </c>
      <c r="L112" s="174">
        <v>2</v>
      </c>
      <c r="M112" s="175">
        <v>0</v>
      </c>
      <c r="N112" s="67">
        <f t="shared" si="771"/>
        <v>0</v>
      </c>
      <c r="O112" s="68">
        <v>0</v>
      </c>
      <c r="P112" s="67">
        <f t="shared" si="772"/>
        <v>0</v>
      </c>
      <c r="Q112" s="68">
        <v>0</v>
      </c>
      <c r="R112" s="67">
        <f t="shared" si="773"/>
        <v>0</v>
      </c>
      <c r="S112" s="174">
        <v>575</v>
      </c>
      <c r="T112" s="175">
        <v>15</v>
      </c>
      <c r="U112" s="67">
        <f t="shared" si="774"/>
        <v>2.6086956521739129E-2</v>
      </c>
      <c r="V112" s="68">
        <v>77</v>
      </c>
      <c r="W112" s="67">
        <f t="shared" si="775"/>
        <v>0.13391304347826086</v>
      </c>
      <c r="X112" s="68">
        <v>35</v>
      </c>
      <c r="Y112" s="67">
        <f t="shared" si="776"/>
        <v>6.0869565217391307E-2</v>
      </c>
      <c r="Z112" s="174">
        <v>377</v>
      </c>
      <c r="AA112" s="175">
        <v>13</v>
      </c>
      <c r="AB112" s="67">
        <f t="shared" si="777"/>
        <v>3.4482758620689655E-2</v>
      </c>
      <c r="AC112" s="68">
        <v>69</v>
      </c>
      <c r="AD112" s="67">
        <f t="shared" si="778"/>
        <v>0.1830238726790451</v>
      </c>
      <c r="AE112" s="68">
        <v>22</v>
      </c>
      <c r="AF112" s="67">
        <f t="shared" si="779"/>
        <v>5.8355437665782495E-2</v>
      </c>
      <c r="AG112" s="174">
        <v>218</v>
      </c>
      <c r="AH112" s="175">
        <v>3</v>
      </c>
      <c r="AI112" s="67">
        <f t="shared" si="780"/>
        <v>1.3761467889908258E-2</v>
      </c>
      <c r="AJ112" s="68">
        <v>23</v>
      </c>
      <c r="AK112" s="67">
        <f t="shared" si="781"/>
        <v>0.10550458715596331</v>
      </c>
      <c r="AL112" s="68">
        <v>19</v>
      </c>
      <c r="AM112" s="67">
        <f t="shared" si="782"/>
        <v>8.7155963302752298E-2</v>
      </c>
      <c r="AN112" s="174">
        <v>82</v>
      </c>
      <c r="AO112" s="175">
        <v>0</v>
      </c>
      <c r="AP112" s="67">
        <f t="shared" si="783"/>
        <v>0</v>
      </c>
      <c r="AQ112" s="68">
        <v>6</v>
      </c>
      <c r="AR112" s="67">
        <f t="shared" si="784"/>
        <v>7.3170731707317069E-2</v>
      </c>
      <c r="AS112" s="68">
        <v>3</v>
      </c>
      <c r="AT112" s="67">
        <f t="shared" si="785"/>
        <v>3.6585365853658534E-2</v>
      </c>
      <c r="AU112" s="174">
        <v>26</v>
      </c>
      <c r="AV112" s="175">
        <v>0</v>
      </c>
      <c r="AW112" s="67">
        <f t="shared" si="786"/>
        <v>0</v>
      </c>
      <c r="AX112" s="68">
        <v>1</v>
      </c>
      <c r="AY112" s="67">
        <f t="shared" si="787"/>
        <v>3.8461538461538464E-2</v>
      </c>
      <c r="AZ112" s="68">
        <v>0</v>
      </c>
      <c r="BA112" s="67">
        <f t="shared" si="788"/>
        <v>0</v>
      </c>
      <c r="BB112" s="174">
        <f t="shared" si="21"/>
        <v>1281</v>
      </c>
      <c r="BC112" s="69">
        <f t="shared" si="22"/>
        <v>31</v>
      </c>
      <c r="BD112" s="67">
        <f t="shared" si="789"/>
        <v>2.4199843871975019E-2</v>
      </c>
      <c r="BE112" s="69">
        <f t="shared" si="24"/>
        <v>176</v>
      </c>
      <c r="BF112" s="67">
        <f t="shared" si="790"/>
        <v>0.13739266198282593</v>
      </c>
      <c r="BG112" s="69">
        <f t="shared" si="26"/>
        <v>79</v>
      </c>
      <c r="BH112" s="67">
        <f t="shared" si="791"/>
        <v>6.1670569867291178E-2</v>
      </c>
      <c r="BJ112" s="263"/>
      <c r="BK112" s="284"/>
      <c r="BL112" s="223" t="s">
        <v>191</v>
      </c>
      <c r="BM112" s="40">
        <v>1264</v>
      </c>
      <c r="BN112" s="40">
        <v>34</v>
      </c>
      <c r="BO112" s="91">
        <v>2.6898734177215191E-2</v>
      </c>
      <c r="BP112" s="40">
        <v>169</v>
      </c>
      <c r="BQ112" s="91">
        <v>0.13370253164556961</v>
      </c>
      <c r="BR112" s="40">
        <v>78</v>
      </c>
      <c r="BS112" s="91">
        <v>6.1708860759493674E-2</v>
      </c>
      <c r="BU112" s="209"/>
      <c r="BV112" s="213" t="s">
        <v>191</v>
      </c>
      <c r="BW112" s="38">
        <f t="shared" si="574"/>
        <v>0.77673692427790786</v>
      </c>
      <c r="BX112" s="38">
        <f t="shared" si="575"/>
        <v>0.77768987341772156</v>
      </c>
      <c r="BY112" s="86"/>
      <c r="BZ112" s="148"/>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Z112" s="148"/>
      <c r="DA112" s="86"/>
      <c r="DB112" s="86"/>
      <c r="DC112" s="86"/>
      <c r="DD112" s="86"/>
      <c r="DE112" s="86"/>
      <c r="DF112" s="86"/>
      <c r="DG112" s="86"/>
      <c r="DH112" s="86"/>
      <c r="DI112" s="86"/>
      <c r="DJ112" s="86"/>
      <c r="DK112" s="86"/>
      <c r="DL112" s="86"/>
      <c r="DM112" s="86"/>
      <c r="DN112" s="86"/>
      <c r="DO112" s="86"/>
      <c r="DP112" s="86"/>
      <c r="DQ112" s="86"/>
      <c r="DR112" s="86"/>
      <c r="DS112" s="86"/>
      <c r="DT112" s="86"/>
      <c r="DU112" s="86"/>
      <c r="DV112" s="86"/>
      <c r="DW112" s="86"/>
      <c r="DX112" s="86"/>
      <c r="DY112" s="86"/>
      <c r="DZ112" s="86"/>
      <c r="EA112" s="86"/>
      <c r="EB112" s="86"/>
      <c r="EC112" s="86"/>
      <c r="ED112" s="86"/>
      <c r="EE112" s="86"/>
      <c r="EF112" s="86"/>
      <c r="EG112" s="86"/>
      <c r="EH112" s="86"/>
      <c r="EI112" s="86"/>
      <c r="EJ112" s="86"/>
      <c r="EL112" s="86"/>
      <c r="EM112" s="86"/>
      <c r="EN112" s="86"/>
      <c r="EO112" s="86"/>
      <c r="EP112" s="86"/>
      <c r="EQ112" s="86"/>
      <c r="ER112" s="86"/>
      <c r="ES112" s="86"/>
      <c r="ET112" s="86"/>
      <c r="EU112" s="86"/>
      <c r="EV112" s="86"/>
      <c r="EW112" s="86"/>
      <c r="EX112" s="86"/>
      <c r="EY112" s="86"/>
      <c r="EZ112" s="86"/>
      <c r="FA112" s="86"/>
      <c r="FB112" s="86"/>
      <c r="FC112" s="86"/>
      <c r="FD112" s="86"/>
      <c r="FE112" s="86"/>
      <c r="FF112" s="86"/>
      <c r="FG112" s="86"/>
      <c r="FH112" s="86"/>
      <c r="FI112" s="86"/>
      <c r="FJ112" s="86"/>
      <c r="FK112" s="86"/>
      <c r="FL112" s="86"/>
      <c r="FM112" s="86"/>
      <c r="FN112" s="86"/>
      <c r="FO112" s="86"/>
      <c r="FP112" s="86"/>
      <c r="FQ112" s="86"/>
      <c r="FR112" s="86"/>
      <c r="FS112" s="86"/>
      <c r="FT112" s="86"/>
      <c r="FU112" s="86"/>
      <c r="FV112" s="86"/>
    </row>
    <row r="113" spans="2:178" s="12" customFormat="1" ht="14.25" customHeight="1">
      <c r="B113" s="263"/>
      <c r="C113" s="284"/>
      <c r="D113" s="144" t="s">
        <v>246</v>
      </c>
      <c r="E113" s="166">
        <v>2</v>
      </c>
      <c r="F113" s="235">
        <v>0</v>
      </c>
      <c r="G113" s="168">
        <f t="shared" ref="G113" si="904">IFERROR(F113/E113,"-")</f>
        <v>0</v>
      </c>
      <c r="H113" s="236">
        <v>0</v>
      </c>
      <c r="I113" s="168">
        <f t="shared" ref="I113" si="905">IFERROR(H113/E113,"-")</f>
        <v>0</v>
      </c>
      <c r="J113" s="236">
        <v>0</v>
      </c>
      <c r="K113" s="168">
        <f t="shared" ref="K113" si="906">IFERROR(J113/E113,"-")</f>
        <v>0</v>
      </c>
      <c r="L113" s="166">
        <v>7</v>
      </c>
      <c r="M113" s="235">
        <v>0</v>
      </c>
      <c r="N113" s="168">
        <f t="shared" ref="N113" si="907">IFERROR(M113/L113,"-")</f>
        <v>0</v>
      </c>
      <c r="O113" s="236">
        <v>0</v>
      </c>
      <c r="P113" s="168">
        <f t="shared" ref="P113" si="908">IFERROR(O113/L113,"-")</f>
        <v>0</v>
      </c>
      <c r="Q113" s="236">
        <v>0</v>
      </c>
      <c r="R113" s="168">
        <f t="shared" ref="R113" si="909">IFERROR(Q113/L113,"-")</f>
        <v>0</v>
      </c>
      <c r="S113" s="166">
        <v>73</v>
      </c>
      <c r="T113" s="235">
        <v>0</v>
      </c>
      <c r="U113" s="168">
        <f t="shared" ref="U113" si="910">IFERROR(T113/S113,"-")</f>
        <v>0</v>
      </c>
      <c r="V113" s="236">
        <v>1</v>
      </c>
      <c r="W113" s="168">
        <f t="shared" ref="W113" si="911">IFERROR(V113/S113,"-")</f>
        <v>1.3698630136986301E-2</v>
      </c>
      <c r="X113" s="236">
        <v>0</v>
      </c>
      <c r="Y113" s="168">
        <f t="shared" ref="Y113" si="912">IFERROR(X113/S113,"-")</f>
        <v>0</v>
      </c>
      <c r="Z113" s="166">
        <v>137</v>
      </c>
      <c r="AA113" s="235">
        <v>0</v>
      </c>
      <c r="AB113" s="168">
        <f t="shared" ref="AB113" si="913">IFERROR(AA113/Z113,"-")</f>
        <v>0</v>
      </c>
      <c r="AC113" s="236">
        <v>3</v>
      </c>
      <c r="AD113" s="168">
        <f t="shared" ref="AD113" si="914">IFERROR(AC113/Z113,"-")</f>
        <v>2.1897810218978103E-2</v>
      </c>
      <c r="AE113" s="236">
        <v>1</v>
      </c>
      <c r="AF113" s="168">
        <f t="shared" ref="AF113" si="915">IFERROR(AE113/Z113,"-")</f>
        <v>7.2992700729927005E-3</v>
      </c>
      <c r="AG113" s="166">
        <v>135</v>
      </c>
      <c r="AH113" s="235">
        <v>0</v>
      </c>
      <c r="AI113" s="168">
        <f t="shared" ref="AI113" si="916">IFERROR(AH113/AG113,"-")</f>
        <v>0</v>
      </c>
      <c r="AJ113" s="236">
        <v>2</v>
      </c>
      <c r="AK113" s="168">
        <f t="shared" ref="AK113" si="917">IFERROR(AJ113/AG113,"-")</f>
        <v>1.4814814814814815E-2</v>
      </c>
      <c r="AL113" s="236">
        <v>3</v>
      </c>
      <c r="AM113" s="168">
        <f t="shared" ref="AM113" si="918">IFERROR(AL113/AG113,"-")</f>
        <v>2.2222222222222223E-2</v>
      </c>
      <c r="AN113" s="166">
        <v>145</v>
      </c>
      <c r="AO113" s="235">
        <v>0</v>
      </c>
      <c r="AP113" s="168">
        <f t="shared" ref="AP113" si="919">IFERROR(AO113/AN113,"-")</f>
        <v>0</v>
      </c>
      <c r="AQ113" s="236">
        <v>0</v>
      </c>
      <c r="AR113" s="168">
        <f t="shared" ref="AR113" si="920">IFERROR(AQ113/AN113,"-")</f>
        <v>0</v>
      </c>
      <c r="AS113" s="236">
        <v>0</v>
      </c>
      <c r="AT113" s="168">
        <f t="shared" ref="AT113" si="921">IFERROR(AS113/AN113,"-")</f>
        <v>0</v>
      </c>
      <c r="AU113" s="166">
        <v>74</v>
      </c>
      <c r="AV113" s="235">
        <v>0</v>
      </c>
      <c r="AW113" s="168">
        <f t="shared" ref="AW113" si="922">IFERROR(AV113/AU113,"-")</f>
        <v>0</v>
      </c>
      <c r="AX113" s="236">
        <v>0</v>
      </c>
      <c r="AY113" s="168">
        <f t="shared" ref="AY113" si="923">IFERROR(AX113/AU113,"-")</f>
        <v>0</v>
      </c>
      <c r="AZ113" s="236">
        <v>1</v>
      </c>
      <c r="BA113" s="168">
        <f t="shared" ref="BA113" si="924">IFERROR(AZ113/AU113,"-")</f>
        <v>1.3513513513513514E-2</v>
      </c>
      <c r="BB113" s="166">
        <f t="shared" ref="BB113" si="925">SUM(E113,L113,S113,Z113,AG113,AN113,AU113,)</f>
        <v>573</v>
      </c>
      <c r="BC113" s="167">
        <f t="shared" ref="BC113" si="926">SUM(F113,M113,T113,AA113,AH113,AO113,AV113,)</f>
        <v>0</v>
      </c>
      <c r="BD113" s="168">
        <f t="shared" ref="BD113" si="927">IFERROR(BC113/BB113,"-")</f>
        <v>0</v>
      </c>
      <c r="BE113" s="167">
        <f t="shared" ref="BE113" si="928">SUM(H113,O113,V113,AC113,AJ113,AQ113,AX113,)</f>
        <v>6</v>
      </c>
      <c r="BF113" s="168">
        <f t="shared" ref="BF113" si="929">IFERROR(BE113/BB113,"-")</f>
        <v>1.0471204188481676E-2</v>
      </c>
      <c r="BG113" s="167">
        <f t="shared" ref="BG113" si="930">SUM(J113,Q113,X113,AE113,AL113,AS113,AZ113,)</f>
        <v>5</v>
      </c>
      <c r="BH113" s="168">
        <f t="shared" ref="BH113" si="931">IFERROR(BG113/BB113,"-")</f>
        <v>8.7260034904013961E-3</v>
      </c>
      <c r="BJ113" s="263"/>
      <c r="BK113" s="284"/>
      <c r="BL113" s="223" t="s">
        <v>245</v>
      </c>
      <c r="BM113" s="40">
        <v>327</v>
      </c>
      <c r="BN113" s="40">
        <v>0</v>
      </c>
      <c r="BO113" s="91">
        <v>0</v>
      </c>
      <c r="BP113" s="40">
        <v>1</v>
      </c>
      <c r="BQ113" s="91">
        <v>3.0581039755351682E-3</v>
      </c>
      <c r="BR113" s="40">
        <v>1</v>
      </c>
      <c r="BS113" s="91">
        <v>3.0581039755351682E-3</v>
      </c>
      <c r="BU113" s="209"/>
      <c r="BV113" s="213" t="s">
        <v>245</v>
      </c>
      <c r="BW113" s="38">
        <f t="shared" si="574"/>
        <v>0.98080279232111689</v>
      </c>
      <c r="BX113" s="38">
        <f t="shared" si="575"/>
        <v>0.99388379204892963</v>
      </c>
      <c r="BY113" s="86"/>
      <c r="BZ113" s="148"/>
      <c r="CA113" s="86"/>
      <c r="CB113" s="86"/>
      <c r="CC113" s="86"/>
      <c r="CD113" s="86"/>
      <c r="CE113" s="86"/>
      <c r="CF113" s="86"/>
      <c r="CG113" s="86"/>
      <c r="CH113" s="86"/>
      <c r="CI113" s="86"/>
      <c r="CJ113" s="86"/>
      <c r="CK113" s="86"/>
      <c r="CL113" s="86"/>
      <c r="CM113" s="86"/>
      <c r="CN113" s="86"/>
      <c r="CO113" s="86"/>
      <c r="CP113" s="86"/>
      <c r="CQ113" s="86"/>
      <c r="CR113" s="86"/>
      <c r="CS113" s="86"/>
      <c r="CT113" s="86"/>
      <c r="CU113" s="86"/>
      <c r="CV113" s="86"/>
      <c r="CW113" s="86"/>
      <c r="CX113" s="86"/>
      <c r="CZ113" s="148"/>
      <c r="DA113" s="86"/>
      <c r="DB113" s="86"/>
      <c r="DC113" s="86"/>
      <c r="DD113" s="86"/>
      <c r="DE113" s="86"/>
      <c r="DF113" s="86"/>
      <c r="DG113" s="86"/>
      <c r="DH113" s="86"/>
      <c r="DI113" s="86"/>
      <c r="DJ113" s="86"/>
      <c r="DK113" s="86"/>
      <c r="DL113" s="86"/>
      <c r="DM113" s="86"/>
      <c r="DN113" s="86"/>
      <c r="DO113" s="86"/>
      <c r="DP113" s="86"/>
      <c r="DQ113" s="86"/>
      <c r="DR113" s="86"/>
      <c r="DS113" s="86"/>
      <c r="DT113" s="86"/>
      <c r="DU113" s="86"/>
      <c r="DV113" s="86"/>
      <c r="DW113" s="86"/>
      <c r="DX113" s="86"/>
      <c r="DY113" s="86"/>
      <c r="DZ113" s="86"/>
      <c r="EA113" s="86"/>
      <c r="EB113" s="86"/>
      <c r="EC113" s="86"/>
      <c r="ED113" s="86"/>
      <c r="EE113" s="86"/>
      <c r="EF113" s="86"/>
      <c r="EG113" s="86"/>
      <c r="EH113" s="86"/>
      <c r="EI113" s="86"/>
      <c r="EJ113" s="86"/>
      <c r="EL113" s="86"/>
      <c r="EM113" s="86"/>
      <c r="EN113" s="86"/>
      <c r="EO113" s="86"/>
      <c r="EP113" s="86"/>
      <c r="EQ113" s="86"/>
      <c r="ER113" s="86"/>
      <c r="ES113" s="86"/>
      <c r="ET113" s="86"/>
      <c r="EU113" s="86"/>
      <c r="EV113" s="86"/>
      <c r="EW113" s="86"/>
      <c r="EX113" s="86"/>
      <c r="EY113" s="86"/>
      <c r="EZ113" s="86"/>
      <c r="FA113" s="86"/>
      <c r="FB113" s="86"/>
      <c r="FC113" s="86"/>
      <c r="FD113" s="86"/>
      <c r="FE113" s="86"/>
      <c r="FF113" s="86"/>
      <c r="FG113" s="86"/>
      <c r="FH113" s="86"/>
      <c r="FI113" s="86"/>
      <c r="FJ113" s="86"/>
      <c r="FK113" s="86"/>
      <c r="FL113" s="86"/>
      <c r="FM113" s="86"/>
      <c r="FN113" s="86"/>
      <c r="FO113" s="86"/>
      <c r="FP113" s="86"/>
      <c r="FQ113" s="86"/>
      <c r="FR113" s="86"/>
      <c r="FS113" s="86"/>
      <c r="FT113" s="86"/>
      <c r="FU113" s="86"/>
      <c r="FV113" s="86"/>
    </row>
    <row r="114" spans="2:178" s="12" customFormat="1" ht="14.25" customHeight="1">
      <c r="B114" s="264"/>
      <c r="C114" s="285"/>
      <c r="D114" s="164" t="s">
        <v>74</v>
      </c>
      <c r="E114" s="39">
        <v>68</v>
      </c>
      <c r="F114" s="237">
        <v>2</v>
      </c>
      <c r="G114" s="13">
        <f t="shared" si="768"/>
        <v>2.9411764705882353E-2</v>
      </c>
      <c r="H114" s="34">
        <v>10</v>
      </c>
      <c r="I114" s="13">
        <f t="shared" si="769"/>
        <v>0.14705882352941177</v>
      </c>
      <c r="J114" s="34">
        <v>2</v>
      </c>
      <c r="K114" s="13">
        <f t="shared" si="770"/>
        <v>2.9411764705882353E-2</v>
      </c>
      <c r="L114" s="39">
        <v>154</v>
      </c>
      <c r="M114" s="237">
        <v>3</v>
      </c>
      <c r="N114" s="13">
        <f t="shared" si="771"/>
        <v>1.948051948051948E-2</v>
      </c>
      <c r="O114" s="34">
        <v>19</v>
      </c>
      <c r="P114" s="13">
        <f t="shared" si="772"/>
        <v>0.12337662337662338</v>
      </c>
      <c r="Q114" s="34">
        <v>3</v>
      </c>
      <c r="R114" s="13">
        <f t="shared" si="773"/>
        <v>1.948051948051948E-2</v>
      </c>
      <c r="S114" s="39">
        <v>6934</v>
      </c>
      <c r="T114" s="237">
        <v>219</v>
      </c>
      <c r="U114" s="13">
        <f t="shared" si="774"/>
        <v>3.1583501586385926E-2</v>
      </c>
      <c r="V114" s="34">
        <v>1057</v>
      </c>
      <c r="W114" s="13">
        <f t="shared" si="775"/>
        <v>0.1524372656475339</v>
      </c>
      <c r="X114" s="34">
        <v>352</v>
      </c>
      <c r="Y114" s="13">
        <f t="shared" si="776"/>
        <v>5.0764349581770986E-2</v>
      </c>
      <c r="Z114" s="39">
        <v>5851</v>
      </c>
      <c r="AA114" s="237">
        <v>159</v>
      </c>
      <c r="AB114" s="13">
        <f t="shared" si="777"/>
        <v>2.7174841907366264E-2</v>
      </c>
      <c r="AC114" s="34">
        <v>920</v>
      </c>
      <c r="AD114" s="13">
        <f t="shared" si="778"/>
        <v>0.15723807896086139</v>
      </c>
      <c r="AE114" s="34">
        <v>312</v>
      </c>
      <c r="AF114" s="13">
        <f t="shared" si="779"/>
        <v>5.3324218082379082E-2</v>
      </c>
      <c r="AG114" s="39">
        <v>3882</v>
      </c>
      <c r="AH114" s="237">
        <v>66</v>
      </c>
      <c r="AI114" s="13">
        <f t="shared" si="780"/>
        <v>1.7001545595054096E-2</v>
      </c>
      <c r="AJ114" s="34">
        <v>415</v>
      </c>
      <c r="AK114" s="13">
        <f t="shared" si="781"/>
        <v>0.10690365790829469</v>
      </c>
      <c r="AL114" s="34">
        <v>192</v>
      </c>
      <c r="AM114" s="13">
        <f t="shared" si="782"/>
        <v>4.945904173106646E-2</v>
      </c>
      <c r="AN114" s="39">
        <v>1853</v>
      </c>
      <c r="AO114" s="237">
        <v>11</v>
      </c>
      <c r="AP114" s="13">
        <f t="shared" si="783"/>
        <v>5.9363194819212085E-3</v>
      </c>
      <c r="AQ114" s="34">
        <v>129</v>
      </c>
      <c r="AR114" s="13">
        <f t="shared" si="784"/>
        <v>6.9616837560712352E-2</v>
      </c>
      <c r="AS114" s="34">
        <v>39</v>
      </c>
      <c r="AT114" s="13">
        <f t="shared" si="785"/>
        <v>2.1046950890447922E-2</v>
      </c>
      <c r="AU114" s="39">
        <v>654</v>
      </c>
      <c r="AV114" s="237">
        <v>1</v>
      </c>
      <c r="AW114" s="13">
        <f t="shared" si="786"/>
        <v>1.5290519877675841E-3</v>
      </c>
      <c r="AX114" s="34">
        <v>32</v>
      </c>
      <c r="AY114" s="13">
        <f t="shared" si="787"/>
        <v>4.8929663608562692E-2</v>
      </c>
      <c r="AZ114" s="34">
        <v>9</v>
      </c>
      <c r="BA114" s="13">
        <f t="shared" si="788"/>
        <v>1.3761467889908258E-2</v>
      </c>
      <c r="BB114" s="39">
        <f t="shared" si="21"/>
        <v>19396</v>
      </c>
      <c r="BC114" s="75">
        <f t="shared" si="22"/>
        <v>461</v>
      </c>
      <c r="BD114" s="13">
        <f t="shared" si="789"/>
        <v>2.3767787172612909E-2</v>
      </c>
      <c r="BE114" s="75">
        <f t="shared" si="24"/>
        <v>2582</v>
      </c>
      <c r="BF114" s="13">
        <f t="shared" si="790"/>
        <v>0.13312023097545886</v>
      </c>
      <c r="BG114" s="75">
        <f t="shared" si="26"/>
        <v>909</v>
      </c>
      <c r="BH114" s="13">
        <f t="shared" si="791"/>
        <v>4.6865333058362546E-2</v>
      </c>
      <c r="BJ114" s="264"/>
      <c r="BK114" s="285"/>
      <c r="BL114" s="222" t="s">
        <v>74</v>
      </c>
      <c r="BM114" s="40">
        <v>18944</v>
      </c>
      <c r="BN114" s="40">
        <v>400</v>
      </c>
      <c r="BO114" s="91">
        <v>2.1114864864864864E-2</v>
      </c>
      <c r="BP114" s="40">
        <v>2431</v>
      </c>
      <c r="BQ114" s="91">
        <v>0.12832559121621623</v>
      </c>
      <c r="BR114" s="40">
        <v>888</v>
      </c>
      <c r="BS114" s="91">
        <v>4.6875E-2</v>
      </c>
      <c r="BU114" s="210"/>
      <c r="BV114" s="212" t="s">
        <v>74</v>
      </c>
      <c r="BW114" s="38">
        <f t="shared" si="574"/>
        <v>0.79624664879356566</v>
      </c>
      <c r="BX114" s="38">
        <f t="shared" si="575"/>
        <v>0.80368454391891897</v>
      </c>
      <c r="BY114" s="86"/>
      <c r="BZ114" s="148"/>
      <c r="CA114" s="86"/>
      <c r="CB114" s="86"/>
      <c r="CC114" s="86"/>
      <c r="CD114" s="86"/>
      <c r="CE114" s="86"/>
      <c r="CF114" s="86"/>
      <c r="CG114" s="86"/>
      <c r="CH114" s="86"/>
      <c r="CI114" s="86"/>
      <c r="CJ114" s="86"/>
      <c r="CK114" s="86"/>
      <c r="CL114" s="86"/>
      <c r="CM114" s="86"/>
      <c r="CN114" s="86"/>
      <c r="CO114" s="86"/>
      <c r="CP114" s="86"/>
      <c r="CQ114" s="86"/>
      <c r="CR114" s="86"/>
      <c r="CS114" s="86"/>
      <c r="CT114" s="86"/>
      <c r="CU114" s="86"/>
      <c r="CV114" s="86"/>
      <c r="CW114" s="86"/>
      <c r="CX114" s="86"/>
      <c r="CZ114" s="148"/>
      <c r="DA114" s="86"/>
      <c r="DB114" s="86"/>
      <c r="DC114" s="86"/>
      <c r="DD114" s="86"/>
      <c r="DE114" s="86"/>
      <c r="DF114" s="86"/>
      <c r="DG114" s="86"/>
      <c r="DH114" s="86"/>
      <c r="DI114" s="86"/>
      <c r="DJ114" s="86"/>
      <c r="DK114" s="86"/>
      <c r="DL114" s="86"/>
      <c r="DM114" s="86"/>
      <c r="DN114" s="86"/>
      <c r="DO114" s="86"/>
      <c r="DP114" s="86"/>
      <c r="DQ114" s="86"/>
      <c r="DR114" s="86"/>
      <c r="DS114" s="86"/>
      <c r="DT114" s="86"/>
      <c r="DU114" s="86"/>
      <c r="DV114" s="86"/>
      <c r="DW114" s="86"/>
      <c r="DX114" s="86"/>
      <c r="DY114" s="86"/>
      <c r="DZ114" s="86"/>
      <c r="EA114" s="86"/>
      <c r="EB114" s="86"/>
      <c r="EC114" s="86"/>
      <c r="ED114" s="86"/>
      <c r="EE114" s="86"/>
      <c r="EF114" s="86"/>
      <c r="EG114" s="86"/>
      <c r="EH114" s="86"/>
      <c r="EI114" s="86"/>
      <c r="EJ114" s="86"/>
      <c r="EL114" s="86"/>
      <c r="EM114" s="86"/>
      <c r="EN114" s="86"/>
      <c r="EO114" s="86"/>
      <c r="EP114" s="86"/>
      <c r="EQ114" s="86"/>
      <c r="ER114" s="86"/>
      <c r="ES114" s="86"/>
      <c r="ET114" s="86"/>
      <c r="EU114" s="86"/>
      <c r="EV114" s="86"/>
      <c r="EW114" s="86"/>
      <c r="EX114" s="86"/>
      <c r="EY114" s="86"/>
      <c r="EZ114" s="86"/>
      <c r="FA114" s="86"/>
      <c r="FB114" s="86"/>
      <c r="FC114" s="86"/>
      <c r="FD114" s="86"/>
      <c r="FE114" s="86"/>
      <c r="FF114" s="86"/>
      <c r="FG114" s="86"/>
      <c r="FH114" s="86"/>
      <c r="FI114" s="86"/>
      <c r="FJ114" s="86"/>
      <c r="FK114" s="86"/>
      <c r="FL114" s="86"/>
      <c r="FM114" s="86"/>
      <c r="FN114" s="86"/>
      <c r="FO114" s="86"/>
      <c r="FP114" s="86"/>
      <c r="FQ114" s="86"/>
      <c r="FR114" s="86"/>
      <c r="FS114" s="86"/>
      <c r="FT114" s="86"/>
      <c r="FU114" s="86"/>
      <c r="FV114" s="86"/>
    </row>
    <row r="115" spans="2:178" s="12" customFormat="1" ht="14.25" customHeight="1">
      <c r="B115" s="262">
        <v>28</v>
      </c>
      <c r="C115" s="283" t="s">
        <v>37</v>
      </c>
      <c r="D115" s="143" t="s">
        <v>163</v>
      </c>
      <c r="E115" s="128">
        <v>54</v>
      </c>
      <c r="F115" s="89">
        <v>0</v>
      </c>
      <c r="G115" s="77">
        <f t="shared" si="768"/>
        <v>0</v>
      </c>
      <c r="H115" s="78">
        <v>9</v>
      </c>
      <c r="I115" s="77">
        <f t="shared" si="769"/>
        <v>0.16666666666666666</v>
      </c>
      <c r="J115" s="78">
        <v>1</v>
      </c>
      <c r="K115" s="77">
        <f t="shared" si="770"/>
        <v>1.8518518518518517E-2</v>
      </c>
      <c r="L115" s="128">
        <v>133</v>
      </c>
      <c r="M115" s="89">
        <v>1</v>
      </c>
      <c r="N115" s="77">
        <f t="shared" si="771"/>
        <v>7.5187969924812026E-3</v>
      </c>
      <c r="O115" s="78">
        <v>12</v>
      </c>
      <c r="P115" s="77">
        <f t="shared" si="772"/>
        <v>9.0225563909774431E-2</v>
      </c>
      <c r="Q115" s="78">
        <v>1</v>
      </c>
      <c r="R115" s="77">
        <f t="shared" si="773"/>
        <v>7.5187969924812026E-3</v>
      </c>
      <c r="S115" s="128">
        <v>6131</v>
      </c>
      <c r="T115" s="89">
        <v>140</v>
      </c>
      <c r="U115" s="77">
        <f t="shared" si="774"/>
        <v>2.2834774098841951E-2</v>
      </c>
      <c r="V115" s="78">
        <v>1117</v>
      </c>
      <c r="W115" s="77">
        <f t="shared" si="775"/>
        <v>0.18218887620290328</v>
      </c>
      <c r="X115" s="78">
        <v>217</v>
      </c>
      <c r="Y115" s="77">
        <f t="shared" si="776"/>
        <v>3.5393899853205027E-2</v>
      </c>
      <c r="Z115" s="128">
        <v>4830</v>
      </c>
      <c r="AA115" s="89">
        <v>85</v>
      </c>
      <c r="AB115" s="77">
        <f t="shared" si="777"/>
        <v>1.7598343685300208E-2</v>
      </c>
      <c r="AC115" s="78">
        <v>773</v>
      </c>
      <c r="AD115" s="77">
        <f t="shared" si="778"/>
        <v>0.16004140786749482</v>
      </c>
      <c r="AE115" s="78">
        <v>176</v>
      </c>
      <c r="AF115" s="77">
        <f t="shared" si="779"/>
        <v>3.6438923395445133E-2</v>
      </c>
      <c r="AG115" s="128">
        <v>2463</v>
      </c>
      <c r="AH115" s="89">
        <v>26</v>
      </c>
      <c r="AI115" s="77">
        <f t="shared" si="780"/>
        <v>1.0556232237109216E-2</v>
      </c>
      <c r="AJ115" s="78">
        <v>250</v>
      </c>
      <c r="AK115" s="77">
        <f t="shared" si="781"/>
        <v>0.10150223304912707</v>
      </c>
      <c r="AL115" s="78">
        <v>58</v>
      </c>
      <c r="AM115" s="77">
        <f t="shared" si="782"/>
        <v>2.3548518067397484E-2</v>
      </c>
      <c r="AN115" s="128">
        <v>945</v>
      </c>
      <c r="AO115" s="89">
        <v>1</v>
      </c>
      <c r="AP115" s="77">
        <f t="shared" si="783"/>
        <v>1.0582010582010583E-3</v>
      </c>
      <c r="AQ115" s="78">
        <v>58</v>
      </c>
      <c r="AR115" s="77">
        <f t="shared" si="784"/>
        <v>6.1375661375661375E-2</v>
      </c>
      <c r="AS115" s="78">
        <v>20</v>
      </c>
      <c r="AT115" s="77">
        <f t="shared" si="785"/>
        <v>2.1164021164021163E-2</v>
      </c>
      <c r="AU115" s="128">
        <v>316</v>
      </c>
      <c r="AV115" s="89">
        <v>0</v>
      </c>
      <c r="AW115" s="77">
        <f t="shared" si="786"/>
        <v>0</v>
      </c>
      <c r="AX115" s="78">
        <v>16</v>
      </c>
      <c r="AY115" s="77">
        <f t="shared" si="787"/>
        <v>5.0632911392405063E-2</v>
      </c>
      <c r="AZ115" s="78">
        <v>2</v>
      </c>
      <c r="BA115" s="77">
        <f t="shared" si="788"/>
        <v>6.3291139240506328E-3</v>
      </c>
      <c r="BB115" s="128">
        <f t="shared" si="21"/>
        <v>14872</v>
      </c>
      <c r="BC115" s="79">
        <f t="shared" si="22"/>
        <v>253</v>
      </c>
      <c r="BD115" s="77">
        <f t="shared" si="789"/>
        <v>1.7011834319526627E-2</v>
      </c>
      <c r="BE115" s="79">
        <f t="shared" si="24"/>
        <v>2235</v>
      </c>
      <c r="BF115" s="77">
        <f t="shared" si="790"/>
        <v>0.15028240989779451</v>
      </c>
      <c r="BG115" s="79">
        <f t="shared" si="26"/>
        <v>475</v>
      </c>
      <c r="BH115" s="77">
        <f t="shared" si="791"/>
        <v>3.1939214631522321E-2</v>
      </c>
      <c r="BJ115" s="262">
        <v>28</v>
      </c>
      <c r="BK115" s="283" t="s">
        <v>37</v>
      </c>
      <c r="BL115" s="223" t="s">
        <v>163</v>
      </c>
      <c r="BM115" s="40">
        <v>14421</v>
      </c>
      <c r="BN115" s="40">
        <v>274</v>
      </c>
      <c r="BO115" s="91">
        <v>1.9000069343318771E-2</v>
      </c>
      <c r="BP115" s="40">
        <v>2099</v>
      </c>
      <c r="BQ115" s="91">
        <v>0.1455516261008252</v>
      </c>
      <c r="BR115" s="40">
        <v>453</v>
      </c>
      <c r="BS115" s="91">
        <v>3.1412523403370085E-2</v>
      </c>
      <c r="BU115" s="208" t="s">
        <v>37</v>
      </c>
      <c r="BV115" s="213" t="s">
        <v>163</v>
      </c>
      <c r="BW115" s="38">
        <f t="shared" si="574"/>
        <v>0.80076654115115653</v>
      </c>
      <c r="BX115" s="38">
        <f t="shared" si="575"/>
        <v>0.80403578115248597</v>
      </c>
      <c r="BY115" s="86"/>
      <c r="BZ115" s="148"/>
      <c r="CA115" s="86"/>
      <c r="CB115" s="86"/>
      <c r="CC115" s="86"/>
      <c r="CD115" s="86"/>
      <c r="CE115" s="86"/>
      <c r="CF115" s="86"/>
      <c r="CG115" s="86"/>
      <c r="CH115" s="86"/>
      <c r="CI115" s="86"/>
      <c r="CJ115" s="86"/>
      <c r="CK115" s="86"/>
      <c r="CL115" s="86"/>
      <c r="CM115" s="86"/>
      <c r="CN115" s="86"/>
      <c r="CO115" s="86"/>
      <c r="CP115" s="86"/>
      <c r="CQ115" s="86"/>
      <c r="CR115" s="86"/>
      <c r="CS115" s="86"/>
      <c r="CT115" s="86"/>
      <c r="CU115" s="86"/>
      <c r="CV115" s="86"/>
      <c r="CW115" s="86"/>
      <c r="CX115" s="86"/>
      <c r="CZ115" s="148"/>
      <c r="DA115" s="86"/>
      <c r="DB115" s="86"/>
      <c r="DC115" s="86"/>
      <c r="DD115" s="86"/>
      <c r="DE115" s="86"/>
      <c r="DF115" s="86"/>
      <c r="DG115" s="86"/>
      <c r="DH115" s="86"/>
      <c r="DI115" s="86"/>
      <c r="DJ115" s="86"/>
      <c r="DK115" s="86"/>
      <c r="DL115" s="86"/>
      <c r="DM115" s="86"/>
      <c r="DN115" s="86"/>
      <c r="DO115" s="86"/>
      <c r="DP115" s="86"/>
      <c r="DQ115" s="86"/>
      <c r="DR115" s="86"/>
      <c r="DS115" s="86"/>
      <c r="DT115" s="86"/>
      <c r="DU115" s="86"/>
      <c r="DV115" s="86"/>
      <c r="DW115" s="86"/>
      <c r="DX115" s="86"/>
      <c r="DY115" s="86"/>
      <c r="DZ115" s="86"/>
      <c r="EA115" s="86"/>
      <c r="EB115" s="86"/>
      <c r="EC115" s="86"/>
      <c r="ED115" s="86"/>
      <c r="EE115" s="86"/>
      <c r="EF115" s="86"/>
      <c r="EG115" s="86"/>
      <c r="EH115" s="86"/>
      <c r="EI115" s="86"/>
      <c r="EJ115" s="86"/>
      <c r="EL115" s="86"/>
      <c r="EM115" s="86"/>
      <c r="EN115" s="86"/>
      <c r="EO115" s="86"/>
      <c r="EP115" s="86"/>
      <c r="EQ115" s="86"/>
      <c r="ER115" s="86"/>
      <c r="ES115" s="86"/>
      <c r="ET115" s="86"/>
      <c r="EU115" s="86"/>
      <c r="EV115" s="86"/>
      <c r="EW115" s="86"/>
      <c r="EX115" s="86"/>
      <c r="EY115" s="86"/>
      <c r="EZ115" s="86"/>
      <c r="FA115" s="86"/>
      <c r="FB115" s="86"/>
      <c r="FC115" s="86"/>
      <c r="FD115" s="86"/>
      <c r="FE115" s="86"/>
      <c r="FF115" s="86"/>
      <c r="FG115" s="86"/>
      <c r="FH115" s="86"/>
      <c r="FI115" s="86"/>
      <c r="FJ115" s="86"/>
      <c r="FK115" s="86"/>
      <c r="FL115" s="86"/>
      <c r="FM115" s="86"/>
      <c r="FN115" s="86"/>
      <c r="FO115" s="86"/>
      <c r="FP115" s="86"/>
      <c r="FQ115" s="86"/>
      <c r="FR115" s="86"/>
      <c r="FS115" s="86"/>
      <c r="FT115" s="86"/>
      <c r="FU115" s="86"/>
      <c r="FV115" s="86"/>
    </row>
    <row r="116" spans="2:178" s="12" customFormat="1" ht="14.25" customHeight="1">
      <c r="B116" s="263"/>
      <c r="C116" s="284"/>
      <c r="D116" s="181" t="s">
        <v>191</v>
      </c>
      <c r="E116" s="174">
        <v>2</v>
      </c>
      <c r="F116" s="175">
        <v>0</v>
      </c>
      <c r="G116" s="67">
        <f t="shared" si="768"/>
        <v>0</v>
      </c>
      <c r="H116" s="68">
        <v>0</v>
      </c>
      <c r="I116" s="67">
        <f t="shared" si="769"/>
        <v>0</v>
      </c>
      <c r="J116" s="68">
        <v>0</v>
      </c>
      <c r="K116" s="67">
        <f t="shared" si="770"/>
        <v>0</v>
      </c>
      <c r="L116" s="174">
        <v>3</v>
      </c>
      <c r="M116" s="175">
        <v>0</v>
      </c>
      <c r="N116" s="67">
        <f t="shared" si="771"/>
        <v>0</v>
      </c>
      <c r="O116" s="68">
        <v>1</v>
      </c>
      <c r="P116" s="67">
        <f t="shared" si="772"/>
        <v>0.33333333333333331</v>
      </c>
      <c r="Q116" s="68">
        <v>0</v>
      </c>
      <c r="R116" s="67">
        <f t="shared" si="773"/>
        <v>0</v>
      </c>
      <c r="S116" s="174">
        <v>443</v>
      </c>
      <c r="T116" s="175">
        <v>4</v>
      </c>
      <c r="U116" s="67">
        <f t="shared" si="774"/>
        <v>9.0293453724604959E-3</v>
      </c>
      <c r="V116" s="68">
        <v>75</v>
      </c>
      <c r="W116" s="67">
        <f t="shared" si="775"/>
        <v>0.16930022573363432</v>
      </c>
      <c r="X116" s="68">
        <v>19</v>
      </c>
      <c r="Y116" s="67">
        <f t="shared" si="776"/>
        <v>4.2889390519187359E-2</v>
      </c>
      <c r="Z116" s="174">
        <v>236</v>
      </c>
      <c r="AA116" s="175">
        <v>3</v>
      </c>
      <c r="AB116" s="67">
        <f t="shared" si="777"/>
        <v>1.2711864406779662E-2</v>
      </c>
      <c r="AC116" s="68">
        <v>44</v>
      </c>
      <c r="AD116" s="67">
        <f t="shared" si="778"/>
        <v>0.1864406779661017</v>
      </c>
      <c r="AE116" s="68">
        <v>12</v>
      </c>
      <c r="AF116" s="67">
        <f t="shared" si="779"/>
        <v>5.0847457627118647E-2</v>
      </c>
      <c r="AG116" s="174">
        <v>121</v>
      </c>
      <c r="AH116" s="175">
        <v>1</v>
      </c>
      <c r="AI116" s="67">
        <f t="shared" si="780"/>
        <v>8.2644628099173556E-3</v>
      </c>
      <c r="AJ116" s="68">
        <v>12</v>
      </c>
      <c r="AK116" s="67">
        <f t="shared" si="781"/>
        <v>9.9173553719008267E-2</v>
      </c>
      <c r="AL116" s="68">
        <v>1</v>
      </c>
      <c r="AM116" s="67">
        <f t="shared" si="782"/>
        <v>8.2644628099173556E-3</v>
      </c>
      <c r="AN116" s="174">
        <v>48</v>
      </c>
      <c r="AO116" s="175">
        <v>0</v>
      </c>
      <c r="AP116" s="67">
        <f t="shared" si="783"/>
        <v>0</v>
      </c>
      <c r="AQ116" s="68">
        <v>3</v>
      </c>
      <c r="AR116" s="67">
        <f t="shared" si="784"/>
        <v>6.25E-2</v>
      </c>
      <c r="AS116" s="68">
        <v>0</v>
      </c>
      <c r="AT116" s="67">
        <f t="shared" si="785"/>
        <v>0</v>
      </c>
      <c r="AU116" s="174">
        <v>15</v>
      </c>
      <c r="AV116" s="175">
        <v>0</v>
      </c>
      <c r="AW116" s="67">
        <f t="shared" si="786"/>
        <v>0</v>
      </c>
      <c r="AX116" s="68">
        <v>0</v>
      </c>
      <c r="AY116" s="67">
        <f t="shared" si="787"/>
        <v>0</v>
      </c>
      <c r="AZ116" s="68">
        <v>0</v>
      </c>
      <c r="BA116" s="67">
        <f t="shared" si="788"/>
        <v>0</v>
      </c>
      <c r="BB116" s="174">
        <f t="shared" si="21"/>
        <v>868</v>
      </c>
      <c r="BC116" s="69">
        <f t="shared" si="22"/>
        <v>8</v>
      </c>
      <c r="BD116" s="67">
        <f t="shared" si="789"/>
        <v>9.2165898617511521E-3</v>
      </c>
      <c r="BE116" s="69">
        <f t="shared" si="24"/>
        <v>135</v>
      </c>
      <c r="BF116" s="67">
        <f t="shared" si="790"/>
        <v>0.15552995391705068</v>
      </c>
      <c r="BG116" s="69">
        <f t="shared" si="26"/>
        <v>32</v>
      </c>
      <c r="BH116" s="67">
        <f t="shared" si="791"/>
        <v>3.6866359447004608E-2</v>
      </c>
      <c r="BJ116" s="263"/>
      <c r="BK116" s="284"/>
      <c r="BL116" s="223" t="s">
        <v>191</v>
      </c>
      <c r="BM116" s="40">
        <v>815</v>
      </c>
      <c r="BN116" s="40">
        <v>10</v>
      </c>
      <c r="BO116" s="91">
        <v>1.2269938650306749E-2</v>
      </c>
      <c r="BP116" s="40">
        <v>120</v>
      </c>
      <c r="BQ116" s="91">
        <v>0.14723926380368099</v>
      </c>
      <c r="BR116" s="40">
        <v>20</v>
      </c>
      <c r="BS116" s="91">
        <v>2.4539877300613498E-2</v>
      </c>
      <c r="BU116" s="209"/>
      <c r="BV116" s="213" t="s">
        <v>191</v>
      </c>
      <c r="BW116" s="38">
        <f t="shared" si="574"/>
        <v>0.79838709677419351</v>
      </c>
      <c r="BX116" s="38">
        <f t="shared" si="575"/>
        <v>0.81595092024539873</v>
      </c>
      <c r="BY116" s="86"/>
      <c r="BZ116" s="148"/>
      <c r="CA116" s="86"/>
      <c r="CB116" s="86"/>
      <c r="CC116" s="86"/>
      <c r="CD116" s="86"/>
      <c r="CE116" s="86"/>
      <c r="CF116" s="86"/>
      <c r="CG116" s="86"/>
      <c r="CH116" s="86"/>
      <c r="CI116" s="86"/>
      <c r="CJ116" s="86"/>
      <c r="CK116" s="86"/>
      <c r="CL116" s="86"/>
      <c r="CM116" s="86"/>
      <c r="CN116" s="86"/>
      <c r="CO116" s="86"/>
      <c r="CP116" s="86"/>
      <c r="CQ116" s="86"/>
      <c r="CR116" s="86"/>
      <c r="CS116" s="86"/>
      <c r="CT116" s="86"/>
      <c r="CU116" s="86"/>
      <c r="CV116" s="86"/>
      <c r="CW116" s="86"/>
      <c r="CX116" s="86"/>
      <c r="CZ116" s="148"/>
      <c r="DA116" s="86"/>
      <c r="DB116" s="86"/>
      <c r="DC116" s="86"/>
      <c r="DD116" s="86"/>
      <c r="DE116" s="86"/>
      <c r="DF116" s="86"/>
      <c r="DG116" s="86"/>
      <c r="DH116" s="86"/>
      <c r="DI116" s="86"/>
      <c r="DJ116" s="86"/>
      <c r="DK116" s="86"/>
      <c r="DL116" s="86"/>
      <c r="DM116" s="86"/>
      <c r="DN116" s="86"/>
      <c r="DO116" s="86"/>
      <c r="DP116" s="86"/>
      <c r="DQ116" s="86"/>
      <c r="DR116" s="86"/>
      <c r="DS116" s="86"/>
      <c r="DT116" s="86"/>
      <c r="DU116" s="86"/>
      <c r="DV116" s="86"/>
      <c r="DW116" s="86"/>
      <c r="DX116" s="86"/>
      <c r="DY116" s="86"/>
      <c r="DZ116" s="86"/>
      <c r="EA116" s="86"/>
      <c r="EB116" s="86"/>
      <c r="EC116" s="86"/>
      <c r="ED116" s="86"/>
      <c r="EE116" s="86"/>
      <c r="EF116" s="86"/>
      <c r="EG116" s="86"/>
      <c r="EH116" s="86"/>
      <c r="EI116" s="86"/>
      <c r="EJ116" s="86"/>
      <c r="EL116" s="86"/>
      <c r="EM116" s="86"/>
      <c r="EN116" s="86"/>
      <c r="EO116" s="86"/>
      <c r="EP116" s="86"/>
      <c r="EQ116" s="86"/>
      <c r="ER116" s="86"/>
      <c r="ES116" s="86"/>
      <c r="ET116" s="86"/>
      <c r="EU116" s="86"/>
      <c r="EV116" s="86"/>
      <c r="EW116" s="86"/>
      <c r="EX116" s="86"/>
      <c r="EY116" s="86"/>
      <c r="EZ116" s="86"/>
      <c r="FA116" s="86"/>
      <c r="FB116" s="86"/>
      <c r="FC116" s="86"/>
      <c r="FD116" s="86"/>
      <c r="FE116" s="86"/>
      <c r="FF116" s="86"/>
      <c r="FG116" s="86"/>
      <c r="FH116" s="86"/>
      <c r="FI116" s="86"/>
      <c r="FJ116" s="86"/>
      <c r="FK116" s="86"/>
      <c r="FL116" s="86"/>
      <c r="FM116" s="86"/>
      <c r="FN116" s="86"/>
      <c r="FO116" s="86"/>
      <c r="FP116" s="86"/>
      <c r="FQ116" s="86"/>
      <c r="FR116" s="86"/>
      <c r="FS116" s="86"/>
      <c r="FT116" s="86"/>
      <c r="FU116" s="86"/>
      <c r="FV116" s="86"/>
    </row>
    <row r="117" spans="2:178" s="12" customFormat="1" ht="14.25" customHeight="1">
      <c r="B117" s="263"/>
      <c r="C117" s="284"/>
      <c r="D117" s="144" t="s">
        <v>246</v>
      </c>
      <c r="E117" s="166">
        <v>0</v>
      </c>
      <c r="F117" s="235">
        <v>0</v>
      </c>
      <c r="G117" s="168" t="str">
        <f t="shared" ref="G117" si="932">IFERROR(F117/E117,"-")</f>
        <v>-</v>
      </c>
      <c r="H117" s="236">
        <v>0</v>
      </c>
      <c r="I117" s="168" t="str">
        <f t="shared" ref="I117" si="933">IFERROR(H117/E117,"-")</f>
        <v>-</v>
      </c>
      <c r="J117" s="236">
        <v>0</v>
      </c>
      <c r="K117" s="168" t="str">
        <f t="shared" ref="K117" si="934">IFERROR(J117/E117,"-")</f>
        <v>-</v>
      </c>
      <c r="L117" s="166">
        <v>8</v>
      </c>
      <c r="M117" s="235">
        <v>0</v>
      </c>
      <c r="N117" s="168">
        <f t="shared" ref="N117" si="935">IFERROR(M117/L117,"-")</f>
        <v>0</v>
      </c>
      <c r="O117" s="236">
        <v>0</v>
      </c>
      <c r="P117" s="168">
        <f t="shared" ref="P117" si="936">IFERROR(O117/L117,"-")</f>
        <v>0</v>
      </c>
      <c r="Q117" s="236">
        <v>0</v>
      </c>
      <c r="R117" s="168">
        <f t="shared" ref="R117" si="937">IFERROR(Q117/L117,"-")</f>
        <v>0</v>
      </c>
      <c r="S117" s="166">
        <v>65</v>
      </c>
      <c r="T117" s="235">
        <v>0</v>
      </c>
      <c r="U117" s="168">
        <f t="shared" ref="U117" si="938">IFERROR(T117/S117,"-")</f>
        <v>0</v>
      </c>
      <c r="V117" s="236">
        <v>2</v>
      </c>
      <c r="W117" s="168">
        <f t="shared" ref="W117" si="939">IFERROR(V117/S117,"-")</f>
        <v>3.0769230769230771E-2</v>
      </c>
      <c r="X117" s="236">
        <v>0</v>
      </c>
      <c r="Y117" s="168">
        <f t="shared" ref="Y117" si="940">IFERROR(X117/S117,"-")</f>
        <v>0</v>
      </c>
      <c r="Z117" s="166">
        <v>97</v>
      </c>
      <c r="AA117" s="235">
        <v>1</v>
      </c>
      <c r="AB117" s="168">
        <f t="shared" ref="AB117" si="941">IFERROR(AA117/Z117,"-")</f>
        <v>1.0309278350515464E-2</v>
      </c>
      <c r="AC117" s="236">
        <v>4</v>
      </c>
      <c r="AD117" s="168">
        <f t="shared" ref="AD117" si="942">IFERROR(AC117/Z117,"-")</f>
        <v>4.1237113402061855E-2</v>
      </c>
      <c r="AE117" s="236">
        <v>2</v>
      </c>
      <c r="AF117" s="168">
        <f t="shared" ref="AF117" si="943">IFERROR(AE117/Z117,"-")</f>
        <v>2.0618556701030927E-2</v>
      </c>
      <c r="AG117" s="166">
        <v>102</v>
      </c>
      <c r="AH117" s="235">
        <v>0</v>
      </c>
      <c r="AI117" s="168">
        <f t="shared" ref="AI117" si="944">IFERROR(AH117/AG117,"-")</f>
        <v>0</v>
      </c>
      <c r="AJ117" s="236">
        <v>1</v>
      </c>
      <c r="AK117" s="168">
        <f t="shared" ref="AK117" si="945">IFERROR(AJ117/AG117,"-")</f>
        <v>9.8039215686274508E-3</v>
      </c>
      <c r="AL117" s="236">
        <v>1</v>
      </c>
      <c r="AM117" s="168">
        <f t="shared" ref="AM117" si="946">IFERROR(AL117/AG117,"-")</f>
        <v>9.8039215686274508E-3</v>
      </c>
      <c r="AN117" s="166">
        <v>96</v>
      </c>
      <c r="AO117" s="235">
        <v>0</v>
      </c>
      <c r="AP117" s="168">
        <f t="shared" ref="AP117" si="947">IFERROR(AO117/AN117,"-")</f>
        <v>0</v>
      </c>
      <c r="AQ117" s="236">
        <v>0</v>
      </c>
      <c r="AR117" s="168">
        <f t="shared" ref="AR117" si="948">IFERROR(AQ117/AN117,"-")</f>
        <v>0</v>
      </c>
      <c r="AS117" s="236">
        <v>0</v>
      </c>
      <c r="AT117" s="168">
        <f t="shared" ref="AT117" si="949">IFERROR(AS117/AN117,"-")</f>
        <v>0</v>
      </c>
      <c r="AU117" s="166">
        <v>62</v>
      </c>
      <c r="AV117" s="235">
        <v>0</v>
      </c>
      <c r="AW117" s="168">
        <f t="shared" ref="AW117" si="950">IFERROR(AV117/AU117,"-")</f>
        <v>0</v>
      </c>
      <c r="AX117" s="236">
        <v>1</v>
      </c>
      <c r="AY117" s="168">
        <f t="shared" ref="AY117" si="951">IFERROR(AX117/AU117,"-")</f>
        <v>1.6129032258064516E-2</v>
      </c>
      <c r="AZ117" s="236">
        <v>0</v>
      </c>
      <c r="BA117" s="168">
        <f t="shared" ref="BA117" si="952">IFERROR(AZ117/AU117,"-")</f>
        <v>0</v>
      </c>
      <c r="BB117" s="166">
        <f t="shared" ref="BB117" si="953">SUM(E117,L117,S117,Z117,AG117,AN117,AU117,)</f>
        <v>430</v>
      </c>
      <c r="BC117" s="167">
        <f t="shared" ref="BC117" si="954">SUM(F117,M117,T117,AA117,AH117,AO117,AV117,)</f>
        <v>1</v>
      </c>
      <c r="BD117" s="168">
        <f t="shared" ref="BD117" si="955">IFERROR(BC117/BB117,"-")</f>
        <v>2.3255813953488372E-3</v>
      </c>
      <c r="BE117" s="167">
        <f t="shared" ref="BE117" si="956">SUM(H117,O117,V117,AC117,AJ117,AQ117,AX117,)</f>
        <v>8</v>
      </c>
      <c r="BF117" s="168">
        <f t="shared" ref="BF117" si="957">IFERROR(BE117/BB117,"-")</f>
        <v>1.8604651162790697E-2</v>
      </c>
      <c r="BG117" s="167">
        <f t="shared" ref="BG117" si="958">SUM(J117,Q117,X117,AE117,AL117,AS117,AZ117,)</f>
        <v>3</v>
      </c>
      <c r="BH117" s="168">
        <f t="shared" ref="BH117" si="959">IFERROR(BG117/BB117,"-")</f>
        <v>6.9767441860465115E-3</v>
      </c>
      <c r="BJ117" s="263"/>
      <c r="BK117" s="284"/>
      <c r="BL117" s="223" t="s">
        <v>245</v>
      </c>
      <c r="BM117" s="40">
        <v>227</v>
      </c>
      <c r="BN117" s="40">
        <v>0</v>
      </c>
      <c r="BO117" s="91">
        <v>0</v>
      </c>
      <c r="BP117" s="40">
        <v>0</v>
      </c>
      <c r="BQ117" s="91">
        <v>0</v>
      </c>
      <c r="BR117" s="40">
        <v>0</v>
      </c>
      <c r="BS117" s="91">
        <v>0</v>
      </c>
      <c r="BU117" s="209"/>
      <c r="BV117" s="213" t="s">
        <v>245</v>
      </c>
      <c r="BW117" s="38">
        <f t="shared" si="574"/>
        <v>0.97209302325581393</v>
      </c>
      <c r="BX117" s="38">
        <f t="shared" si="575"/>
        <v>1</v>
      </c>
      <c r="BY117" s="86"/>
      <c r="BZ117" s="148"/>
      <c r="CA117" s="86"/>
      <c r="CB117" s="86"/>
      <c r="CC117" s="86"/>
      <c r="CD117" s="86"/>
      <c r="CE117" s="86"/>
      <c r="CF117" s="86"/>
      <c r="CG117" s="86"/>
      <c r="CH117" s="86"/>
      <c r="CI117" s="86"/>
      <c r="CJ117" s="86"/>
      <c r="CK117" s="86"/>
      <c r="CL117" s="86"/>
      <c r="CM117" s="86"/>
      <c r="CN117" s="86"/>
      <c r="CO117" s="86"/>
      <c r="CP117" s="86"/>
      <c r="CQ117" s="86"/>
      <c r="CR117" s="86"/>
      <c r="CS117" s="86"/>
      <c r="CT117" s="86"/>
      <c r="CU117" s="86"/>
      <c r="CV117" s="86"/>
      <c r="CW117" s="86"/>
      <c r="CX117" s="86"/>
      <c r="CZ117" s="148"/>
      <c r="DA117" s="86"/>
      <c r="DB117" s="86"/>
      <c r="DC117" s="86"/>
      <c r="DD117" s="86"/>
      <c r="DE117" s="86"/>
      <c r="DF117" s="86"/>
      <c r="DG117" s="86"/>
      <c r="DH117" s="86"/>
      <c r="DI117" s="86"/>
      <c r="DJ117" s="86"/>
      <c r="DK117" s="86"/>
      <c r="DL117" s="86"/>
      <c r="DM117" s="86"/>
      <c r="DN117" s="86"/>
      <c r="DO117" s="86"/>
      <c r="DP117" s="86"/>
      <c r="DQ117" s="86"/>
      <c r="DR117" s="86"/>
      <c r="DS117" s="86"/>
      <c r="DT117" s="86"/>
      <c r="DU117" s="86"/>
      <c r="DV117" s="86"/>
      <c r="DW117" s="86"/>
      <c r="DX117" s="86"/>
      <c r="DY117" s="86"/>
      <c r="DZ117" s="86"/>
      <c r="EA117" s="86"/>
      <c r="EB117" s="86"/>
      <c r="EC117" s="86"/>
      <c r="ED117" s="86"/>
      <c r="EE117" s="86"/>
      <c r="EF117" s="86"/>
      <c r="EG117" s="86"/>
      <c r="EH117" s="86"/>
      <c r="EI117" s="86"/>
      <c r="EJ117" s="86"/>
      <c r="EL117" s="86"/>
      <c r="EM117" s="86"/>
      <c r="EN117" s="86"/>
      <c r="EO117" s="86"/>
      <c r="EP117" s="86"/>
      <c r="EQ117" s="86"/>
      <c r="ER117" s="86"/>
      <c r="ES117" s="86"/>
      <c r="ET117" s="86"/>
      <c r="EU117" s="86"/>
      <c r="EV117" s="86"/>
      <c r="EW117" s="86"/>
      <c r="EX117" s="86"/>
      <c r="EY117" s="86"/>
      <c r="EZ117" s="86"/>
      <c r="FA117" s="86"/>
      <c r="FB117" s="86"/>
      <c r="FC117" s="86"/>
      <c r="FD117" s="86"/>
      <c r="FE117" s="86"/>
      <c r="FF117" s="86"/>
      <c r="FG117" s="86"/>
      <c r="FH117" s="86"/>
      <c r="FI117" s="86"/>
      <c r="FJ117" s="86"/>
      <c r="FK117" s="86"/>
      <c r="FL117" s="86"/>
      <c r="FM117" s="86"/>
      <c r="FN117" s="86"/>
      <c r="FO117" s="86"/>
      <c r="FP117" s="86"/>
      <c r="FQ117" s="86"/>
      <c r="FR117" s="86"/>
      <c r="FS117" s="86"/>
      <c r="FT117" s="86"/>
      <c r="FU117" s="86"/>
      <c r="FV117" s="86"/>
    </row>
    <row r="118" spans="2:178" s="12" customFormat="1" ht="14.25" customHeight="1">
      <c r="B118" s="264"/>
      <c r="C118" s="285"/>
      <c r="D118" s="164" t="s">
        <v>74</v>
      </c>
      <c r="E118" s="39">
        <v>56</v>
      </c>
      <c r="F118" s="237">
        <v>0</v>
      </c>
      <c r="G118" s="13">
        <f t="shared" si="768"/>
        <v>0</v>
      </c>
      <c r="H118" s="34">
        <v>9</v>
      </c>
      <c r="I118" s="13">
        <f t="shared" si="769"/>
        <v>0.16071428571428573</v>
      </c>
      <c r="J118" s="34">
        <v>1</v>
      </c>
      <c r="K118" s="13">
        <f t="shared" si="770"/>
        <v>1.7857142857142856E-2</v>
      </c>
      <c r="L118" s="39">
        <v>144</v>
      </c>
      <c r="M118" s="237">
        <v>1</v>
      </c>
      <c r="N118" s="13">
        <f t="shared" si="771"/>
        <v>6.9444444444444441E-3</v>
      </c>
      <c r="O118" s="34">
        <v>13</v>
      </c>
      <c r="P118" s="13">
        <f t="shared" si="772"/>
        <v>9.0277777777777776E-2</v>
      </c>
      <c r="Q118" s="34">
        <v>1</v>
      </c>
      <c r="R118" s="13">
        <f t="shared" si="773"/>
        <v>6.9444444444444441E-3</v>
      </c>
      <c r="S118" s="39">
        <v>6639</v>
      </c>
      <c r="T118" s="237">
        <v>144</v>
      </c>
      <c r="U118" s="13">
        <f t="shared" si="774"/>
        <v>2.1690013556258474E-2</v>
      </c>
      <c r="V118" s="34">
        <v>1194</v>
      </c>
      <c r="W118" s="13">
        <f t="shared" si="775"/>
        <v>0.1798463624039765</v>
      </c>
      <c r="X118" s="34">
        <v>236</v>
      </c>
      <c r="Y118" s="13">
        <f t="shared" si="776"/>
        <v>3.5547522217201387E-2</v>
      </c>
      <c r="Z118" s="39">
        <v>5163</v>
      </c>
      <c r="AA118" s="237">
        <v>89</v>
      </c>
      <c r="AB118" s="13">
        <f t="shared" si="777"/>
        <v>1.7238039899283363E-2</v>
      </c>
      <c r="AC118" s="34">
        <v>821</v>
      </c>
      <c r="AD118" s="13">
        <f t="shared" si="778"/>
        <v>0.1590160759248499</v>
      </c>
      <c r="AE118" s="34">
        <v>190</v>
      </c>
      <c r="AF118" s="13">
        <f t="shared" si="779"/>
        <v>3.6800309897346506E-2</v>
      </c>
      <c r="AG118" s="39">
        <v>2686</v>
      </c>
      <c r="AH118" s="237">
        <v>27</v>
      </c>
      <c r="AI118" s="13">
        <f t="shared" si="780"/>
        <v>1.0052122114668651E-2</v>
      </c>
      <c r="AJ118" s="34">
        <v>263</v>
      </c>
      <c r="AK118" s="13">
        <f t="shared" si="781"/>
        <v>9.7915115413253914E-2</v>
      </c>
      <c r="AL118" s="34">
        <v>60</v>
      </c>
      <c r="AM118" s="13">
        <f t="shared" si="782"/>
        <v>2.2338049143708117E-2</v>
      </c>
      <c r="AN118" s="39">
        <v>1089</v>
      </c>
      <c r="AO118" s="237">
        <v>1</v>
      </c>
      <c r="AP118" s="13">
        <f t="shared" si="783"/>
        <v>9.1827364554637281E-4</v>
      </c>
      <c r="AQ118" s="34">
        <v>61</v>
      </c>
      <c r="AR118" s="13">
        <f t="shared" si="784"/>
        <v>5.6014692378328741E-2</v>
      </c>
      <c r="AS118" s="34">
        <v>20</v>
      </c>
      <c r="AT118" s="13">
        <f t="shared" si="785"/>
        <v>1.8365472910927456E-2</v>
      </c>
      <c r="AU118" s="39">
        <v>393</v>
      </c>
      <c r="AV118" s="237">
        <v>0</v>
      </c>
      <c r="AW118" s="13">
        <f t="shared" si="786"/>
        <v>0</v>
      </c>
      <c r="AX118" s="34">
        <v>17</v>
      </c>
      <c r="AY118" s="13">
        <f t="shared" si="787"/>
        <v>4.3256997455470736E-2</v>
      </c>
      <c r="AZ118" s="34">
        <v>2</v>
      </c>
      <c r="BA118" s="13">
        <f t="shared" si="788"/>
        <v>5.0890585241730284E-3</v>
      </c>
      <c r="BB118" s="39">
        <f t="shared" si="21"/>
        <v>16170</v>
      </c>
      <c r="BC118" s="75">
        <f t="shared" si="22"/>
        <v>262</v>
      </c>
      <c r="BD118" s="13">
        <f t="shared" si="789"/>
        <v>1.6202844774273344E-2</v>
      </c>
      <c r="BE118" s="75">
        <f t="shared" si="24"/>
        <v>2378</v>
      </c>
      <c r="BF118" s="13">
        <f t="shared" si="790"/>
        <v>0.14706246134817563</v>
      </c>
      <c r="BG118" s="75">
        <f t="shared" si="26"/>
        <v>510</v>
      </c>
      <c r="BH118" s="13">
        <f t="shared" si="791"/>
        <v>3.1539888682745827E-2</v>
      </c>
      <c r="BJ118" s="264"/>
      <c r="BK118" s="285"/>
      <c r="BL118" s="222" t="s">
        <v>74</v>
      </c>
      <c r="BM118" s="40">
        <v>15463</v>
      </c>
      <c r="BN118" s="40">
        <v>284</v>
      </c>
      <c r="BO118" s="91">
        <v>1.8366423074435749E-2</v>
      </c>
      <c r="BP118" s="40">
        <v>2219</v>
      </c>
      <c r="BQ118" s="91">
        <v>0.14350384789497511</v>
      </c>
      <c r="BR118" s="40">
        <v>473</v>
      </c>
      <c r="BS118" s="91">
        <v>3.0589148289465174E-2</v>
      </c>
      <c r="BU118" s="210"/>
      <c r="BV118" s="212" t="s">
        <v>74</v>
      </c>
      <c r="BW118" s="38">
        <f t="shared" si="574"/>
        <v>0.80519480519480524</v>
      </c>
      <c r="BX118" s="38">
        <f t="shared" si="575"/>
        <v>0.807540580741124</v>
      </c>
      <c r="BY118" s="86"/>
      <c r="BZ118" s="148"/>
      <c r="CA118" s="86"/>
      <c r="CB118" s="86"/>
      <c r="CC118" s="86"/>
      <c r="CD118" s="86"/>
      <c r="CE118" s="86"/>
      <c r="CF118" s="86"/>
      <c r="CG118" s="86"/>
      <c r="CH118" s="86"/>
      <c r="CI118" s="86"/>
      <c r="CJ118" s="86"/>
      <c r="CK118" s="86"/>
      <c r="CL118" s="86"/>
      <c r="CM118" s="86"/>
      <c r="CN118" s="86"/>
      <c r="CO118" s="86"/>
      <c r="CP118" s="86"/>
      <c r="CQ118" s="86"/>
      <c r="CR118" s="86"/>
      <c r="CS118" s="86"/>
      <c r="CT118" s="86"/>
      <c r="CU118" s="86"/>
      <c r="CV118" s="86"/>
      <c r="CW118" s="86"/>
      <c r="CX118" s="86"/>
      <c r="CZ118" s="148"/>
      <c r="DA118" s="86"/>
      <c r="DB118" s="86"/>
      <c r="DC118" s="86"/>
      <c r="DD118" s="86"/>
      <c r="DE118" s="86"/>
      <c r="DF118" s="86"/>
      <c r="DG118" s="86"/>
      <c r="DH118" s="86"/>
      <c r="DI118" s="86"/>
      <c r="DJ118" s="86"/>
      <c r="DK118" s="86"/>
      <c r="DL118" s="86"/>
      <c r="DM118" s="86"/>
      <c r="DN118" s="86"/>
      <c r="DO118" s="86"/>
      <c r="DP118" s="86"/>
      <c r="DQ118" s="86"/>
      <c r="DR118" s="86"/>
      <c r="DS118" s="86"/>
      <c r="DT118" s="86"/>
      <c r="DU118" s="86"/>
      <c r="DV118" s="86"/>
      <c r="DW118" s="86"/>
      <c r="DX118" s="86"/>
      <c r="DY118" s="86"/>
      <c r="DZ118" s="86"/>
      <c r="EA118" s="86"/>
      <c r="EB118" s="86"/>
      <c r="EC118" s="86"/>
      <c r="ED118" s="86"/>
      <c r="EE118" s="86"/>
      <c r="EF118" s="86"/>
      <c r="EG118" s="86"/>
      <c r="EH118" s="86"/>
      <c r="EI118" s="86"/>
      <c r="EJ118" s="86"/>
      <c r="EL118" s="86"/>
      <c r="EM118" s="86"/>
      <c r="EN118" s="86"/>
      <c r="EO118" s="86"/>
      <c r="EP118" s="86"/>
      <c r="EQ118" s="86"/>
      <c r="ER118" s="86"/>
      <c r="ES118" s="86"/>
      <c r="ET118" s="86"/>
      <c r="EU118" s="86"/>
      <c r="EV118" s="86"/>
      <c r="EW118" s="86"/>
      <c r="EX118" s="86"/>
      <c r="EY118" s="86"/>
      <c r="EZ118" s="86"/>
      <c r="FA118" s="86"/>
      <c r="FB118" s="86"/>
      <c r="FC118" s="86"/>
      <c r="FD118" s="86"/>
      <c r="FE118" s="86"/>
      <c r="FF118" s="86"/>
      <c r="FG118" s="86"/>
      <c r="FH118" s="86"/>
      <c r="FI118" s="86"/>
      <c r="FJ118" s="86"/>
      <c r="FK118" s="86"/>
      <c r="FL118" s="86"/>
      <c r="FM118" s="86"/>
      <c r="FN118" s="86"/>
      <c r="FO118" s="86"/>
      <c r="FP118" s="86"/>
      <c r="FQ118" s="86"/>
      <c r="FR118" s="86"/>
      <c r="FS118" s="86"/>
      <c r="FT118" s="86"/>
      <c r="FU118" s="86"/>
      <c r="FV118" s="86"/>
    </row>
    <row r="119" spans="2:178" s="12" customFormat="1" ht="14.25" customHeight="1">
      <c r="B119" s="262">
        <v>29</v>
      </c>
      <c r="C119" s="283" t="s">
        <v>38</v>
      </c>
      <c r="D119" s="143" t="s">
        <v>163</v>
      </c>
      <c r="E119" s="128">
        <v>40</v>
      </c>
      <c r="F119" s="79">
        <v>1</v>
      </c>
      <c r="G119" s="77">
        <f t="shared" si="768"/>
        <v>2.5000000000000001E-2</v>
      </c>
      <c r="H119" s="79">
        <v>5</v>
      </c>
      <c r="I119" s="77">
        <f t="shared" si="769"/>
        <v>0.125</v>
      </c>
      <c r="J119" s="79">
        <v>0</v>
      </c>
      <c r="K119" s="77">
        <f t="shared" si="770"/>
        <v>0</v>
      </c>
      <c r="L119" s="128">
        <v>102</v>
      </c>
      <c r="M119" s="79">
        <v>0</v>
      </c>
      <c r="N119" s="77">
        <f t="shared" si="771"/>
        <v>0</v>
      </c>
      <c r="O119" s="79">
        <v>7</v>
      </c>
      <c r="P119" s="77">
        <f t="shared" si="772"/>
        <v>6.8627450980392163E-2</v>
      </c>
      <c r="Q119" s="79">
        <v>3</v>
      </c>
      <c r="R119" s="77">
        <f t="shared" si="773"/>
        <v>2.9411764705882353E-2</v>
      </c>
      <c r="S119" s="128">
        <v>4736</v>
      </c>
      <c r="T119" s="79">
        <v>156</v>
      </c>
      <c r="U119" s="77">
        <f t="shared" si="774"/>
        <v>3.2939189189189186E-2</v>
      </c>
      <c r="V119" s="79">
        <v>872</v>
      </c>
      <c r="W119" s="77">
        <f t="shared" si="775"/>
        <v>0.18412162162162163</v>
      </c>
      <c r="X119" s="79">
        <v>204</v>
      </c>
      <c r="Y119" s="77">
        <f t="shared" si="776"/>
        <v>4.3074324324324322E-2</v>
      </c>
      <c r="Z119" s="128">
        <v>4140</v>
      </c>
      <c r="AA119" s="79">
        <v>99</v>
      </c>
      <c r="AB119" s="77">
        <f t="shared" si="777"/>
        <v>2.391304347826087E-2</v>
      </c>
      <c r="AC119" s="79">
        <v>790</v>
      </c>
      <c r="AD119" s="77">
        <f t="shared" si="778"/>
        <v>0.19082125603864733</v>
      </c>
      <c r="AE119" s="79">
        <v>186</v>
      </c>
      <c r="AF119" s="77">
        <f t="shared" si="779"/>
        <v>4.4927536231884058E-2</v>
      </c>
      <c r="AG119" s="128">
        <v>2454</v>
      </c>
      <c r="AH119" s="79">
        <v>30</v>
      </c>
      <c r="AI119" s="77">
        <f t="shared" si="780"/>
        <v>1.2224938875305624E-2</v>
      </c>
      <c r="AJ119" s="79">
        <v>342</v>
      </c>
      <c r="AK119" s="77">
        <f t="shared" si="781"/>
        <v>0.13936430317848411</v>
      </c>
      <c r="AL119" s="79">
        <v>92</v>
      </c>
      <c r="AM119" s="77">
        <f t="shared" si="782"/>
        <v>3.7489812550937245E-2</v>
      </c>
      <c r="AN119" s="128">
        <v>1009</v>
      </c>
      <c r="AO119" s="79">
        <v>8</v>
      </c>
      <c r="AP119" s="77">
        <f t="shared" si="783"/>
        <v>7.9286422200198214E-3</v>
      </c>
      <c r="AQ119" s="79">
        <v>92</v>
      </c>
      <c r="AR119" s="77">
        <f t="shared" si="784"/>
        <v>9.1179385530227947E-2</v>
      </c>
      <c r="AS119" s="79">
        <v>26</v>
      </c>
      <c r="AT119" s="77">
        <f t="shared" si="785"/>
        <v>2.576808721506442E-2</v>
      </c>
      <c r="AU119" s="128">
        <v>310</v>
      </c>
      <c r="AV119" s="79">
        <v>0</v>
      </c>
      <c r="AW119" s="77">
        <f t="shared" si="786"/>
        <v>0</v>
      </c>
      <c r="AX119" s="79">
        <v>18</v>
      </c>
      <c r="AY119" s="77">
        <f t="shared" si="787"/>
        <v>5.8064516129032261E-2</v>
      </c>
      <c r="AZ119" s="79">
        <v>3</v>
      </c>
      <c r="BA119" s="77">
        <f t="shared" si="788"/>
        <v>9.6774193548387101E-3</v>
      </c>
      <c r="BB119" s="128">
        <f t="shared" si="21"/>
        <v>12791</v>
      </c>
      <c r="BC119" s="79">
        <f t="shared" si="22"/>
        <v>294</v>
      </c>
      <c r="BD119" s="77">
        <f t="shared" si="789"/>
        <v>2.298491126573372E-2</v>
      </c>
      <c r="BE119" s="79">
        <f t="shared" si="24"/>
        <v>2126</v>
      </c>
      <c r="BF119" s="77">
        <f t="shared" si="790"/>
        <v>0.1662106168399656</v>
      </c>
      <c r="BG119" s="79">
        <f t="shared" si="26"/>
        <v>514</v>
      </c>
      <c r="BH119" s="77">
        <f t="shared" si="791"/>
        <v>4.0184504729888201E-2</v>
      </c>
      <c r="BJ119" s="262">
        <v>29</v>
      </c>
      <c r="BK119" s="283" t="s">
        <v>38</v>
      </c>
      <c r="BL119" s="223" t="s">
        <v>163</v>
      </c>
      <c r="BM119" s="40">
        <v>12655</v>
      </c>
      <c r="BN119" s="40">
        <v>294</v>
      </c>
      <c r="BO119" s="91">
        <v>2.3231924140655866E-2</v>
      </c>
      <c r="BP119" s="40">
        <v>1959</v>
      </c>
      <c r="BQ119" s="91">
        <v>0.15480047412090084</v>
      </c>
      <c r="BR119" s="40">
        <v>510</v>
      </c>
      <c r="BS119" s="91">
        <v>4.0300276570525484E-2</v>
      </c>
      <c r="BU119" s="208" t="s">
        <v>38</v>
      </c>
      <c r="BV119" s="213" t="s">
        <v>163</v>
      </c>
      <c r="BW119" s="38">
        <f t="shared" si="574"/>
        <v>0.7706199671644125</v>
      </c>
      <c r="BX119" s="38">
        <f t="shared" si="575"/>
        <v>0.78166732516791781</v>
      </c>
      <c r="BY119" s="86"/>
      <c r="BZ119" s="148"/>
      <c r="CA119" s="86"/>
      <c r="CB119" s="86"/>
      <c r="CC119" s="86"/>
      <c r="CD119" s="86"/>
      <c r="CE119" s="86"/>
      <c r="CF119" s="86"/>
      <c r="CG119" s="86"/>
      <c r="CH119" s="86"/>
      <c r="CI119" s="86"/>
      <c r="CJ119" s="86"/>
      <c r="CK119" s="86"/>
      <c r="CL119" s="86"/>
      <c r="CM119" s="86"/>
      <c r="CN119" s="86"/>
      <c r="CO119" s="86"/>
      <c r="CP119" s="86"/>
      <c r="CQ119" s="86"/>
      <c r="CR119" s="86"/>
      <c r="CS119" s="86"/>
      <c r="CT119" s="86"/>
      <c r="CU119" s="86"/>
      <c r="CV119" s="86"/>
      <c r="CW119" s="86"/>
      <c r="CX119" s="86"/>
      <c r="CZ119" s="148"/>
      <c r="DA119" s="86"/>
      <c r="DB119" s="86"/>
      <c r="DC119" s="86"/>
      <c r="DD119" s="86"/>
      <c r="DE119" s="86"/>
      <c r="DF119" s="86"/>
      <c r="DG119" s="86"/>
      <c r="DH119" s="86"/>
      <c r="DI119" s="86"/>
      <c r="DJ119" s="86"/>
      <c r="DK119" s="86"/>
      <c r="DL119" s="86"/>
      <c r="DM119" s="86"/>
      <c r="DN119" s="86"/>
      <c r="DO119" s="86"/>
      <c r="DP119" s="86"/>
      <c r="DQ119" s="86"/>
      <c r="DR119" s="86"/>
      <c r="DS119" s="86"/>
      <c r="DT119" s="86"/>
      <c r="DU119" s="86"/>
      <c r="DV119" s="86"/>
      <c r="DW119" s="86"/>
      <c r="DX119" s="86"/>
      <c r="DY119" s="86"/>
      <c r="DZ119" s="86"/>
      <c r="EA119" s="86"/>
      <c r="EB119" s="86"/>
      <c r="EC119" s="86"/>
      <c r="ED119" s="86"/>
      <c r="EE119" s="86"/>
      <c r="EF119" s="86"/>
      <c r="EG119" s="86"/>
      <c r="EH119" s="86"/>
      <c r="EI119" s="86"/>
      <c r="EJ119" s="86"/>
      <c r="EL119" s="86"/>
      <c r="EM119" s="86"/>
      <c r="EN119" s="86"/>
      <c r="EO119" s="86"/>
      <c r="EP119" s="86"/>
      <c r="EQ119" s="86"/>
      <c r="ER119" s="86"/>
      <c r="ES119" s="86"/>
      <c r="ET119" s="86"/>
      <c r="EU119" s="86"/>
      <c r="EV119" s="86"/>
      <c r="EW119" s="86"/>
      <c r="EX119" s="86"/>
      <c r="EY119" s="86"/>
      <c r="EZ119" s="86"/>
      <c r="FA119" s="86"/>
      <c r="FB119" s="86"/>
      <c r="FC119" s="86"/>
      <c r="FD119" s="86"/>
      <c r="FE119" s="86"/>
      <c r="FF119" s="86"/>
      <c r="FG119" s="86"/>
      <c r="FH119" s="86"/>
      <c r="FI119" s="86"/>
      <c r="FJ119" s="86"/>
      <c r="FK119" s="86"/>
      <c r="FL119" s="86"/>
      <c r="FM119" s="86"/>
      <c r="FN119" s="86"/>
      <c r="FO119" s="86"/>
      <c r="FP119" s="86"/>
      <c r="FQ119" s="86"/>
      <c r="FR119" s="86"/>
      <c r="FS119" s="86"/>
      <c r="FT119" s="86"/>
      <c r="FU119" s="86"/>
      <c r="FV119" s="86"/>
    </row>
    <row r="120" spans="2:178" s="12" customFormat="1" ht="14.25" customHeight="1">
      <c r="B120" s="263"/>
      <c r="C120" s="284"/>
      <c r="D120" s="181" t="s">
        <v>191</v>
      </c>
      <c r="E120" s="174">
        <v>0</v>
      </c>
      <c r="F120" s="69">
        <v>0</v>
      </c>
      <c r="G120" s="67" t="str">
        <f t="shared" si="768"/>
        <v>-</v>
      </c>
      <c r="H120" s="69">
        <v>0</v>
      </c>
      <c r="I120" s="67" t="str">
        <f t="shared" si="769"/>
        <v>-</v>
      </c>
      <c r="J120" s="69">
        <v>0</v>
      </c>
      <c r="K120" s="67" t="str">
        <f t="shared" si="770"/>
        <v>-</v>
      </c>
      <c r="L120" s="174">
        <v>2</v>
      </c>
      <c r="M120" s="69">
        <v>0</v>
      </c>
      <c r="N120" s="67">
        <f t="shared" si="771"/>
        <v>0</v>
      </c>
      <c r="O120" s="69">
        <v>0</v>
      </c>
      <c r="P120" s="67">
        <f t="shared" si="772"/>
        <v>0</v>
      </c>
      <c r="Q120" s="69">
        <v>0</v>
      </c>
      <c r="R120" s="67">
        <f t="shared" si="773"/>
        <v>0</v>
      </c>
      <c r="S120" s="174">
        <v>387</v>
      </c>
      <c r="T120" s="69">
        <v>16</v>
      </c>
      <c r="U120" s="67">
        <f t="shared" si="774"/>
        <v>4.1343669250645997E-2</v>
      </c>
      <c r="V120" s="69">
        <v>73</v>
      </c>
      <c r="W120" s="67">
        <f t="shared" si="775"/>
        <v>0.18863049095607234</v>
      </c>
      <c r="X120" s="69">
        <v>22</v>
      </c>
      <c r="Y120" s="67">
        <f t="shared" si="776"/>
        <v>5.6847545219638244E-2</v>
      </c>
      <c r="Z120" s="174">
        <v>193</v>
      </c>
      <c r="AA120" s="69">
        <v>4</v>
      </c>
      <c r="AB120" s="67">
        <f t="shared" si="777"/>
        <v>2.072538860103627E-2</v>
      </c>
      <c r="AC120" s="69">
        <v>44</v>
      </c>
      <c r="AD120" s="67">
        <f t="shared" si="778"/>
        <v>0.22797927461139897</v>
      </c>
      <c r="AE120" s="69">
        <v>9</v>
      </c>
      <c r="AF120" s="67">
        <f t="shared" si="779"/>
        <v>4.6632124352331605E-2</v>
      </c>
      <c r="AG120" s="174">
        <v>100</v>
      </c>
      <c r="AH120" s="69">
        <v>2</v>
      </c>
      <c r="AI120" s="67">
        <f t="shared" si="780"/>
        <v>0.02</v>
      </c>
      <c r="AJ120" s="69">
        <v>13</v>
      </c>
      <c r="AK120" s="67">
        <f t="shared" si="781"/>
        <v>0.13</v>
      </c>
      <c r="AL120" s="69">
        <v>2</v>
      </c>
      <c r="AM120" s="67">
        <f t="shared" si="782"/>
        <v>0.02</v>
      </c>
      <c r="AN120" s="174">
        <v>59</v>
      </c>
      <c r="AO120" s="69">
        <v>0</v>
      </c>
      <c r="AP120" s="67">
        <f t="shared" si="783"/>
        <v>0</v>
      </c>
      <c r="AQ120" s="69">
        <v>4</v>
      </c>
      <c r="AR120" s="67">
        <f t="shared" si="784"/>
        <v>6.7796610169491525E-2</v>
      </c>
      <c r="AS120" s="69">
        <v>2</v>
      </c>
      <c r="AT120" s="67">
        <f t="shared" si="785"/>
        <v>3.3898305084745763E-2</v>
      </c>
      <c r="AU120" s="174">
        <v>17</v>
      </c>
      <c r="AV120" s="69">
        <v>0</v>
      </c>
      <c r="AW120" s="67">
        <f t="shared" si="786"/>
        <v>0</v>
      </c>
      <c r="AX120" s="69">
        <v>1</v>
      </c>
      <c r="AY120" s="67">
        <f t="shared" si="787"/>
        <v>5.8823529411764705E-2</v>
      </c>
      <c r="AZ120" s="69">
        <v>0</v>
      </c>
      <c r="BA120" s="67">
        <f t="shared" si="788"/>
        <v>0</v>
      </c>
      <c r="BB120" s="174">
        <f t="shared" si="21"/>
        <v>758</v>
      </c>
      <c r="BC120" s="69">
        <f t="shared" si="22"/>
        <v>22</v>
      </c>
      <c r="BD120" s="67">
        <f t="shared" si="789"/>
        <v>2.9023746701846966E-2</v>
      </c>
      <c r="BE120" s="69">
        <f t="shared" si="24"/>
        <v>135</v>
      </c>
      <c r="BF120" s="67">
        <f t="shared" si="790"/>
        <v>0.17810026385224276</v>
      </c>
      <c r="BG120" s="69">
        <f t="shared" si="26"/>
        <v>35</v>
      </c>
      <c r="BH120" s="67">
        <f t="shared" si="791"/>
        <v>4.6174142480211081E-2</v>
      </c>
      <c r="BJ120" s="263"/>
      <c r="BK120" s="284"/>
      <c r="BL120" s="223" t="s">
        <v>191</v>
      </c>
      <c r="BM120" s="40">
        <v>726</v>
      </c>
      <c r="BN120" s="40">
        <v>18</v>
      </c>
      <c r="BO120" s="91">
        <v>2.4793388429752067E-2</v>
      </c>
      <c r="BP120" s="40">
        <v>122</v>
      </c>
      <c r="BQ120" s="91">
        <v>0.16804407713498623</v>
      </c>
      <c r="BR120" s="40">
        <v>31</v>
      </c>
      <c r="BS120" s="91">
        <v>4.2699724517906337E-2</v>
      </c>
      <c r="BU120" s="209"/>
      <c r="BV120" s="213" t="s">
        <v>191</v>
      </c>
      <c r="BW120" s="38">
        <f t="shared" si="574"/>
        <v>0.74670184696569919</v>
      </c>
      <c r="BX120" s="38">
        <f t="shared" si="575"/>
        <v>0.76446280991735538</v>
      </c>
      <c r="BY120" s="86"/>
      <c r="BZ120" s="148"/>
      <c r="CA120" s="86"/>
      <c r="CB120" s="86"/>
      <c r="CC120" s="86"/>
      <c r="CD120" s="86"/>
      <c r="CE120" s="86"/>
      <c r="CF120" s="86"/>
      <c r="CG120" s="86"/>
      <c r="CH120" s="86"/>
      <c r="CI120" s="86"/>
      <c r="CJ120" s="86"/>
      <c r="CK120" s="86"/>
      <c r="CL120" s="86"/>
      <c r="CM120" s="86"/>
      <c r="CN120" s="86"/>
      <c r="CO120" s="86"/>
      <c r="CP120" s="86"/>
      <c r="CQ120" s="86"/>
      <c r="CR120" s="86"/>
      <c r="CS120" s="86"/>
      <c r="CT120" s="86"/>
      <c r="CU120" s="86"/>
      <c r="CV120" s="86"/>
      <c r="CW120" s="86"/>
      <c r="CX120" s="86"/>
      <c r="CZ120" s="148"/>
      <c r="DA120" s="86"/>
      <c r="DB120" s="86"/>
      <c r="DC120" s="86"/>
      <c r="DD120" s="86"/>
      <c r="DE120" s="86"/>
      <c r="DF120" s="86"/>
      <c r="DG120" s="86"/>
      <c r="DH120" s="86"/>
      <c r="DI120" s="86"/>
      <c r="DJ120" s="86"/>
      <c r="DK120" s="86"/>
      <c r="DL120" s="86"/>
      <c r="DM120" s="86"/>
      <c r="DN120" s="86"/>
      <c r="DO120" s="86"/>
      <c r="DP120" s="86"/>
      <c r="DQ120" s="86"/>
      <c r="DR120" s="86"/>
      <c r="DS120" s="86"/>
      <c r="DT120" s="86"/>
      <c r="DU120" s="86"/>
      <c r="DV120" s="86"/>
      <c r="DW120" s="86"/>
      <c r="DX120" s="86"/>
      <c r="DY120" s="86"/>
      <c r="DZ120" s="86"/>
      <c r="EA120" s="86"/>
      <c r="EB120" s="86"/>
      <c r="EC120" s="86"/>
      <c r="ED120" s="86"/>
      <c r="EE120" s="86"/>
      <c r="EF120" s="86"/>
      <c r="EG120" s="86"/>
      <c r="EH120" s="86"/>
      <c r="EI120" s="86"/>
      <c r="EJ120" s="86"/>
      <c r="EL120" s="86"/>
      <c r="EM120" s="86"/>
      <c r="EN120" s="86"/>
      <c r="EO120" s="86"/>
      <c r="EP120" s="86"/>
      <c r="EQ120" s="86"/>
      <c r="ER120" s="86"/>
      <c r="ES120" s="86"/>
      <c r="ET120" s="86"/>
      <c r="EU120" s="86"/>
      <c r="EV120" s="86"/>
      <c r="EW120" s="86"/>
      <c r="EX120" s="86"/>
      <c r="EY120" s="86"/>
      <c r="EZ120" s="86"/>
      <c r="FA120" s="86"/>
      <c r="FB120" s="86"/>
      <c r="FC120" s="86"/>
      <c r="FD120" s="86"/>
      <c r="FE120" s="86"/>
      <c r="FF120" s="86"/>
      <c r="FG120" s="86"/>
      <c r="FH120" s="86"/>
      <c r="FI120" s="86"/>
      <c r="FJ120" s="86"/>
      <c r="FK120" s="86"/>
      <c r="FL120" s="86"/>
      <c r="FM120" s="86"/>
      <c r="FN120" s="86"/>
      <c r="FO120" s="86"/>
      <c r="FP120" s="86"/>
      <c r="FQ120" s="86"/>
      <c r="FR120" s="86"/>
      <c r="FS120" s="86"/>
      <c r="FT120" s="86"/>
      <c r="FU120" s="86"/>
      <c r="FV120" s="86"/>
    </row>
    <row r="121" spans="2:178" s="12" customFormat="1" ht="14.25" customHeight="1">
      <c r="B121" s="263"/>
      <c r="C121" s="284"/>
      <c r="D121" s="144" t="s">
        <v>246</v>
      </c>
      <c r="E121" s="166">
        <v>0</v>
      </c>
      <c r="F121" s="167">
        <v>0</v>
      </c>
      <c r="G121" s="168" t="str">
        <f t="shared" ref="G121" si="960">IFERROR(F121/E121,"-")</f>
        <v>-</v>
      </c>
      <c r="H121" s="167">
        <v>0</v>
      </c>
      <c r="I121" s="168" t="str">
        <f t="shared" ref="I121" si="961">IFERROR(H121/E121,"-")</f>
        <v>-</v>
      </c>
      <c r="J121" s="167">
        <v>0</v>
      </c>
      <c r="K121" s="168" t="str">
        <f t="shared" ref="K121" si="962">IFERROR(J121/E121,"-")</f>
        <v>-</v>
      </c>
      <c r="L121" s="166">
        <v>2</v>
      </c>
      <c r="M121" s="167">
        <v>0</v>
      </c>
      <c r="N121" s="168">
        <f t="shared" ref="N121" si="963">IFERROR(M121/L121,"-")</f>
        <v>0</v>
      </c>
      <c r="O121" s="167">
        <v>0</v>
      </c>
      <c r="P121" s="168">
        <f t="shared" ref="P121" si="964">IFERROR(O121/L121,"-")</f>
        <v>0</v>
      </c>
      <c r="Q121" s="167">
        <v>0</v>
      </c>
      <c r="R121" s="168">
        <f t="shared" ref="R121" si="965">IFERROR(Q121/L121,"-")</f>
        <v>0</v>
      </c>
      <c r="S121" s="166">
        <v>44</v>
      </c>
      <c r="T121" s="167">
        <v>0</v>
      </c>
      <c r="U121" s="168">
        <f t="shared" ref="U121" si="966">IFERROR(T121/S121,"-")</f>
        <v>0</v>
      </c>
      <c r="V121" s="167">
        <v>1</v>
      </c>
      <c r="W121" s="168">
        <f t="shared" ref="W121" si="967">IFERROR(V121/S121,"-")</f>
        <v>2.2727272727272728E-2</v>
      </c>
      <c r="X121" s="167">
        <v>1</v>
      </c>
      <c r="Y121" s="168">
        <f t="shared" ref="Y121" si="968">IFERROR(X121/S121,"-")</f>
        <v>2.2727272727272728E-2</v>
      </c>
      <c r="Z121" s="166">
        <v>62</v>
      </c>
      <c r="AA121" s="167">
        <v>0</v>
      </c>
      <c r="AB121" s="168">
        <f t="shared" ref="AB121" si="969">IFERROR(AA121/Z121,"-")</f>
        <v>0</v>
      </c>
      <c r="AC121" s="167">
        <v>1</v>
      </c>
      <c r="AD121" s="168">
        <f t="shared" ref="AD121" si="970">IFERROR(AC121/Z121,"-")</f>
        <v>1.6129032258064516E-2</v>
      </c>
      <c r="AE121" s="167">
        <v>0</v>
      </c>
      <c r="AF121" s="168">
        <f t="shared" ref="AF121" si="971">IFERROR(AE121/Z121,"-")</f>
        <v>0</v>
      </c>
      <c r="AG121" s="166">
        <v>58</v>
      </c>
      <c r="AH121" s="167">
        <v>0</v>
      </c>
      <c r="AI121" s="168">
        <f t="shared" ref="AI121" si="972">IFERROR(AH121/AG121,"-")</f>
        <v>0</v>
      </c>
      <c r="AJ121" s="167">
        <v>1</v>
      </c>
      <c r="AK121" s="168">
        <f t="shared" ref="AK121" si="973">IFERROR(AJ121/AG121,"-")</f>
        <v>1.7241379310344827E-2</v>
      </c>
      <c r="AL121" s="167">
        <v>1</v>
      </c>
      <c r="AM121" s="168">
        <f t="shared" ref="AM121" si="974">IFERROR(AL121/AG121,"-")</f>
        <v>1.7241379310344827E-2</v>
      </c>
      <c r="AN121" s="166">
        <v>81</v>
      </c>
      <c r="AO121" s="167">
        <v>0</v>
      </c>
      <c r="AP121" s="168">
        <f t="shared" ref="AP121" si="975">IFERROR(AO121/AN121,"-")</f>
        <v>0</v>
      </c>
      <c r="AQ121" s="167">
        <v>1</v>
      </c>
      <c r="AR121" s="168">
        <f t="shared" ref="AR121" si="976">IFERROR(AQ121/AN121,"-")</f>
        <v>1.2345679012345678E-2</v>
      </c>
      <c r="AS121" s="167">
        <v>1</v>
      </c>
      <c r="AT121" s="168">
        <f t="shared" ref="AT121" si="977">IFERROR(AS121/AN121,"-")</f>
        <v>1.2345679012345678E-2</v>
      </c>
      <c r="AU121" s="166">
        <v>46</v>
      </c>
      <c r="AV121" s="167">
        <v>0</v>
      </c>
      <c r="AW121" s="168">
        <f t="shared" ref="AW121" si="978">IFERROR(AV121/AU121,"-")</f>
        <v>0</v>
      </c>
      <c r="AX121" s="167">
        <v>0</v>
      </c>
      <c r="AY121" s="168">
        <f t="shared" ref="AY121" si="979">IFERROR(AX121/AU121,"-")</f>
        <v>0</v>
      </c>
      <c r="AZ121" s="167">
        <v>0</v>
      </c>
      <c r="BA121" s="168">
        <f t="shared" ref="BA121" si="980">IFERROR(AZ121/AU121,"-")</f>
        <v>0</v>
      </c>
      <c r="BB121" s="166">
        <f t="shared" ref="BB121" si="981">SUM(E121,L121,S121,Z121,AG121,AN121,AU121,)</f>
        <v>293</v>
      </c>
      <c r="BC121" s="167">
        <f t="shared" ref="BC121" si="982">SUM(F121,M121,T121,AA121,AH121,AO121,AV121,)</f>
        <v>0</v>
      </c>
      <c r="BD121" s="168">
        <f t="shared" ref="BD121" si="983">IFERROR(BC121/BB121,"-")</f>
        <v>0</v>
      </c>
      <c r="BE121" s="167">
        <f t="shared" ref="BE121" si="984">SUM(H121,O121,V121,AC121,AJ121,AQ121,AX121,)</f>
        <v>4</v>
      </c>
      <c r="BF121" s="168">
        <f t="shared" ref="BF121" si="985">IFERROR(BE121/BB121,"-")</f>
        <v>1.3651877133105802E-2</v>
      </c>
      <c r="BG121" s="167">
        <f t="shared" ref="BG121" si="986">SUM(J121,Q121,X121,AE121,AL121,AS121,AZ121,)</f>
        <v>3</v>
      </c>
      <c r="BH121" s="168">
        <f t="shared" ref="BH121" si="987">IFERROR(BG121/BB121,"-")</f>
        <v>1.0238907849829351E-2</v>
      </c>
      <c r="BJ121" s="263"/>
      <c r="BK121" s="284"/>
      <c r="BL121" s="223" t="s">
        <v>245</v>
      </c>
      <c r="BM121" s="40">
        <v>141</v>
      </c>
      <c r="BN121" s="40">
        <v>0</v>
      </c>
      <c r="BO121" s="91">
        <v>0</v>
      </c>
      <c r="BP121" s="40">
        <v>0</v>
      </c>
      <c r="BQ121" s="91">
        <v>0</v>
      </c>
      <c r="BR121" s="40">
        <v>2</v>
      </c>
      <c r="BS121" s="91">
        <v>1.4184397163120567E-2</v>
      </c>
      <c r="BU121" s="209"/>
      <c r="BV121" s="213" t="s">
        <v>245</v>
      </c>
      <c r="BW121" s="38">
        <f t="shared" si="574"/>
        <v>0.97610921501706482</v>
      </c>
      <c r="BX121" s="38">
        <f t="shared" si="575"/>
        <v>0.98581560283687941</v>
      </c>
      <c r="BY121" s="86"/>
      <c r="BZ121" s="148"/>
      <c r="CA121" s="86"/>
      <c r="CB121" s="86"/>
      <c r="CC121" s="86"/>
      <c r="CD121" s="86"/>
      <c r="CE121" s="86"/>
      <c r="CF121" s="86"/>
      <c r="CG121" s="86"/>
      <c r="CH121" s="86"/>
      <c r="CI121" s="86"/>
      <c r="CJ121" s="86"/>
      <c r="CK121" s="86"/>
      <c r="CL121" s="86"/>
      <c r="CM121" s="86"/>
      <c r="CN121" s="86"/>
      <c r="CO121" s="86"/>
      <c r="CP121" s="86"/>
      <c r="CQ121" s="86"/>
      <c r="CR121" s="86"/>
      <c r="CS121" s="86"/>
      <c r="CT121" s="86"/>
      <c r="CU121" s="86"/>
      <c r="CV121" s="86"/>
      <c r="CW121" s="86"/>
      <c r="CX121" s="86"/>
      <c r="CZ121" s="148"/>
      <c r="DA121" s="86"/>
      <c r="DB121" s="86"/>
      <c r="DC121" s="86"/>
      <c r="DD121" s="86"/>
      <c r="DE121" s="86"/>
      <c r="DF121" s="86"/>
      <c r="DG121" s="86"/>
      <c r="DH121" s="86"/>
      <c r="DI121" s="86"/>
      <c r="DJ121" s="86"/>
      <c r="DK121" s="86"/>
      <c r="DL121" s="86"/>
      <c r="DM121" s="86"/>
      <c r="DN121" s="86"/>
      <c r="DO121" s="86"/>
      <c r="DP121" s="86"/>
      <c r="DQ121" s="86"/>
      <c r="DR121" s="86"/>
      <c r="DS121" s="86"/>
      <c r="DT121" s="86"/>
      <c r="DU121" s="86"/>
      <c r="DV121" s="86"/>
      <c r="DW121" s="86"/>
      <c r="DX121" s="86"/>
      <c r="DY121" s="86"/>
      <c r="DZ121" s="86"/>
      <c r="EA121" s="86"/>
      <c r="EB121" s="86"/>
      <c r="EC121" s="86"/>
      <c r="ED121" s="86"/>
      <c r="EE121" s="86"/>
      <c r="EF121" s="86"/>
      <c r="EG121" s="86"/>
      <c r="EH121" s="86"/>
      <c r="EI121" s="86"/>
      <c r="EJ121" s="86"/>
      <c r="EL121" s="86"/>
      <c r="EM121" s="86"/>
      <c r="EN121" s="86"/>
      <c r="EO121" s="86"/>
      <c r="EP121" s="86"/>
      <c r="EQ121" s="86"/>
      <c r="ER121" s="86"/>
      <c r="ES121" s="86"/>
      <c r="ET121" s="86"/>
      <c r="EU121" s="86"/>
      <c r="EV121" s="86"/>
      <c r="EW121" s="86"/>
      <c r="EX121" s="86"/>
      <c r="EY121" s="86"/>
      <c r="EZ121" s="86"/>
      <c r="FA121" s="86"/>
      <c r="FB121" s="86"/>
      <c r="FC121" s="86"/>
      <c r="FD121" s="86"/>
      <c r="FE121" s="86"/>
      <c r="FF121" s="86"/>
      <c r="FG121" s="86"/>
      <c r="FH121" s="86"/>
      <c r="FI121" s="86"/>
      <c r="FJ121" s="86"/>
      <c r="FK121" s="86"/>
      <c r="FL121" s="86"/>
      <c r="FM121" s="86"/>
      <c r="FN121" s="86"/>
      <c r="FO121" s="86"/>
      <c r="FP121" s="86"/>
      <c r="FQ121" s="86"/>
      <c r="FR121" s="86"/>
      <c r="FS121" s="86"/>
      <c r="FT121" s="86"/>
      <c r="FU121" s="86"/>
      <c r="FV121" s="86"/>
    </row>
    <row r="122" spans="2:178" s="12" customFormat="1" ht="14.25" customHeight="1">
      <c r="B122" s="264"/>
      <c r="C122" s="285"/>
      <c r="D122" s="164" t="s">
        <v>74</v>
      </c>
      <c r="E122" s="40">
        <v>40</v>
      </c>
      <c r="F122" s="62">
        <v>1</v>
      </c>
      <c r="G122" s="60">
        <f t="shared" si="768"/>
        <v>2.5000000000000001E-2</v>
      </c>
      <c r="H122" s="62">
        <v>5</v>
      </c>
      <c r="I122" s="60">
        <f t="shared" si="769"/>
        <v>0.125</v>
      </c>
      <c r="J122" s="62">
        <v>0</v>
      </c>
      <c r="K122" s="60">
        <f t="shared" si="770"/>
        <v>0</v>
      </c>
      <c r="L122" s="40">
        <v>106</v>
      </c>
      <c r="M122" s="62">
        <v>0</v>
      </c>
      <c r="N122" s="60">
        <f t="shared" si="771"/>
        <v>0</v>
      </c>
      <c r="O122" s="62">
        <v>7</v>
      </c>
      <c r="P122" s="60">
        <f t="shared" si="772"/>
        <v>6.6037735849056603E-2</v>
      </c>
      <c r="Q122" s="62">
        <v>3</v>
      </c>
      <c r="R122" s="60">
        <f t="shared" si="773"/>
        <v>2.8301886792452831E-2</v>
      </c>
      <c r="S122" s="40">
        <v>5167</v>
      </c>
      <c r="T122" s="62">
        <v>172</v>
      </c>
      <c r="U122" s="60">
        <f t="shared" si="774"/>
        <v>3.3288174956454419E-2</v>
      </c>
      <c r="V122" s="62">
        <v>946</v>
      </c>
      <c r="W122" s="60">
        <f t="shared" si="775"/>
        <v>0.18308496226049933</v>
      </c>
      <c r="X122" s="62">
        <v>227</v>
      </c>
      <c r="Y122" s="60">
        <f t="shared" si="776"/>
        <v>4.393264950648345E-2</v>
      </c>
      <c r="Z122" s="40">
        <v>4395</v>
      </c>
      <c r="AA122" s="62">
        <v>103</v>
      </c>
      <c r="AB122" s="60">
        <f t="shared" si="777"/>
        <v>2.3435722411831627E-2</v>
      </c>
      <c r="AC122" s="62">
        <v>835</v>
      </c>
      <c r="AD122" s="60">
        <f t="shared" si="778"/>
        <v>0.1899886234357224</v>
      </c>
      <c r="AE122" s="62">
        <v>195</v>
      </c>
      <c r="AF122" s="60">
        <f t="shared" si="779"/>
        <v>4.4368600682593858E-2</v>
      </c>
      <c r="AG122" s="40">
        <v>2612</v>
      </c>
      <c r="AH122" s="62">
        <v>32</v>
      </c>
      <c r="AI122" s="60">
        <f t="shared" si="780"/>
        <v>1.2251148545176111E-2</v>
      </c>
      <c r="AJ122" s="62">
        <v>356</v>
      </c>
      <c r="AK122" s="60">
        <f t="shared" si="781"/>
        <v>0.13629402756508421</v>
      </c>
      <c r="AL122" s="62">
        <v>95</v>
      </c>
      <c r="AM122" s="60">
        <f t="shared" si="782"/>
        <v>3.6370597243491579E-2</v>
      </c>
      <c r="AN122" s="40">
        <v>1149</v>
      </c>
      <c r="AO122" s="62">
        <v>8</v>
      </c>
      <c r="AP122" s="60">
        <f t="shared" si="783"/>
        <v>6.9625761531766752E-3</v>
      </c>
      <c r="AQ122" s="62">
        <v>97</v>
      </c>
      <c r="AR122" s="60">
        <f t="shared" si="784"/>
        <v>8.4421235857267185E-2</v>
      </c>
      <c r="AS122" s="62">
        <v>29</v>
      </c>
      <c r="AT122" s="60">
        <f t="shared" si="785"/>
        <v>2.5239338555265448E-2</v>
      </c>
      <c r="AU122" s="40">
        <v>373</v>
      </c>
      <c r="AV122" s="62">
        <v>0</v>
      </c>
      <c r="AW122" s="60">
        <f t="shared" si="786"/>
        <v>0</v>
      </c>
      <c r="AX122" s="62">
        <v>19</v>
      </c>
      <c r="AY122" s="60">
        <f t="shared" si="787"/>
        <v>5.0938337801608578E-2</v>
      </c>
      <c r="AZ122" s="62">
        <v>3</v>
      </c>
      <c r="BA122" s="60">
        <f t="shared" si="788"/>
        <v>8.0428954423592495E-3</v>
      </c>
      <c r="BB122" s="40">
        <f t="shared" si="21"/>
        <v>13842</v>
      </c>
      <c r="BC122" s="62">
        <f t="shared" si="22"/>
        <v>316</v>
      </c>
      <c r="BD122" s="60">
        <f t="shared" si="789"/>
        <v>2.2829070943505274E-2</v>
      </c>
      <c r="BE122" s="62">
        <f t="shared" si="24"/>
        <v>2265</v>
      </c>
      <c r="BF122" s="60">
        <f t="shared" si="790"/>
        <v>0.16363242306025141</v>
      </c>
      <c r="BG122" s="62">
        <f t="shared" si="26"/>
        <v>552</v>
      </c>
      <c r="BH122" s="60">
        <f t="shared" si="791"/>
        <v>3.987863025574339E-2</v>
      </c>
      <c r="BJ122" s="264"/>
      <c r="BK122" s="285"/>
      <c r="BL122" s="222" t="s">
        <v>74</v>
      </c>
      <c r="BM122" s="40">
        <v>13522</v>
      </c>
      <c r="BN122" s="40">
        <v>312</v>
      </c>
      <c r="BO122" s="91">
        <v>2.3073509835823104E-2</v>
      </c>
      <c r="BP122" s="40">
        <v>2081</v>
      </c>
      <c r="BQ122" s="91">
        <v>0.15389735246265346</v>
      </c>
      <c r="BR122" s="40">
        <v>543</v>
      </c>
      <c r="BS122" s="91">
        <v>4.0156781541192128E-2</v>
      </c>
      <c r="BU122" s="210"/>
      <c r="BV122" s="212" t="s">
        <v>74</v>
      </c>
      <c r="BW122" s="38">
        <f t="shared" si="574"/>
        <v>0.77365987574049988</v>
      </c>
      <c r="BX122" s="38">
        <f t="shared" si="575"/>
        <v>0.78287235616033135</v>
      </c>
      <c r="BY122" s="86"/>
      <c r="BZ122" s="148"/>
      <c r="CA122" s="86"/>
      <c r="CB122" s="86"/>
      <c r="CC122" s="86"/>
      <c r="CD122" s="86"/>
      <c r="CE122" s="86"/>
      <c r="CF122" s="86"/>
      <c r="CG122" s="86"/>
      <c r="CH122" s="86"/>
      <c r="CI122" s="86"/>
      <c r="CJ122" s="86"/>
      <c r="CK122" s="86"/>
      <c r="CL122" s="86"/>
      <c r="CM122" s="86"/>
      <c r="CN122" s="86"/>
      <c r="CO122" s="86"/>
      <c r="CP122" s="86"/>
      <c r="CQ122" s="86"/>
      <c r="CR122" s="86"/>
      <c r="CS122" s="86"/>
      <c r="CT122" s="86"/>
      <c r="CU122" s="86"/>
      <c r="CV122" s="86"/>
      <c r="CW122" s="86"/>
      <c r="CX122" s="86"/>
      <c r="CZ122" s="148"/>
      <c r="DA122" s="86"/>
      <c r="DB122" s="86"/>
      <c r="DC122" s="86"/>
      <c r="DD122" s="86"/>
      <c r="DE122" s="86"/>
      <c r="DF122" s="86"/>
      <c r="DG122" s="86"/>
      <c r="DH122" s="86"/>
      <c r="DI122" s="86"/>
      <c r="DJ122" s="86"/>
      <c r="DK122" s="86"/>
      <c r="DL122" s="86"/>
      <c r="DM122" s="86"/>
      <c r="DN122" s="86"/>
      <c r="DO122" s="86"/>
      <c r="DP122" s="86"/>
      <c r="DQ122" s="86"/>
      <c r="DR122" s="86"/>
      <c r="DS122" s="86"/>
      <c r="DT122" s="86"/>
      <c r="DU122" s="86"/>
      <c r="DV122" s="86"/>
      <c r="DW122" s="86"/>
      <c r="DX122" s="86"/>
      <c r="DY122" s="86"/>
      <c r="DZ122" s="86"/>
      <c r="EA122" s="86"/>
      <c r="EB122" s="86"/>
      <c r="EC122" s="86"/>
      <c r="ED122" s="86"/>
      <c r="EE122" s="86"/>
      <c r="EF122" s="86"/>
      <c r="EG122" s="86"/>
      <c r="EH122" s="86"/>
      <c r="EI122" s="86"/>
      <c r="EJ122" s="86"/>
      <c r="EL122" s="86"/>
      <c r="EM122" s="86"/>
      <c r="EN122" s="86"/>
      <c r="EO122" s="86"/>
      <c r="EP122" s="86"/>
      <c r="EQ122" s="86"/>
      <c r="ER122" s="86"/>
      <c r="ES122" s="86"/>
      <c r="ET122" s="86"/>
      <c r="EU122" s="86"/>
      <c r="EV122" s="86"/>
      <c r="EW122" s="86"/>
      <c r="EX122" s="86"/>
      <c r="EY122" s="86"/>
      <c r="EZ122" s="86"/>
      <c r="FA122" s="86"/>
      <c r="FB122" s="86"/>
      <c r="FC122" s="86"/>
      <c r="FD122" s="86"/>
      <c r="FE122" s="86"/>
      <c r="FF122" s="86"/>
      <c r="FG122" s="86"/>
      <c r="FH122" s="86"/>
      <c r="FI122" s="86"/>
      <c r="FJ122" s="86"/>
      <c r="FK122" s="86"/>
      <c r="FL122" s="86"/>
      <c r="FM122" s="86"/>
      <c r="FN122" s="86"/>
      <c r="FO122" s="86"/>
      <c r="FP122" s="86"/>
      <c r="FQ122" s="86"/>
      <c r="FR122" s="86"/>
      <c r="FS122" s="86"/>
      <c r="FT122" s="86"/>
      <c r="FU122" s="86"/>
      <c r="FV122" s="86"/>
    </row>
    <row r="123" spans="2:178" s="12" customFormat="1" ht="14.25" customHeight="1">
      <c r="B123" s="272">
        <v>30</v>
      </c>
      <c r="C123" s="317" t="s">
        <v>39</v>
      </c>
      <c r="D123" s="143" t="s">
        <v>163</v>
      </c>
      <c r="E123" s="128">
        <v>47</v>
      </c>
      <c r="F123" s="89">
        <v>0</v>
      </c>
      <c r="G123" s="77">
        <f>IFERROR(F123/E123,"-")</f>
        <v>0</v>
      </c>
      <c r="H123" s="78">
        <v>3</v>
      </c>
      <c r="I123" s="77">
        <f>IFERROR(H123/E123,"-")</f>
        <v>6.3829787234042548E-2</v>
      </c>
      <c r="J123" s="78">
        <v>3</v>
      </c>
      <c r="K123" s="77">
        <f>IFERROR(J123/E123,"-")</f>
        <v>6.3829787234042548E-2</v>
      </c>
      <c r="L123" s="128">
        <v>113</v>
      </c>
      <c r="M123" s="89">
        <v>3</v>
      </c>
      <c r="N123" s="77">
        <f>IFERROR(M123/L123,"-")</f>
        <v>2.6548672566371681E-2</v>
      </c>
      <c r="O123" s="78">
        <v>8</v>
      </c>
      <c r="P123" s="77">
        <f>IFERROR(O123/L123,"-")</f>
        <v>7.0796460176991149E-2</v>
      </c>
      <c r="Q123" s="78">
        <v>3</v>
      </c>
      <c r="R123" s="77">
        <f>IFERROR(Q123/L123,"-")</f>
        <v>2.6548672566371681E-2</v>
      </c>
      <c r="S123" s="128">
        <v>6083</v>
      </c>
      <c r="T123" s="89">
        <v>243</v>
      </c>
      <c r="U123" s="77">
        <f>IFERROR(T123/S123,"-")</f>
        <v>3.9947394377774122E-2</v>
      </c>
      <c r="V123" s="78">
        <v>1090</v>
      </c>
      <c r="W123" s="77">
        <f>IFERROR(V123/S123,"-")</f>
        <v>0.17918790070688806</v>
      </c>
      <c r="X123" s="78">
        <v>320</v>
      </c>
      <c r="Y123" s="77">
        <f>IFERROR(X123/S123,"-")</f>
        <v>5.2605622225875392E-2</v>
      </c>
      <c r="Z123" s="128">
        <v>5270</v>
      </c>
      <c r="AA123" s="89">
        <v>159</v>
      </c>
      <c r="AB123" s="77">
        <f>IFERROR(AA123/Z123,"-")</f>
        <v>3.01707779886148E-2</v>
      </c>
      <c r="AC123" s="78">
        <v>831</v>
      </c>
      <c r="AD123" s="77">
        <f>IFERROR(AC123/Z123,"-")</f>
        <v>0.15768500948766603</v>
      </c>
      <c r="AE123" s="78">
        <v>299</v>
      </c>
      <c r="AF123" s="77">
        <f>IFERROR(AE123/Z123,"-")</f>
        <v>5.6736242884250478E-2</v>
      </c>
      <c r="AG123" s="128">
        <v>3347</v>
      </c>
      <c r="AH123" s="89">
        <v>78</v>
      </c>
      <c r="AI123" s="77">
        <f>IFERROR(AH123/AG123,"-")</f>
        <v>2.3304451747833882E-2</v>
      </c>
      <c r="AJ123" s="78">
        <v>419</v>
      </c>
      <c r="AK123" s="77">
        <f>IFERROR(AJ123/AG123,"-")</f>
        <v>0.12518673438900507</v>
      </c>
      <c r="AL123" s="78">
        <v>148</v>
      </c>
      <c r="AM123" s="77">
        <f>IFERROR(AL123/AG123,"-")</f>
        <v>4.4218703316402749E-2</v>
      </c>
      <c r="AN123" s="128">
        <v>1402</v>
      </c>
      <c r="AO123" s="89">
        <v>20</v>
      </c>
      <c r="AP123" s="77">
        <f>IFERROR(AO123/AN123,"-")</f>
        <v>1.4265335235378032E-2</v>
      </c>
      <c r="AQ123" s="78">
        <v>96</v>
      </c>
      <c r="AR123" s="77">
        <f>IFERROR(AQ123/AN123,"-")</f>
        <v>6.8473609129814553E-2</v>
      </c>
      <c r="AS123" s="78">
        <v>49</v>
      </c>
      <c r="AT123" s="77">
        <f>IFERROR(AS123/AN123,"-")</f>
        <v>3.4950071326676178E-2</v>
      </c>
      <c r="AU123" s="128">
        <v>497</v>
      </c>
      <c r="AV123" s="89">
        <v>1</v>
      </c>
      <c r="AW123" s="77">
        <f>IFERROR(AV123/AU123,"-")</f>
        <v>2.012072434607646E-3</v>
      </c>
      <c r="AX123" s="78">
        <v>24</v>
      </c>
      <c r="AY123" s="77">
        <f>IFERROR(AX123/AU123,"-")</f>
        <v>4.8289738430583498E-2</v>
      </c>
      <c r="AZ123" s="78">
        <v>8</v>
      </c>
      <c r="BA123" s="77">
        <f>IFERROR(AZ123/AU123,"-")</f>
        <v>1.6096579476861168E-2</v>
      </c>
      <c r="BB123" s="128">
        <f>SUM(E123,L123,S123,Z123,AG123,AN123,AU123,)</f>
        <v>16759</v>
      </c>
      <c r="BC123" s="79">
        <f>SUM(F123,M123,T123,AA123,AH123,AO123,AV123,)</f>
        <v>504</v>
      </c>
      <c r="BD123" s="77">
        <f>IFERROR(BC123/BB123,"-")</f>
        <v>3.0073393400560894E-2</v>
      </c>
      <c r="BE123" s="79">
        <f>SUM(H123,O123,V123,AC123,AJ123,AQ123,AX123,)</f>
        <v>2471</v>
      </c>
      <c r="BF123" s="77">
        <f>IFERROR(BE123/BB123,"-")</f>
        <v>0.14744316486663883</v>
      </c>
      <c r="BG123" s="79">
        <f>SUM(J123,Q123,X123,AE123,AL123,AS123,AZ123,)</f>
        <v>830</v>
      </c>
      <c r="BH123" s="77">
        <f>IFERROR(BG123/BB123,"-")</f>
        <v>4.9525628020764961E-2</v>
      </c>
      <c r="BJ123" s="272">
        <v>30</v>
      </c>
      <c r="BK123" s="317" t="s">
        <v>39</v>
      </c>
      <c r="BL123" s="223" t="s">
        <v>163</v>
      </c>
      <c r="BM123" s="40">
        <v>16503</v>
      </c>
      <c r="BN123" s="40">
        <v>409</v>
      </c>
      <c r="BO123" s="91">
        <v>2.4783372720111496E-2</v>
      </c>
      <c r="BP123" s="40">
        <v>2232</v>
      </c>
      <c r="BQ123" s="91">
        <v>0.13524813670241775</v>
      </c>
      <c r="BR123" s="40">
        <v>816</v>
      </c>
      <c r="BS123" s="91">
        <v>4.9445555353572077E-2</v>
      </c>
      <c r="BU123" s="208" t="s">
        <v>39</v>
      </c>
      <c r="BV123" s="213" t="s">
        <v>163</v>
      </c>
      <c r="BW123" s="38">
        <f t="shared" si="574"/>
        <v>0.77295781371203531</v>
      </c>
      <c r="BX123" s="38">
        <f t="shared" si="575"/>
        <v>0.79052293522389872</v>
      </c>
      <c r="BY123" s="86"/>
      <c r="BZ123" s="148"/>
      <c r="CA123" s="86"/>
      <c r="CB123" s="86"/>
      <c r="CC123" s="86"/>
      <c r="CD123" s="86"/>
      <c r="CE123" s="86"/>
      <c r="CF123" s="86"/>
      <c r="CG123" s="86"/>
      <c r="CH123" s="86"/>
      <c r="CI123" s="86"/>
      <c r="CJ123" s="86"/>
      <c r="CK123" s="86"/>
      <c r="CL123" s="86"/>
      <c r="CM123" s="86"/>
      <c r="CN123" s="86"/>
      <c r="CO123" s="86"/>
      <c r="CP123" s="86"/>
      <c r="CQ123" s="86"/>
      <c r="CR123" s="86"/>
      <c r="CS123" s="86"/>
      <c r="CT123" s="86"/>
      <c r="CU123" s="86"/>
      <c r="CV123" s="86"/>
      <c r="CW123" s="86"/>
      <c r="CX123" s="86"/>
      <c r="CZ123" s="148"/>
      <c r="DA123" s="86"/>
      <c r="DB123" s="86"/>
      <c r="DC123" s="86"/>
      <c r="DD123" s="86"/>
      <c r="DE123" s="86"/>
      <c r="DF123" s="86"/>
      <c r="DG123" s="86"/>
      <c r="DH123" s="86"/>
      <c r="DI123" s="86"/>
      <c r="DJ123" s="86"/>
      <c r="DK123" s="86"/>
      <c r="DL123" s="86"/>
      <c r="DM123" s="86"/>
      <c r="DN123" s="86"/>
      <c r="DO123" s="86"/>
      <c r="DP123" s="86"/>
      <c r="DQ123" s="86"/>
      <c r="DR123" s="86"/>
      <c r="DS123" s="86"/>
      <c r="DT123" s="86"/>
      <c r="DU123" s="86"/>
      <c r="DV123" s="86"/>
      <c r="DW123" s="86"/>
      <c r="DX123" s="86"/>
      <c r="DY123" s="86"/>
      <c r="DZ123" s="86"/>
      <c r="EA123" s="86"/>
      <c r="EB123" s="86"/>
      <c r="EC123" s="86"/>
      <c r="ED123" s="86"/>
      <c r="EE123" s="86"/>
      <c r="EF123" s="86"/>
      <c r="EG123" s="86"/>
      <c r="EH123" s="86"/>
      <c r="EI123" s="86"/>
      <c r="EJ123" s="86"/>
      <c r="EL123" s="86"/>
      <c r="EM123" s="86"/>
      <c r="EN123" s="86"/>
      <c r="EO123" s="86"/>
      <c r="EP123" s="86"/>
      <c r="EQ123" s="86"/>
      <c r="ER123" s="86"/>
      <c r="ES123" s="86"/>
      <c r="ET123" s="86"/>
      <c r="EU123" s="86"/>
      <c r="EV123" s="86"/>
      <c r="EW123" s="86"/>
      <c r="EX123" s="86"/>
      <c r="EY123" s="86"/>
      <c r="EZ123" s="86"/>
      <c r="FA123" s="86"/>
      <c r="FB123" s="86"/>
      <c r="FC123" s="86"/>
      <c r="FD123" s="86"/>
      <c r="FE123" s="86"/>
      <c r="FF123" s="86"/>
      <c r="FG123" s="86"/>
      <c r="FH123" s="86"/>
      <c r="FI123" s="86"/>
      <c r="FJ123" s="86"/>
      <c r="FK123" s="86"/>
      <c r="FL123" s="86"/>
      <c r="FM123" s="86"/>
      <c r="FN123" s="86"/>
      <c r="FO123" s="86"/>
      <c r="FP123" s="86"/>
      <c r="FQ123" s="86"/>
      <c r="FR123" s="86"/>
      <c r="FS123" s="86"/>
      <c r="FT123" s="86"/>
      <c r="FU123" s="86"/>
      <c r="FV123" s="86"/>
    </row>
    <row r="124" spans="2:178" s="12" customFormat="1" ht="14.25" customHeight="1">
      <c r="B124" s="272"/>
      <c r="C124" s="317"/>
      <c r="D124" s="181" t="s">
        <v>191</v>
      </c>
      <c r="E124" s="174">
        <v>0</v>
      </c>
      <c r="F124" s="175">
        <v>0</v>
      </c>
      <c r="G124" s="67" t="str">
        <f t="shared" ref="G124:G302" si="988">IFERROR(F124/E124,"-")</f>
        <v>-</v>
      </c>
      <c r="H124" s="68">
        <v>0</v>
      </c>
      <c r="I124" s="67" t="str">
        <f t="shared" ref="I124:I302" si="989">IFERROR(H124/E124,"-")</f>
        <v>-</v>
      </c>
      <c r="J124" s="68">
        <v>0</v>
      </c>
      <c r="K124" s="67" t="str">
        <f t="shared" ref="K124:K302" si="990">IFERROR(J124/E124,"-")</f>
        <v>-</v>
      </c>
      <c r="L124" s="174">
        <v>1</v>
      </c>
      <c r="M124" s="175">
        <v>0</v>
      </c>
      <c r="N124" s="67">
        <f t="shared" ref="N124:N302" si="991">IFERROR(M124/L124,"-")</f>
        <v>0</v>
      </c>
      <c r="O124" s="68">
        <v>1</v>
      </c>
      <c r="P124" s="67">
        <f t="shared" ref="P124:P302" si="992">IFERROR(O124/L124,"-")</f>
        <v>1</v>
      </c>
      <c r="Q124" s="68">
        <v>0</v>
      </c>
      <c r="R124" s="67">
        <f t="shared" ref="R124:R302" si="993">IFERROR(Q124/L124,"-")</f>
        <v>0</v>
      </c>
      <c r="S124" s="174">
        <v>563</v>
      </c>
      <c r="T124" s="175">
        <v>19</v>
      </c>
      <c r="U124" s="67">
        <f t="shared" ref="U124:U302" si="994">IFERROR(T124/S124,"-")</f>
        <v>3.3747779751332148E-2</v>
      </c>
      <c r="V124" s="68">
        <v>102</v>
      </c>
      <c r="W124" s="67">
        <f t="shared" ref="W124:W302" si="995">IFERROR(V124/S124,"-")</f>
        <v>0.18117229129662521</v>
      </c>
      <c r="X124" s="68">
        <v>30</v>
      </c>
      <c r="Y124" s="67">
        <f t="shared" ref="Y124:Y302" si="996">IFERROR(X124/S124,"-")</f>
        <v>5.328596802841918E-2</v>
      </c>
      <c r="Z124" s="174">
        <v>334</v>
      </c>
      <c r="AA124" s="175">
        <v>9</v>
      </c>
      <c r="AB124" s="67">
        <f t="shared" ref="AB124:AB302" si="997">IFERROR(AA124/Z124,"-")</f>
        <v>2.6946107784431138E-2</v>
      </c>
      <c r="AC124" s="68">
        <v>43</v>
      </c>
      <c r="AD124" s="67">
        <f t="shared" ref="AD124:AD302" si="998">IFERROR(AC124/Z124,"-")</f>
        <v>0.12874251497005987</v>
      </c>
      <c r="AE124" s="68">
        <v>34</v>
      </c>
      <c r="AF124" s="67">
        <f t="shared" ref="AF124:AF302" si="999">IFERROR(AE124/Z124,"-")</f>
        <v>0.10179640718562874</v>
      </c>
      <c r="AG124" s="174">
        <v>203</v>
      </c>
      <c r="AH124" s="175">
        <v>7</v>
      </c>
      <c r="AI124" s="67">
        <f t="shared" ref="AI124:AI302" si="1000">IFERROR(AH124/AG124,"-")</f>
        <v>3.4482758620689655E-2</v>
      </c>
      <c r="AJ124" s="68">
        <v>31</v>
      </c>
      <c r="AK124" s="67">
        <f t="shared" ref="AK124:AK302" si="1001">IFERROR(AJ124/AG124,"-")</f>
        <v>0.15270935960591134</v>
      </c>
      <c r="AL124" s="68">
        <v>15</v>
      </c>
      <c r="AM124" s="67">
        <f t="shared" ref="AM124:AM302" si="1002">IFERROR(AL124/AG124,"-")</f>
        <v>7.3891625615763554E-2</v>
      </c>
      <c r="AN124" s="174">
        <v>90</v>
      </c>
      <c r="AO124" s="175">
        <v>1</v>
      </c>
      <c r="AP124" s="67">
        <f t="shared" ref="AP124:AP302" si="1003">IFERROR(AO124/AN124,"-")</f>
        <v>1.1111111111111112E-2</v>
      </c>
      <c r="AQ124" s="68">
        <v>7</v>
      </c>
      <c r="AR124" s="67">
        <f t="shared" ref="AR124:AR302" si="1004">IFERROR(AQ124/AN124,"-")</f>
        <v>7.7777777777777779E-2</v>
      </c>
      <c r="AS124" s="68">
        <v>0</v>
      </c>
      <c r="AT124" s="67">
        <f t="shared" ref="AT124:AT302" si="1005">IFERROR(AS124/AN124,"-")</f>
        <v>0</v>
      </c>
      <c r="AU124" s="174">
        <v>17</v>
      </c>
      <c r="AV124" s="175">
        <v>0</v>
      </c>
      <c r="AW124" s="67">
        <f t="shared" ref="AW124:AW302" si="1006">IFERROR(AV124/AU124,"-")</f>
        <v>0</v>
      </c>
      <c r="AX124" s="68">
        <v>0</v>
      </c>
      <c r="AY124" s="67">
        <f t="shared" ref="AY124:AY302" si="1007">IFERROR(AX124/AU124,"-")</f>
        <v>0</v>
      </c>
      <c r="AZ124" s="68">
        <v>0</v>
      </c>
      <c r="BA124" s="67">
        <f t="shared" ref="BA124:BA302" si="1008">IFERROR(AZ124/AU124,"-")</f>
        <v>0</v>
      </c>
      <c r="BB124" s="174">
        <f t="shared" ref="BB124:BC302" si="1009">SUM(E124,L124,S124,Z124,AG124,AN124,AU124,)</f>
        <v>1208</v>
      </c>
      <c r="BC124" s="69">
        <f t="shared" si="1009"/>
        <v>36</v>
      </c>
      <c r="BD124" s="67">
        <f t="shared" ref="BD124:BD302" si="1010">IFERROR(BC124/BB124,"-")</f>
        <v>2.9801324503311258E-2</v>
      </c>
      <c r="BE124" s="69">
        <f t="shared" ref="BE124:BE302" si="1011">SUM(H124,O124,V124,AC124,AJ124,AQ124,AX124,)</f>
        <v>184</v>
      </c>
      <c r="BF124" s="67">
        <f t="shared" ref="BF124:BF302" si="1012">IFERROR(BE124/BB124,"-")</f>
        <v>0.15231788079470199</v>
      </c>
      <c r="BG124" s="69">
        <f t="shared" ref="BG124:BG302" si="1013">SUM(J124,Q124,X124,AE124,AL124,AS124,AZ124,)</f>
        <v>79</v>
      </c>
      <c r="BH124" s="67">
        <f t="shared" ref="BH124:BH302" si="1014">IFERROR(BG124/BB124,"-")</f>
        <v>6.5397350993377484E-2</v>
      </c>
      <c r="BJ124" s="272"/>
      <c r="BK124" s="317"/>
      <c r="BL124" s="223" t="s">
        <v>191</v>
      </c>
      <c r="BM124" s="40">
        <v>1172</v>
      </c>
      <c r="BN124" s="40">
        <v>39</v>
      </c>
      <c r="BO124" s="91">
        <v>3.3276450511945395E-2</v>
      </c>
      <c r="BP124" s="40">
        <v>174</v>
      </c>
      <c r="BQ124" s="91">
        <v>0.14846416382252559</v>
      </c>
      <c r="BR124" s="40">
        <v>78</v>
      </c>
      <c r="BS124" s="91">
        <v>6.655290102389079E-2</v>
      </c>
      <c r="BU124" s="209"/>
      <c r="BV124" s="213" t="s">
        <v>191</v>
      </c>
      <c r="BW124" s="38">
        <f t="shared" si="574"/>
        <v>0.75248344370860931</v>
      </c>
      <c r="BX124" s="38">
        <f t="shared" si="575"/>
        <v>0.75170648464163825</v>
      </c>
      <c r="BY124" s="86"/>
      <c r="BZ124" s="148"/>
      <c r="CA124" s="86"/>
      <c r="CB124" s="86"/>
      <c r="CC124" s="86"/>
      <c r="CD124" s="86"/>
      <c r="CE124" s="86"/>
      <c r="CF124" s="86"/>
      <c r="CG124" s="86"/>
      <c r="CH124" s="86"/>
      <c r="CI124" s="86"/>
      <c r="CJ124" s="86"/>
      <c r="CK124" s="86"/>
      <c r="CL124" s="86"/>
      <c r="CM124" s="86"/>
      <c r="CN124" s="86"/>
      <c r="CO124" s="86"/>
      <c r="CP124" s="86"/>
      <c r="CQ124" s="86"/>
      <c r="CR124" s="86"/>
      <c r="CS124" s="86"/>
      <c r="CT124" s="86"/>
      <c r="CU124" s="86"/>
      <c r="CV124" s="86"/>
      <c r="CW124" s="86"/>
      <c r="CX124" s="86"/>
      <c r="CZ124" s="148"/>
      <c r="DA124" s="86"/>
      <c r="DB124" s="86"/>
      <c r="DC124" s="86"/>
      <c r="DD124" s="86"/>
      <c r="DE124" s="86"/>
      <c r="DF124" s="86"/>
      <c r="DG124" s="86"/>
      <c r="DH124" s="86"/>
      <c r="DI124" s="86"/>
      <c r="DJ124" s="86"/>
      <c r="DK124" s="86"/>
      <c r="DL124" s="86"/>
      <c r="DM124" s="86"/>
      <c r="DN124" s="86"/>
      <c r="DO124" s="86"/>
      <c r="DP124" s="86"/>
      <c r="DQ124" s="86"/>
      <c r="DR124" s="86"/>
      <c r="DS124" s="86"/>
      <c r="DT124" s="86"/>
      <c r="DU124" s="86"/>
      <c r="DV124" s="86"/>
      <c r="DW124" s="86"/>
      <c r="DX124" s="86"/>
      <c r="DY124" s="86"/>
      <c r="DZ124" s="86"/>
      <c r="EA124" s="86"/>
      <c r="EB124" s="86"/>
      <c r="EC124" s="86"/>
      <c r="ED124" s="86"/>
      <c r="EE124" s="86"/>
      <c r="EF124" s="86"/>
      <c r="EG124" s="86"/>
      <c r="EH124" s="86"/>
      <c r="EI124" s="86"/>
      <c r="EJ124" s="86"/>
      <c r="EL124" s="86"/>
      <c r="EM124" s="86"/>
      <c r="EN124" s="86"/>
      <c r="EO124" s="86"/>
      <c r="EP124" s="86"/>
      <c r="EQ124" s="86"/>
      <c r="ER124" s="86"/>
      <c r="ES124" s="86"/>
      <c r="ET124" s="86"/>
      <c r="EU124" s="86"/>
      <c r="EV124" s="86"/>
      <c r="EW124" s="86"/>
      <c r="EX124" s="86"/>
      <c r="EY124" s="86"/>
      <c r="EZ124" s="86"/>
      <c r="FA124" s="86"/>
      <c r="FB124" s="86"/>
      <c r="FC124" s="86"/>
      <c r="FD124" s="86"/>
      <c r="FE124" s="86"/>
      <c r="FF124" s="86"/>
      <c r="FG124" s="86"/>
      <c r="FH124" s="86"/>
      <c r="FI124" s="86"/>
      <c r="FJ124" s="86"/>
      <c r="FK124" s="86"/>
      <c r="FL124" s="86"/>
      <c r="FM124" s="86"/>
      <c r="FN124" s="86"/>
      <c r="FO124" s="86"/>
      <c r="FP124" s="86"/>
      <c r="FQ124" s="86"/>
      <c r="FR124" s="86"/>
      <c r="FS124" s="86"/>
      <c r="FT124" s="86"/>
      <c r="FU124" s="86"/>
      <c r="FV124" s="86"/>
    </row>
    <row r="125" spans="2:178" s="12" customFormat="1" ht="14.25" customHeight="1">
      <c r="B125" s="272"/>
      <c r="C125" s="317"/>
      <c r="D125" s="144" t="s">
        <v>246</v>
      </c>
      <c r="E125" s="166">
        <v>0</v>
      </c>
      <c r="F125" s="235">
        <v>0</v>
      </c>
      <c r="G125" s="168" t="str">
        <f t="shared" ref="G125" si="1015">IFERROR(F125/E125,"-")</f>
        <v>-</v>
      </c>
      <c r="H125" s="236">
        <v>0</v>
      </c>
      <c r="I125" s="168" t="str">
        <f t="shared" ref="I125" si="1016">IFERROR(H125/E125,"-")</f>
        <v>-</v>
      </c>
      <c r="J125" s="236">
        <v>0</v>
      </c>
      <c r="K125" s="168" t="str">
        <f t="shared" ref="K125" si="1017">IFERROR(J125/E125,"-")</f>
        <v>-</v>
      </c>
      <c r="L125" s="166">
        <v>7</v>
      </c>
      <c r="M125" s="235">
        <v>0</v>
      </c>
      <c r="N125" s="168">
        <f t="shared" ref="N125" si="1018">IFERROR(M125/L125,"-")</f>
        <v>0</v>
      </c>
      <c r="O125" s="236">
        <v>0</v>
      </c>
      <c r="P125" s="168">
        <f t="shared" ref="P125" si="1019">IFERROR(O125/L125,"-")</f>
        <v>0</v>
      </c>
      <c r="Q125" s="236">
        <v>0</v>
      </c>
      <c r="R125" s="168">
        <f t="shared" ref="R125" si="1020">IFERROR(Q125/L125,"-")</f>
        <v>0</v>
      </c>
      <c r="S125" s="166">
        <v>55</v>
      </c>
      <c r="T125" s="235">
        <v>0</v>
      </c>
      <c r="U125" s="168">
        <f t="shared" ref="U125" si="1021">IFERROR(T125/S125,"-")</f>
        <v>0</v>
      </c>
      <c r="V125" s="236">
        <v>2</v>
      </c>
      <c r="W125" s="168">
        <f t="shared" ref="W125" si="1022">IFERROR(V125/S125,"-")</f>
        <v>3.6363636363636362E-2</v>
      </c>
      <c r="X125" s="236">
        <v>1</v>
      </c>
      <c r="Y125" s="168">
        <f t="shared" ref="Y125" si="1023">IFERROR(X125/S125,"-")</f>
        <v>1.8181818181818181E-2</v>
      </c>
      <c r="Z125" s="166">
        <v>147</v>
      </c>
      <c r="AA125" s="235">
        <v>0</v>
      </c>
      <c r="AB125" s="168">
        <f t="shared" ref="AB125" si="1024">IFERROR(AA125/Z125,"-")</f>
        <v>0</v>
      </c>
      <c r="AC125" s="236">
        <v>6</v>
      </c>
      <c r="AD125" s="168">
        <f t="shared" ref="AD125" si="1025">IFERROR(AC125/Z125,"-")</f>
        <v>4.0816326530612242E-2</v>
      </c>
      <c r="AE125" s="236">
        <v>2</v>
      </c>
      <c r="AF125" s="168">
        <f t="shared" ref="AF125" si="1026">IFERROR(AE125/Z125,"-")</f>
        <v>1.3605442176870748E-2</v>
      </c>
      <c r="AG125" s="166">
        <v>140</v>
      </c>
      <c r="AH125" s="235">
        <v>1</v>
      </c>
      <c r="AI125" s="168">
        <f t="shared" ref="AI125" si="1027">IFERROR(AH125/AG125,"-")</f>
        <v>7.1428571428571426E-3</v>
      </c>
      <c r="AJ125" s="236">
        <v>2</v>
      </c>
      <c r="AK125" s="168">
        <f t="shared" ref="AK125" si="1028">IFERROR(AJ125/AG125,"-")</f>
        <v>1.4285714285714285E-2</v>
      </c>
      <c r="AL125" s="236">
        <v>1</v>
      </c>
      <c r="AM125" s="168">
        <f t="shared" ref="AM125" si="1029">IFERROR(AL125/AG125,"-")</f>
        <v>7.1428571428571426E-3</v>
      </c>
      <c r="AN125" s="166">
        <v>116</v>
      </c>
      <c r="AO125" s="235">
        <v>0</v>
      </c>
      <c r="AP125" s="168">
        <f t="shared" ref="AP125" si="1030">IFERROR(AO125/AN125,"-")</f>
        <v>0</v>
      </c>
      <c r="AQ125" s="236">
        <v>3</v>
      </c>
      <c r="AR125" s="168">
        <f t="shared" ref="AR125" si="1031">IFERROR(AQ125/AN125,"-")</f>
        <v>2.5862068965517241E-2</v>
      </c>
      <c r="AS125" s="236">
        <v>1</v>
      </c>
      <c r="AT125" s="168">
        <f t="shared" ref="AT125" si="1032">IFERROR(AS125/AN125,"-")</f>
        <v>8.6206896551724137E-3</v>
      </c>
      <c r="AU125" s="166">
        <v>69</v>
      </c>
      <c r="AV125" s="235">
        <v>0</v>
      </c>
      <c r="AW125" s="168">
        <f t="shared" ref="AW125" si="1033">IFERROR(AV125/AU125,"-")</f>
        <v>0</v>
      </c>
      <c r="AX125" s="236">
        <v>0</v>
      </c>
      <c r="AY125" s="168">
        <f t="shared" ref="AY125" si="1034">IFERROR(AX125/AU125,"-")</f>
        <v>0</v>
      </c>
      <c r="AZ125" s="236">
        <v>0</v>
      </c>
      <c r="BA125" s="168">
        <f t="shared" ref="BA125" si="1035">IFERROR(AZ125/AU125,"-")</f>
        <v>0</v>
      </c>
      <c r="BB125" s="166">
        <f t="shared" ref="BB125" si="1036">SUM(E125,L125,S125,Z125,AG125,AN125,AU125,)</f>
        <v>534</v>
      </c>
      <c r="BC125" s="167">
        <f t="shared" ref="BC125" si="1037">SUM(F125,M125,T125,AA125,AH125,AO125,AV125,)</f>
        <v>1</v>
      </c>
      <c r="BD125" s="168">
        <f t="shared" ref="BD125" si="1038">IFERROR(BC125/BB125,"-")</f>
        <v>1.8726591760299626E-3</v>
      </c>
      <c r="BE125" s="167">
        <f t="shared" ref="BE125" si="1039">SUM(H125,O125,V125,AC125,AJ125,AQ125,AX125,)</f>
        <v>13</v>
      </c>
      <c r="BF125" s="168">
        <f t="shared" ref="BF125" si="1040">IFERROR(BE125/BB125,"-")</f>
        <v>2.4344569288389514E-2</v>
      </c>
      <c r="BG125" s="167">
        <f t="shared" ref="BG125" si="1041">SUM(J125,Q125,X125,AE125,AL125,AS125,AZ125,)</f>
        <v>5</v>
      </c>
      <c r="BH125" s="168">
        <f t="shared" ref="BH125" si="1042">IFERROR(BG125/BB125,"-")</f>
        <v>9.3632958801498131E-3</v>
      </c>
      <c r="BJ125" s="272"/>
      <c r="BK125" s="317"/>
      <c r="BL125" s="223" t="s">
        <v>245</v>
      </c>
      <c r="BM125" s="40">
        <v>263</v>
      </c>
      <c r="BN125" s="40">
        <v>0</v>
      </c>
      <c r="BO125" s="91">
        <v>0</v>
      </c>
      <c r="BP125" s="40">
        <v>1</v>
      </c>
      <c r="BQ125" s="91">
        <v>3.8022813688212928E-3</v>
      </c>
      <c r="BR125" s="40">
        <v>0</v>
      </c>
      <c r="BS125" s="91">
        <v>0</v>
      </c>
      <c r="BU125" s="209"/>
      <c r="BV125" s="213" t="s">
        <v>245</v>
      </c>
      <c r="BW125" s="38">
        <f t="shared" si="574"/>
        <v>0.96441947565543074</v>
      </c>
      <c r="BX125" s="38">
        <f t="shared" si="575"/>
        <v>0.99619771863117867</v>
      </c>
      <c r="BY125" s="86"/>
      <c r="BZ125" s="148"/>
      <c r="CA125" s="86"/>
      <c r="CB125" s="86"/>
      <c r="CC125" s="86"/>
      <c r="CD125" s="86"/>
      <c r="CE125" s="86"/>
      <c r="CF125" s="86"/>
      <c r="CG125" s="86"/>
      <c r="CH125" s="86"/>
      <c r="CI125" s="86"/>
      <c r="CJ125" s="86"/>
      <c r="CK125" s="86"/>
      <c r="CL125" s="86"/>
      <c r="CM125" s="86"/>
      <c r="CN125" s="86"/>
      <c r="CO125" s="86"/>
      <c r="CP125" s="86"/>
      <c r="CQ125" s="86"/>
      <c r="CR125" s="86"/>
      <c r="CS125" s="86"/>
      <c r="CT125" s="86"/>
      <c r="CU125" s="86"/>
      <c r="CV125" s="86"/>
      <c r="CW125" s="86"/>
      <c r="CX125" s="86"/>
      <c r="CZ125" s="148"/>
      <c r="DA125" s="86"/>
      <c r="DB125" s="86"/>
      <c r="DC125" s="86"/>
      <c r="DD125" s="86"/>
      <c r="DE125" s="86"/>
      <c r="DF125" s="86"/>
      <c r="DG125" s="86"/>
      <c r="DH125" s="86"/>
      <c r="DI125" s="86"/>
      <c r="DJ125" s="86"/>
      <c r="DK125" s="86"/>
      <c r="DL125" s="86"/>
      <c r="DM125" s="86"/>
      <c r="DN125" s="86"/>
      <c r="DO125" s="86"/>
      <c r="DP125" s="86"/>
      <c r="DQ125" s="86"/>
      <c r="DR125" s="86"/>
      <c r="DS125" s="86"/>
      <c r="DT125" s="86"/>
      <c r="DU125" s="86"/>
      <c r="DV125" s="86"/>
      <c r="DW125" s="86"/>
      <c r="DX125" s="86"/>
      <c r="DY125" s="86"/>
      <c r="DZ125" s="86"/>
      <c r="EA125" s="86"/>
      <c r="EB125" s="86"/>
      <c r="EC125" s="86"/>
      <c r="ED125" s="86"/>
      <c r="EE125" s="86"/>
      <c r="EF125" s="86"/>
      <c r="EG125" s="86"/>
      <c r="EH125" s="86"/>
      <c r="EI125" s="86"/>
      <c r="EJ125" s="86"/>
      <c r="EL125" s="86"/>
      <c r="EM125" s="86"/>
      <c r="EN125" s="86"/>
      <c r="EO125" s="86"/>
      <c r="EP125" s="86"/>
      <c r="EQ125" s="86"/>
      <c r="ER125" s="86"/>
      <c r="ES125" s="86"/>
      <c r="ET125" s="86"/>
      <c r="EU125" s="86"/>
      <c r="EV125" s="86"/>
      <c r="EW125" s="86"/>
      <c r="EX125" s="86"/>
      <c r="EY125" s="86"/>
      <c r="EZ125" s="86"/>
      <c r="FA125" s="86"/>
      <c r="FB125" s="86"/>
      <c r="FC125" s="86"/>
      <c r="FD125" s="86"/>
      <c r="FE125" s="86"/>
      <c r="FF125" s="86"/>
      <c r="FG125" s="86"/>
      <c r="FH125" s="86"/>
      <c r="FI125" s="86"/>
      <c r="FJ125" s="86"/>
      <c r="FK125" s="86"/>
      <c r="FL125" s="86"/>
      <c r="FM125" s="86"/>
      <c r="FN125" s="86"/>
      <c r="FO125" s="86"/>
      <c r="FP125" s="86"/>
      <c r="FQ125" s="86"/>
      <c r="FR125" s="86"/>
      <c r="FS125" s="86"/>
      <c r="FT125" s="86"/>
      <c r="FU125" s="86"/>
      <c r="FV125" s="86"/>
    </row>
    <row r="126" spans="2:178" s="12" customFormat="1" ht="14.25" customHeight="1">
      <c r="B126" s="272"/>
      <c r="C126" s="317"/>
      <c r="D126" s="193" t="s">
        <v>74</v>
      </c>
      <c r="E126" s="40">
        <v>47</v>
      </c>
      <c r="F126" s="35">
        <v>0</v>
      </c>
      <c r="G126" s="60">
        <f t="shared" si="988"/>
        <v>0</v>
      </c>
      <c r="H126" s="61">
        <v>3</v>
      </c>
      <c r="I126" s="60">
        <f t="shared" si="989"/>
        <v>6.3829787234042548E-2</v>
      </c>
      <c r="J126" s="61">
        <v>3</v>
      </c>
      <c r="K126" s="60">
        <f t="shared" si="990"/>
        <v>6.3829787234042548E-2</v>
      </c>
      <c r="L126" s="40">
        <v>121</v>
      </c>
      <c r="M126" s="35">
        <v>3</v>
      </c>
      <c r="N126" s="60">
        <f t="shared" si="991"/>
        <v>2.4793388429752067E-2</v>
      </c>
      <c r="O126" s="61">
        <v>9</v>
      </c>
      <c r="P126" s="60">
        <f t="shared" si="992"/>
        <v>7.43801652892562E-2</v>
      </c>
      <c r="Q126" s="61">
        <v>3</v>
      </c>
      <c r="R126" s="60">
        <f t="shared" si="993"/>
        <v>2.4793388429752067E-2</v>
      </c>
      <c r="S126" s="40">
        <v>6701</v>
      </c>
      <c r="T126" s="35">
        <v>262</v>
      </c>
      <c r="U126" s="60">
        <f t="shared" si="994"/>
        <v>3.909864199373228E-2</v>
      </c>
      <c r="V126" s="61">
        <v>1194</v>
      </c>
      <c r="W126" s="60">
        <f t="shared" si="995"/>
        <v>0.17818236084166542</v>
      </c>
      <c r="X126" s="61">
        <v>351</v>
      </c>
      <c r="Y126" s="60">
        <f t="shared" si="996"/>
        <v>5.2380241754961948E-2</v>
      </c>
      <c r="Z126" s="40">
        <v>5751</v>
      </c>
      <c r="AA126" s="35">
        <v>168</v>
      </c>
      <c r="AB126" s="60">
        <f t="shared" si="997"/>
        <v>2.9212310902451747E-2</v>
      </c>
      <c r="AC126" s="61">
        <v>880</v>
      </c>
      <c r="AD126" s="60">
        <f t="shared" si="998"/>
        <v>0.1530168666318901</v>
      </c>
      <c r="AE126" s="61">
        <v>335</v>
      </c>
      <c r="AF126" s="60">
        <f t="shared" si="999"/>
        <v>5.8250739001912709E-2</v>
      </c>
      <c r="AG126" s="40">
        <v>3690</v>
      </c>
      <c r="AH126" s="35">
        <v>86</v>
      </c>
      <c r="AI126" s="60">
        <f t="shared" si="1000"/>
        <v>2.3306233062330622E-2</v>
      </c>
      <c r="AJ126" s="61">
        <v>452</v>
      </c>
      <c r="AK126" s="60">
        <f t="shared" si="1001"/>
        <v>0.12249322493224932</v>
      </c>
      <c r="AL126" s="61">
        <v>164</v>
      </c>
      <c r="AM126" s="60">
        <f t="shared" si="1002"/>
        <v>4.4444444444444446E-2</v>
      </c>
      <c r="AN126" s="40">
        <v>1608</v>
      </c>
      <c r="AO126" s="35">
        <v>21</v>
      </c>
      <c r="AP126" s="60">
        <f t="shared" si="1003"/>
        <v>1.3059701492537313E-2</v>
      </c>
      <c r="AQ126" s="61">
        <v>106</v>
      </c>
      <c r="AR126" s="60">
        <f t="shared" si="1004"/>
        <v>6.5920398009950254E-2</v>
      </c>
      <c r="AS126" s="61">
        <v>50</v>
      </c>
      <c r="AT126" s="60">
        <f t="shared" si="1005"/>
        <v>3.109452736318408E-2</v>
      </c>
      <c r="AU126" s="40">
        <v>583</v>
      </c>
      <c r="AV126" s="35">
        <v>1</v>
      </c>
      <c r="AW126" s="60">
        <f t="shared" si="1006"/>
        <v>1.7152658662092624E-3</v>
      </c>
      <c r="AX126" s="61">
        <v>24</v>
      </c>
      <c r="AY126" s="60">
        <f t="shared" si="1007"/>
        <v>4.1166380789022301E-2</v>
      </c>
      <c r="AZ126" s="61">
        <v>8</v>
      </c>
      <c r="BA126" s="60">
        <f t="shared" si="1008"/>
        <v>1.3722126929674099E-2</v>
      </c>
      <c r="BB126" s="40">
        <f t="shared" si="1009"/>
        <v>18501</v>
      </c>
      <c r="BC126" s="62">
        <f t="shared" si="1009"/>
        <v>541</v>
      </c>
      <c r="BD126" s="60">
        <f t="shared" si="1010"/>
        <v>2.9241662612831738E-2</v>
      </c>
      <c r="BE126" s="62">
        <f t="shared" si="1011"/>
        <v>2668</v>
      </c>
      <c r="BF126" s="60">
        <f t="shared" si="1012"/>
        <v>0.14420842116642343</v>
      </c>
      <c r="BG126" s="62">
        <f t="shared" si="1013"/>
        <v>914</v>
      </c>
      <c r="BH126" s="60">
        <f t="shared" si="1014"/>
        <v>4.9402734987297983E-2</v>
      </c>
      <c r="BJ126" s="272"/>
      <c r="BK126" s="317"/>
      <c r="BL126" s="222" t="s">
        <v>74</v>
      </c>
      <c r="BM126" s="40">
        <v>17938</v>
      </c>
      <c r="BN126" s="40">
        <v>448</v>
      </c>
      <c r="BO126" s="91">
        <v>2.4974913591258779E-2</v>
      </c>
      <c r="BP126" s="40">
        <v>2407</v>
      </c>
      <c r="BQ126" s="91">
        <v>0.13418441297803546</v>
      </c>
      <c r="BR126" s="40">
        <v>894</v>
      </c>
      <c r="BS126" s="91">
        <v>4.9838332032556582E-2</v>
      </c>
      <c r="BU126" s="210"/>
      <c r="BV126" s="212" t="s">
        <v>74</v>
      </c>
      <c r="BW126" s="38">
        <f t="shared" si="574"/>
        <v>0.77714718123344684</v>
      </c>
      <c r="BX126" s="38">
        <f t="shared" si="575"/>
        <v>0.79100234139814918</v>
      </c>
      <c r="BY126" s="86"/>
      <c r="BZ126" s="148"/>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Z126" s="148"/>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row>
    <row r="127" spans="2:178" s="12" customFormat="1" ht="14.25" customHeight="1">
      <c r="B127" s="272">
        <v>31</v>
      </c>
      <c r="C127" s="317" t="s">
        <v>40</v>
      </c>
      <c r="D127" s="143" t="s">
        <v>163</v>
      </c>
      <c r="E127" s="128">
        <v>83</v>
      </c>
      <c r="F127" s="89">
        <v>1</v>
      </c>
      <c r="G127" s="77">
        <f t="shared" si="988"/>
        <v>1.2048192771084338E-2</v>
      </c>
      <c r="H127" s="78">
        <v>7</v>
      </c>
      <c r="I127" s="77">
        <f t="shared" si="989"/>
        <v>8.4337349397590355E-2</v>
      </c>
      <c r="J127" s="78">
        <v>3</v>
      </c>
      <c r="K127" s="77">
        <f t="shared" si="990"/>
        <v>3.614457831325301E-2</v>
      </c>
      <c r="L127" s="128">
        <v>245</v>
      </c>
      <c r="M127" s="89">
        <v>1</v>
      </c>
      <c r="N127" s="77">
        <f t="shared" si="991"/>
        <v>4.0816326530612249E-3</v>
      </c>
      <c r="O127" s="78">
        <v>25</v>
      </c>
      <c r="P127" s="77">
        <f t="shared" si="992"/>
        <v>0.10204081632653061</v>
      </c>
      <c r="Q127" s="78">
        <v>5</v>
      </c>
      <c r="R127" s="77">
        <f t="shared" si="993"/>
        <v>2.0408163265306121E-2</v>
      </c>
      <c r="S127" s="128">
        <v>9037</v>
      </c>
      <c r="T127" s="89">
        <v>304</v>
      </c>
      <c r="U127" s="77">
        <f t="shared" si="994"/>
        <v>3.3639482129025122E-2</v>
      </c>
      <c r="V127" s="78">
        <v>1738</v>
      </c>
      <c r="W127" s="77">
        <f t="shared" si="995"/>
        <v>0.19232046032975544</v>
      </c>
      <c r="X127" s="78">
        <v>459</v>
      </c>
      <c r="Y127" s="77">
        <f t="shared" si="996"/>
        <v>5.0791191767179375E-2</v>
      </c>
      <c r="Z127" s="128">
        <v>7252</v>
      </c>
      <c r="AA127" s="89">
        <v>205</v>
      </c>
      <c r="AB127" s="77">
        <f t="shared" si="997"/>
        <v>2.8268063982349698E-2</v>
      </c>
      <c r="AC127" s="78">
        <v>1352</v>
      </c>
      <c r="AD127" s="77">
        <f t="shared" si="998"/>
        <v>0.18643132928847214</v>
      </c>
      <c r="AE127" s="78">
        <v>349</v>
      </c>
      <c r="AF127" s="77">
        <f t="shared" si="999"/>
        <v>4.812465526751241E-2</v>
      </c>
      <c r="AG127" s="128">
        <v>3823</v>
      </c>
      <c r="AH127" s="89">
        <v>65</v>
      </c>
      <c r="AI127" s="77">
        <f t="shared" si="1000"/>
        <v>1.7002354172116138E-2</v>
      </c>
      <c r="AJ127" s="78">
        <v>463</v>
      </c>
      <c r="AK127" s="77">
        <f t="shared" si="1001"/>
        <v>0.12110907664138111</v>
      </c>
      <c r="AL127" s="78">
        <v>138</v>
      </c>
      <c r="AM127" s="77">
        <f t="shared" si="1002"/>
        <v>3.6097305780800421E-2</v>
      </c>
      <c r="AN127" s="128">
        <v>1430</v>
      </c>
      <c r="AO127" s="89">
        <v>21</v>
      </c>
      <c r="AP127" s="77">
        <f t="shared" si="1003"/>
        <v>1.4685314685314685E-2</v>
      </c>
      <c r="AQ127" s="78">
        <v>144</v>
      </c>
      <c r="AR127" s="77">
        <f t="shared" si="1004"/>
        <v>0.10069930069930071</v>
      </c>
      <c r="AS127" s="78">
        <v>32</v>
      </c>
      <c r="AT127" s="77">
        <f t="shared" si="1005"/>
        <v>2.2377622377622378E-2</v>
      </c>
      <c r="AU127" s="128">
        <v>458</v>
      </c>
      <c r="AV127" s="89">
        <v>1</v>
      </c>
      <c r="AW127" s="77">
        <f t="shared" si="1006"/>
        <v>2.1834061135371178E-3</v>
      </c>
      <c r="AX127" s="78">
        <v>29</v>
      </c>
      <c r="AY127" s="77">
        <f t="shared" si="1007"/>
        <v>6.3318777292576414E-2</v>
      </c>
      <c r="AZ127" s="78">
        <v>6</v>
      </c>
      <c r="BA127" s="77">
        <f t="shared" si="1008"/>
        <v>1.3100436681222707E-2</v>
      </c>
      <c r="BB127" s="128">
        <f t="shared" si="1009"/>
        <v>22328</v>
      </c>
      <c r="BC127" s="79">
        <f t="shared" si="1009"/>
        <v>598</v>
      </c>
      <c r="BD127" s="77">
        <f t="shared" si="1010"/>
        <v>2.6782515227517019E-2</v>
      </c>
      <c r="BE127" s="79">
        <f t="shared" si="1011"/>
        <v>3758</v>
      </c>
      <c r="BF127" s="77">
        <f t="shared" si="1012"/>
        <v>0.16830884987459691</v>
      </c>
      <c r="BG127" s="79">
        <f t="shared" si="1013"/>
        <v>992</v>
      </c>
      <c r="BH127" s="77">
        <f t="shared" si="1014"/>
        <v>4.4428520243640274E-2</v>
      </c>
      <c r="BJ127" s="272">
        <v>31</v>
      </c>
      <c r="BK127" s="317" t="s">
        <v>40</v>
      </c>
      <c r="BL127" s="223" t="s">
        <v>163</v>
      </c>
      <c r="BM127" s="40">
        <v>21692</v>
      </c>
      <c r="BN127" s="40">
        <v>585</v>
      </c>
      <c r="BO127" s="91">
        <v>2.6968467637838833E-2</v>
      </c>
      <c r="BP127" s="40">
        <v>3483</v>
      </c>
      <c r="BQ127" s="91">
        <v>0.16056610732067123</v>
      </c>
      <c r="BR127" s="40">
        <v>1063</v>
      </c>
      <c r="BS127" s="91">
        <v>4.9004241194910564E-2</v>
      </c>
      <c r="BU127" s="208" t="s">
        <v>40</v>
      </c>
      <c r="BV127" s="213" t="s">
        <v>163</v>
      </c>
      <c r="BW127" s="38">
        <f t="shared" si="574"/>
        <v>0.76048011465424581</v>
      </c>
      <c r="BX127" s="38">
        <f t="shared" si="575"/>
        <v>0.76346118384657935</v>
      </c>
      <c r="BY127" s="86"/>
      <c r="BZ127" s="148"/>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Z127" s="148"/>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row>
    <row r="128" spans="2:178" s="12" customFormat="1" ht="14.25" customHeight="1">
      <c r="B128" s="272"/>
      <c r="C128" s="317"/>
      <c r="D128" s="181" t="s">
        <v>191</v>
      </c>
      <c r="E128" s="174">
        <v>1</v>
      </c>
      <c r="F128" s="175">
        <v>0</v>
      </c>
      <c r="G128" s="67">
        <f t="shared" si="988"/>
        <v>0</v>
      </c>
      <c r="H128" s="68">
        <v>0</v>
      </c>
      <c r="I128" s="67">
        <f t="shared" si="989"/>
        <v>0</v>
      </c>
      <c r="J128" s="68">
        <v>0</v>
      </c>
      <c r="K128" s="67">
        <f t="shared" si="990"/>
        <v>0</v>
      </c>
      <c r="L128" s="174">
        <v>6</v>
      </c>
      <c r="M128" s="175">
        <v>0</v>
      </c>
      <c r="N128" s="67">
        <f t="shared" si="991"/>
        <v>0</v>
      </c>
      <c r="O128" s="68">
        <v>2</v>
      </c>
      <c r="P128" s="67">
        <f t="shared" si="992"/>
        <v>0.33333333333333331</v>
      </c>
      <c r="Q128" s="68">
        <v>0</v>
      </c>
      <c r="R128" s="67">
        <f t="shared" si="993"/>
        <v>0</v>
      </c>
      <c r="S128" s="174">
        <v>1001</v>
      </c>
      <c r="T128" s="175">
        <v>31</v>
      </c>
      <c r="U128" s="67">
        <f t="shared" si="994"/>
        <v>3.0969030969030968E-2</v>
      </c>
      <c r="V128" s="68">
        <v>218</v>
      </c>
      <c r="W128" s="67">
        <f t="shared" si="995"/>
        <v>0.21778221778221779</v>
      </c>
      <c r="X128" s="68">
        <v>51</v>
      </c>
      <c r="Y128" s="67">
        <f t="shared" si="996"/>
        <v>5.0949050949050952E-2</v>
      </c>
      <c r="Z128" s="174">
        <v>585</v>
      </c>
      <c r="AA128" s="175">
        <v>20</v>
      </c>
      <c r="AB128" s="67">
        <f t="shared" si="997"/>
        <v>3.4188034188034191E-2</v>
      </c>
      <c r="AC128" s="68">
        <v>128</v>
      </c>
      <c r="AD128" s="67">
        <f t="shared" si="998"/>
        <v>0.2188034188034188</v>
      </c>
      <c r="AE128" s="68">
        <v>35</v>
      </c>
      <c r="AF128" s="67">
        <f t="shared" si="999"/>
        <v>5.9829059829059832E-2</v>
      </c>
      <c r="AG128" s="174">
        <v>301</v>
      </c>
      <c r="AH128" s="175">
        <v>16</v>
      </c>
      <c r="AI128" s="67">
        <f t="shared" si="1000"/>
        <v>5.3156146179401995E-2</v>
      </c>
      <c r="AJ128" s="68">
        <v>46</v>
      </c>
      <c r="AK128" s="67">
        <f t="shared" si="1001"/>
        <v>0.15282392026578073</v>
      </c>
      <c r="AL128" s="68">
        <v>22</v>
      </c>
      <c r="AM128" s="67">
        <f t="shared" si="1002"/>
        <v>7.3089700996677748E-2</v>
      </c>
      <c r="AN128" s="174">
        <v>96</v>
      </c>
      <c r="AO128" s="175">
        <v>2</v>
      </c>
      <c r="AP128" s="67">
        <f t="shared" si="1003"/>
        <v>2.0833333333333332E-2</v>
      </c>
      <c r="AQ128" s="68">
        <v>13</v>
      </c>
      <c r="AR128" s="67">
        <f t="shared" si="1004"/>
        <v>0.13541666666666666</v>
      </c>
      <c r="AS128" s="68">
        <v>2</v>
      </c>
      <c r="AT128" s="67">
        <f t="shared" si="1005"/>
        <v>2.0833333333333332E-2</v>
      </c>
      <c r="AU128" s="174">
        <v>14</v>
      </c>
      <c r="AV128" s="175">
        <v>0</v>
      </c>
      <c r="AW128" s="67">
        <f t="shared" si="1006"/>
        <v>0</v>
      </c>
      <c r="AX128" s="68">
        <v>2</v>
      </c>
      <c r="AY128" s="67">
        <f t="shared" si="1007"/>
        <v>0.14285714285714285</v>
      </c>
      <c r="AZ128" s="68">
        <v>0</v>
      </c>
      <c r="BA128" s="67">
        <f t="shared" si="1008"/>
        <v>0</v>
      </c>
      <c r="BB128" s="174">
        <f t="shared" si="1009"/>
        <v>2004</v>
      </c>
      <c r="BC128" s="69">
        <f t="shared" si="1009"/>
        <v>69</v>
      </c>
      <c r="BD128" s="67">
        <f t="shared" si="1010"/>
        <v>3.4431137724550899E-2</v>
      </c>
      <c r="BE128" s="69">
        <f t="shared" si="1011"/>
        <v>409</v>
      </c>
      <c r="BF128" s="67">
        <f t="shared" si="1012"/>
        <v>0.20409181636726548</v>
      </c>
      <c r="BG128" s="69">
        <f t="shared" si="1013"/>
        <v>110</v>
      </c>
      <c r="BH128" s="67">
        <f t="shared" si="1014"/>
        <v>5.4890219560878244E-2</v>
      </c>
      <c r="BJ128" s="272"/>
      <c r="BK128" s="317"/>
      <c r="BL128" s="223" t="s">
        <v>191</v>
      </c>
      <c r="BM128" s="40">
        <v>1882</v>
      </c>
      <c r="BN128" s="40">
        <v>60</v>
      </c>
      <c r="BO128" s="91">
        <v>3.1880977683315624E-2</v>
      </c>
      <c r="BP128" s="40">
        <v>319</v>
      </c>
      <c r="BQ128" s="91">
        <v>0.16950053134962806</v>
      </c>
      <c r="BR128" s="40">
        <v>120</v>
      </c>
      <c r="BS128" s="91">
        <v>6.3761955366631248E-2</v>
      </c>
      <c r="BU128" s="209"/>
      <c r="BV128" s="213" t="s">
        <v>191</v>
      </c>
      <c r="BW128" s="38">
        <f t="shared" si="574"/>
        <v>0.70658682634730541</v>
      </c>
      <c r="BX128" s="38">
        <f t="shared" si="575"/>
        <v>0.73485653560042508</v>
      </c>
      <c r="BY128" s="86"/>
      <c r="BZ128" s="148"/>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Z128" s="148"/>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row>
    <row r="129" spans="2:178" s="12" customFormat="1" ht="14.25" customHeight="1">
      <c r="B129" s="272"/>
      <c r="C129" s="317"/>
      <c r="D129" s="144" t="s">
        <v>246</v>
      </c>
      <c r="E129" s="166">
        <v>1</v>
      </c>
      <c r="F129" s="235">
        <v>1</v>
      </c>
      <c r="G129" s="168">
        <f t="shared" ref="G129" si="1043">IFERROR(F129/E129,"-")</f>
        <v>1</v>
      </c>
      <c r="H129" s="236">
        <v>0</v>
      </c>
      <c r="I129" s="168">
        <f t="shared" ref="I129" si="1044">IFERROR(H129/E129,"-")</f>
        <v>0</v>
      </c>
      <c r="J129" s="236">
        <v>0</v>
      </c>
      <c r="K129" s="168">
        <f t="shared" ref="K129" si="1045">IFERROR(J129/E129,"-")</f>
        <v>0</v>
      </c>
      <c r="L129" s="166">
        <v>7</v>
      </c>
      <c r="M129" s="235">
        <v>0</v>
      </c>
      <c r="N129" s="168">
        <f t="shared" ref="N129" si="1046">IFERROR(M129/L129,"-")</f>
        <v>0</v>
      </c>
      <c r="O129" s="236">
        <v>0</v>
      </c>
      <c r="P129" s="168">
        <f t="shared" ref="P129" si="1047">IFERROR(O129/L129,"-")</f>
        <v>0</v>
      </c>
      <c r="Q129" s="236">
        <v>0</v>
      </c>
      <c r="R129" s="168">
        <f t="shared" ref="R129" si="1048">IFERROR(Q129/L129,"-")</f>
        <v>0</v>
      </c>
      <c r="S129" s="166">
        <v>53</v>
      </c>
      <c r="T129" s="235">
        <v>1</v>
      </c>
      <c r="U129" s="168">
        <f t="shared" ref="U129" si="1049">IFERROR(T129/S129,"-")</f>
        <v>1.8867924528301886E-2</v>
      </c>
      <c r="V129" s="236">
        <v>6</v>
      </c>
      <c r="W129" s="168">
        <f t="shared" ref="W129" si="1050">IFERROR(V129/S129,"-")</f>
        <v>0.11320754716981132</v>
      </c>
      <c r="X129" s="236">
        <v>0</v>
      </c>
      <c r="Y129" s="168">
        <f t="shared" ref="Y129" si="1051">IFERROR(X129/S129,"-")</f>
        <v>0</v>
      </c>
      <c r="Z129" s="166">
        <v>130</v>
      </c>
      <c r="AA129" s="235">
        <v>1</v>
      </c>
      <c r="AB129" s="168">
        <f t="shared" ref="AB129" si="1052">IFERROR(AA129/Z129,"-")</f>
        <v>7.6923076923076927E-3</v>
      </c>
      <c r="AC129" s="236">
        <v>2</v>
      </c>
      <c r="AD129" s="168">
        <f t="shared" ref="AD129" si="1053">IFERROR(AC129/Z129,"-")</f>
        <v>1.5384615384615385E-2</v>
      </c>
      <c r="AE129" s="236">
        <v>1</v>
      </c>
      <c r="AF129" s="168">
        <f t="shared" ref="AF129" si="1054">IFERROR(AE129/Z129,"-")</f>
        <v>7.6923076923076927E-3</v>
      </c>
      <c r="AG129" s="166">
        <v>121</v>
      </c>
      <c r="AH129" s="235">
        <v>0</v>
      </c>
      <c r="AI129" s="168">
        <f t="shared" ref="AI129" si="1055">IFERROR(AH129/AG129,"-")</f>
        <v>0</v>
      </c>
      <c r="AJ129" s="236">
        <v>2</v>
      </c>
      <c r="AK129" s="168">
        <f t="shared" ref="AK129" si="1056">IFERROR(AJ129/AG129,"-")</f>
        <v>1.6528925619834711E-2</v>
      </c>
      <c r="AL129" s="236">
        <v>1</v>
      </c>
      <c r="AM129" s="168">
        <f t="shared" ref="AM129" si="1057">IFERROR(AL129/AG129,"-")</f>
        <v>8.2644628099173556E-3</v>
      </c>
      <c r="AN129" s="166">
        <v>122</v>
      </c>
      <c r="AO129" s="235">
        <v>0</v>
      </c>
      <c r="AP129" s="168">
        <f t="shared" ref="AP129" si="1058">IFERROR(AO129/AN129,"-")</f>
        <v>0</v>
      </c>
      <c r="AQ129" s="236">
        <v>3</v>
      </c>
      <c r="AR129" s="168">
        <f t="shared" ref="AR129" si="1059">IFERROR(AQ129/AN129,"-")</f>
        <v>2.4590163934426229E-2</v>
      </c>
      <c r="AS129" s="236">
        <v>1</v>
      </c>
      <c r="AT129" s="168">
        <f t="shared" ref="AT129" si="1060">IFERROR(AS129/AN129,"-")</f>
        <v>8.1967213114754103E-3</v>
      </c>
      <c r="AU129" s="166">
        <v>70</v>
      </c>
      <c r="AV129" s="235">
        <v>0</v>
      </c>
      <c r="AW129" s="168">
        <f t="shared" ref="AW129" si="1061">IFERROR(AV129/AU129,"-")</f>
        <v>0</v>
      </c>
      <c r="AX129" s="236">
        <v>2</v>
      </c>
      <c r="AY129" s="168">
        <f t="shared" ref="AY129" si="1062">IFERROR(AX129/AU129,"-")</f>
        <v>2.8571428571428571E-2</v>
      </c>
      <c r="AZ129" s="236">
        <v>0</v>
      </c>
      <c r="BA129" s="168">
        <f t="shared" ref="BA129" si="1063">IFERROR(AZ129/AU129,"-")</f>
        <v>0</v>
      </c>
      <c r="BB129" s="166">
        <f t="shared" ref="BB129" si="1064">SUM(E129,L129,S129,Z129,AG129,AN129,AU129,)</f>
        <v>504</v>
      </c>
      <c r="BC129" s="167">
        <f t="shared" ref="BC129" si="1065">SUM(F129,M129,T129,AA129,AH129,AO129,AV129,)</f>
        <v>3</v>
      </c>
      <c r="BD129" s="168">
        <f t="shared" ref="BD129" si="1066">IFERROR(BC129/BB129,"-")</f>
        <v>5.9523809523809521E-3</v>
      </c>
      <c r="BE129" s="167">
        <f t="shared" ref="BE129" si="1067">SUM(H129,O129,V129,AC129,AJ129,AQ129,AX129,)</f>
        <v>15</v>
      </c>
      <c r="BF129" s="168">
        <f t="shared" ref="BF129" si="1068">IFERROR(BE129/BB129,"-")</f>
        <v>2.976190476190476E-2</v>
      </c>
      <c r="BG129" s="167">
        <f t="shared" ref="BG129" si="1069">SUM(J129,Q129,X129,AE129,AL129,AS129,AZ129,)</f>
        <v>3</v>
      </c>
      <c r="BH129" s="168">
        <f t="shared" ref="BH129" si="1070">IFERROR(BG129/BB129,"-")</f>
        <v>5.9523809523809521E-3</v>
      </c>
      <c r="BJ129" s="272"/>
      <c r="BK129" s="317"/>
      <c r="BL129" s="223" t="s">
        <v>245</v>
      </c>
      <c r="BM129" s="40">
        <v>268</v>
      </c>
      <c r="BN129" s="40">
        <v>0</v>
      </c>
      <c r="BO129" s="91">
        <v>0</v>
      </c>
      <c r="BP129" s="40">
        <v>0</v>
      </c>
      <c r="BQ129" s="91">
        <v>0</v>
      </c>
      <c r="BR129" s="40">
        <v>1</v>
      </c>
      <c r="BS129" s="91">
        <v>3.7313432835820895E-3</v>
      </c>
      <c r="BU129" s="209"/>
      <c r="BV129" s="213" t="s">
        <v>245</v>
      </c>
      <c r="BW129" s="38">
        <f t="shared" si="574"/>
        <v>0.95833333333333337</v>
      </c>
      <c r="BX129" s="38">
        <f t="shared" si="575"/>
        <v>0.99626865671641796</v>
      </c>
      <c r="BY129" s="86"/>
      <c r="BZ129" s="148"/>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Z129" s="148"/>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row>
    <row r="130" spans="2:178" s="12" customFormat="1" ht="14.25" customHeight="1">
      <c r="B130" s="272"/>
      <c r="C130" s="317"/>
      <c r="D130" s="164" t="s">
        <v>74</v>
      </c>
      <c r="E130" s="39">
        <v>85</v>
      </c>
      <c r="F130" s="237">
        <v>2</v>
      </c>
      <c r="G130" s="13">
        <f t="shared" si="988"/>
        <v>2.3529411764705882E-2</v>
      </c>
      <c r="H130" s="34">
        <v>7</v>
      </c>
      <c r="I130" s="13">
        <f t="shared" si="989"/>
        <v>8.2352941176470587E-2</v>
      </c>
      <c r="J130" s="34">
        <v>3</v>
      </c>
      <c r="K130" s="13">
        <f t="shared" si="990"/>
        <v>3.5294117647058823E-2</v>
      </c>
      <c r="L130" s="39">
        <v>258</v>
      </c>
      <c r="M130" s="237">
        <v>1</v>
      </c>
      <c r="N130" s="13">
        <f t="shared" si="991"/>
        <v>3.875968992248062E-3</v>
      </c>
      <c r="O130" s="34">
        <v>27</v>
      </c>
      <c r="P130" s="13">
        <f t="shared" si="992"/>
        <v>0.10465116279069768</v>
      </c>
      <c r="Q130" s="34">
        <v>5</v>
      </c>
      <c r="R130" s="13">
        <f t="shared" si="993"/>
        <v>1.937984496124031E-2</v>
      </c>
      <c r="S130" s="39">
        <v>10091</v>
      </c>
      <c r="T130" s="237">
        <v>336</v>
      </c>
      <c r="U130" s="13">
        <f t="shared" si="994"/>
        <v>3.3296997324348432E-2</v>
      </c>
      <c r="V130" s="34">
        <v>1962</v>
      </c>
      <c r="W130" s="13">
        <f t="shared" si="995"/>
        <v>0.19443068080467743</v>
      </c>
      <c r="X130" s="34">
        <v>510</v>
      </c>
      <c r="Y130" s="13">
        <f t="shared" si="996"/>
        <v>5.0540085224457437E-2</v>
      </c>
      <c r="Z130" s="39">
        <v>7967</v>
      </c>
      <c r="AA130" s="237">
        <v>226</v>
      </c>
      <c r="AB130" s="13">
        <f t="shared" si="997"/>
        <v>2.8367013932471444E-2</v>
      </c>
      <c r="AC130" s="34">
        <v>1482</v>
      </c>
      <c r="AD130" s="13">
        <f t="shared" si="998"/>
        <v>0.18601732145098532</v>
      </c>
      <c r="AE130" s="34">
        <v>385</v>
      </c>
      <c r="AF130" s="13">
        <f t="shared" si="999"/>
        <v>4.8324337893811978E-2</v>
      </c>
      <c r="AG130" s="39">
        <v>4245</v>
      </c>
      <c r="AH130" s="237">
        <v>81</v>
      </c>
      <c r="AI130" s="13">
        <f t="shared" si="1000"/>
        <v>1.9081272084805655E-2</v>
      </c>
      <c r="AJ130" s="34">
        <v>511</v>
      </c>
      <c r="AK130" s="13">
        <f t="shared" si="1001"/>
        <v>0.12037691401648999</v>
      </c>
      <c r="AL130" s="34">
        <v>161</v>
      </c>
      <c r="AM130" s="13">
        <f t="shared" si="1002"/>
        <v>3.7926972909305065E-2</v>
      </c>
      <c r="AN130" s="39">
        <v>1648</v>
      </c>
      <c r="AO130" s="237">
        <v>23</v>
      </c>
      <c r="AP130" s="13">
        <f t="shared" si="1003"/>
        <v>1.3956310679611651E-2</v>
      </c>
      <c r="AQ130" s="34">
        <v>160</v>
      </c>
      <c r="AR130" s="13">
        <f t="shared" si="1004"/>
        <v>9.7087378640776698E-2</v>
      </c>
      <c r="AS130" s="34">
        <v>35</v>
      </c>
      <c r="AT130" s="13">
        <f t="shared" si="1005"/>
        <v>2.1237864077669904E-2</v>
      </c>
      <c r="AU130" s="39">
        <v>542</v>
      </c>
      <c r="AV130" s="237">
        <v>1</v>
      </c>
      <c r="AW130" s="13">
        <f t="shared" si="1006"/>
        <v>1.8450184501845018E-3</v>
      </c>
      <c r="AX130" s="34">
        <v>33</v>
      </c>
      <c r="AY130" s="13">
        <f t="shared" si="1007"/>
        <v>6.0885608856088562E-2</v>
      </c>
      <c r="AZ130" s="34">
        <v>6</v>
      </c>
      <c r="BA130" s="13">
        <f t="shared" si="1008"/>
        <v>1.107011070110701E-2</v>
      </c>
      <c r="BB130" s="39">
        <f t="shared" si="1009"/>
        <v>24836</v>
      </c>
      <c r="BC130" s="75">
        <f t="shared" si="1009"/>
        <v>670</v>
      </c>
      <c r="BD130" s="13">
        <f t="shared" si="1010"/>
        <v>2.6976968916089548E-2</v>
      </c>
      <c r="BE130" s="75">
        <f t="shared" si="1011"/>
        <v>4182</v>
      </c>
      <c r="BF130" s="13">
        <f t="shared" si="1012"/>
        <v>0.16838460299565147</v>
      </c>
      <c r="BG130" s="75">
        <f t="shared" si="1013"/>
        <v>1105</v>
      </c>
      <c r="BH130" s="13">
        <f t="shared" si="1014"/>
        <v>4.449186664519246E-2</v>
      </c>
      <c r="BJ130" s="272"/>
      <c r="BK130" s="317"/>
      <c r="BL130" s="222" t="s">
        <v>74</v>
      </c>
      <c r="BM130" s="40">
        <v>23842</v>
      </c>
      <c r="BN130" s="40">
        <v>645</v>
      </c>
      <c r="BO130" s="91">
        <v>2.7053099572183541E-2</v>
      </c>
      <c r="BP130" s="40">
        <v>3802</v>
      </c>
      <c r="BQ130" s="91">
        <v>0.15946648771076252</v>
      </c>
      <c r="BR130" s="40">
        <v>1184</v>
      </c>
      <c r="BS130" s="91">
        <v>4.9660263400721417E-2</v>
      </c>
      <c r="BU130" s="210"/>
      <c r="BV130" s="212" t="s">
        <v>74</v>
      </c>
      <c r="BW130" s="38">
        <f t="shared" si="574"/>
        <v>0.76014656144306647</v>
      </c>
      <c r="BX130" s="38">
        <f t="shared" si="575"/>
        <v>0.76382014931633258</v>
      </c>
      <c r="BY130" s="86"/>
      <c r="BZ130" s="148"/>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Z130" s="148"/>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row>
    <row r="131" spans="2:178" s="12" customFormat="1" ht="14.25" customHeight="1">
      <c r="B131" s="262">
        <v>32</v>
      </c>
      <c r="C131" s="283" t="s">
        <v>41</v>
      </c>
      <c r="D131" s="143" t="s">
        <v>163</v>
      </c>
      <c r="E131" s="128">
        <v>46</v>
      </c>
      <c r="F131" s="89">
        <v>3</v>
      </c>
      <c r="G131" s="77">
        <f t="shared" si="988"/>
        <v>6.5217391304347824E-2</v>
      </c>
      <c r="H131" s="78">
        <v>7</v>
      </c>
      <c r="I131" s="77">
        <f t="shared" si="989"/>
        <v>0.15217391304347827</v>
      </c>
      <c r="J131" s="78">
        <v>2</v>
      </c>
      <c r="K131" s="77">
        <f t="shared" si="990"/>
        <v>4.3478260869565216E-2</v>
      </c>
      <c r="L131" s="128">
        <v>157</v>
      </c>
      <c r="M131" s="89">
        <v>4</v>
      </c>
      <c r="N131" s="77">
        <f t="shared" si="991"/>
        <v>2.5477707006369428E-2</v>
      </c>
      <c r="O131" s="78">
        <v>23</v>
      </c>
      <c r="P131" s="77">
        <f t="shared" si="992"/>
        <v>0.1464968152866242</v>
      </c>
      <c r="Q131" s="78">
        <v>8</v>
      </c>
      <c r="R131" s="77">
        <f t="shared" si="993"/>
        <v>5.0955414012738856E-2</v>
      </c>
      <c r="S131" s="128">
        <v>6927</v>
      </c>
      <c r="T131" s="89">
        <v>288</v>
      </c>
      <c r="U131" s="77">
        <f t="shared" si="994"/>
        <v>4.1576440017323517E-2</v>
      </c>
      <c r="V131" s="78">
        <v>1207</v>
      </c>
      <c r="W131" s="77">
        <f t="shared" si="995"/>
        <v>0.17424570521149127</v>
      </c>
      <c r="X131" s="78">
        <v>515</v>
      </c>
      <c r="Y131" s="77">
        <f t="shared" si="996"/>
        <v>7.4346759058755596E-2</v>
      </c>
      <c r="Z131" s="128">
        <v>6202</v>
      </c>
      <c r="AA131" s="89">
        <v>237</v>
      </c>
      <c r="AB131" s="77">
        <f t="shared" si="997"/>
        <v>3.82134795227346E-2</v>
      </c>
      <c r="AC131" s="78">
        <v>982</v>
      </c>
      <c r="AD131" s="77">
        <f t="shared" si="998"/>
        <v>0.15833602063850372</v>
      </c>
      <c r="AE131" s="78">
        <v>531</v>
      </c>
      <c r="AF131" s="77">
        <f t="shared" si="999"/>
        <v>8.561754272815221E-2</v>
      </c>
      <c r="AG131" s="128">
        <v>3720</v>
      </c>
      <c r="AH131" s="89">
        <v>84</v>
      </c>
      <c r="AI131" s="77">
        <f t="shared" si="1000"/>
        <v>2.2580645161290321E-2</v>
      </c>
      <c r="AJ131" s="78">
        <v>442</v>
      </c>
      <c r="AK131" s="77">
        <f t="shared" si="1001"/>
        <v>0.11881720430107527</v>
      </c>
      <c r="AL131" s="78">
        <v>288</v>
      </c>
      <c r="AM131" s="77">
        <f t="shared" si="1002"/>
        <v>7.7419354838709681E-2</v>
      </c>
      <c r="AN131" s="128">
        <v>1430</v>
      </c>
      <c r="AO131" s="89">
        <v>18</v>
      </c>
      <c r="AP131" s="77">
        <f t="shared" si="1003"/>
        <v>1.2587412587412588E-2</v>
      </c>
      <c r="AQ131" s="78">
        <v>90</v>
      </c>
      <c r="AR131" s="77">
        <f t="shared" si="1004"/>
        <v>6.2937062937062943E-2</v>
      </c>
      <c r="AS131" s="78">
        <v>59</v>
      </c>
      <c r="AT131" s="77">
        <f t="shared" si="1005"/>
        <v>4.1258741258741259E-2</v>
      </c>
      <c r="AU131" s="128">
        <v>414</v>
      </c>
      <c r="AV131" s="89">
        <v>1</v>
      </c>
      <c r="AW131" s="77">
        <f t="shared" si="1006"/>
        <v>2.4154589371980675E-3</v>
      </c>
      <c r="AX131" s="78">
        <v>18</v>
      </c>
      <c r="AY131" s="77">
        <f t="shared" si="1007"/>
        <v>4.3478260869565216E-2</v>
      </c>
      <c r="AZ131" s="78">
        <v>12</v>
      </c>
      <c r="BA131" s="77">
        <f t="shared" si="1008"/>
        <v>2.8985507246376812E-2</v>
      </c>
      <c r="BB131" s="128">
        <f t="shared" si="1009"/>
        <v>18896</v>
      </c>
      <c r="BC131" s="79">
        <f t="shared" si="1009"/>
        <v>635</v>
      </c>
      <c r="BD131" s="77">
        <f t="shared" si="1010"/>
        <v>3.3604995766299744E-2</v>
      </c>
      <c r="BE131" s="79">
        <f t="shared" si="1011"/>
        <v>2769</v>
      </c>
      <c r="BF131" s="77">
        <f t="shared" si="1012"/>
        <v>0.146538950042337</v>
      </c>
      <c r="BG131" s="79">
        <f t="shared" si="1013"/>
        <v>1415</v>
      </c>
      <c r="BH131" s="77">
        <f t="shared" si="1014"/>
        <v>7.4883573243014395E-2</v>
      </c>
      <c r="BJ131" s="262">
        <v>32</v>
      </c>
      <c r="BK131" s="283" t="s">
        <v>41</v>
      </c>
      <c r="BL131" s="223" t="s">
        <v>163</v>
      </c>
      <c r="BM131" s="40">
        <v>18721</v>
      </c>
      <c r="BN131" s="40">
        <v>583</v>
      </c>
      <c r="BO131" s="91">
        <v>3.1141498851557075E-2</v>
      </c>
      <c r="BP131" s="40">
        <v>2648</v>
      </c>
      <c r="BQ131" s="91">
        <v>0.14144543560707226</v>
      </c>
      <c r="BR131" s="40">
        <v>1229</v>
      </c>
      <c r="BS131" s="91">
        <v>6.5648202553282409E-2</v>
      </c>
      <c r="BU131" s="208" t="s">
        <v>41</v>
      </c>
      <c r="BV131" s="213" t="s">
        <v>163</v>
      </c>
      <c r="BW131" s="38">
        <f t="shared" si="574"/>
        <v>0.74497248094834889</v>
      </c>
      <c r="BX131" s="38">
        <f t="shared" si="575"/>
        <v>0.76176486298808821</v>
      </c>
      <c r="BY131" s="86"/>
      <c r="BZ131" s="148"/>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Z131" s="148"/>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row>
    <row r="132" spans="2:178" s="12" customFormat="1" ht="14.25" customHeight="1">
      <c r="B132" s="263"/>
      <c r="C132" s="284"/>
      <c r="D132" s="181" t="s">
        <v>191</v>
      </c>
      <c r="E132" s="174">
        <v>1</v>
      </c>
      <c r="F132" s="175">
        <v>0</v>
      </c>
      <c r="G132" s="67">
        <f t="shared" si="988"/>
        <v>0</v>
      </c>
      <c r="H132" s="68">
        <v>0</v>
      </c>
      <c r="I132" s="67">
        <f t="shared" si="989"/>
        <v>0</v>
      </c>
      <c r="J132" s="68">
        <v>0</v>
      </c>
      <c r="K132" s="67">
        <f t="shared" si="990"/>
        <v>0</v>
      </c>
      <c r="L132" s="174">
        <v>3</v>
      </c>
      <c r="M132" s="175">
        <v>1</v>
      </c>
      <c r="N132" s="67">
        <f t="shared" si="991"/>
        <v>0.33333333333333331</v>
      </c>
      <c r="O132" s="68">
        <v>0</v>
      </c>
      <c r="P132" s="67">
        <f t="shared" si="992"/>
        <v>0</v>
      </c>
      <c r="Q132" s="68">
        <v>1</v>
      </c>
      <c r="R132" s="67">
        <f t="shared" si="993"/>
        <v>0.33333333333333331</v>
      </c>
      <c r="S132" s="174">
        <v>601</v>
      </c>
      <c r="T132" s="175">
        <v>26</v>
      </c>
      <c r="U132" s="67">
        <f t="shared" si="994"/>
        <v>4.3261231281198007E-2</v>
      </c>
      <c r="V132" s="68">
        <v>101</v>
      </c>
      <c r="W132" s="67">
        <f t="shared" si="995"/>
        <v>0.16805324459234608</v>
      </c>
      <c r="X132" s="68">
        <v>34</v>
      </c>
      <c r="Y132" s="67">
        <f t="shared" si="996"/>
        <v>5.6572379367720464E-2</v>
      </c>
      <c r="Z132" s="174">
        <v>351</v>
      </c>
      <c r="AA132" s="175">
        <v>12</v>
      </c>
      <c r="AB132" s="67">
        <f t="shared" si="997"/>
        <v>3.4188034188034191E-2</v>
      </c>
      <c r="AC132" s="68">
        <v>70</v>
      </c>
      <c r="AD132" s="67">
        <f t="shared" si="998"/>
        <v>0.19943019943019943</v>
      </c>
      <c r="AE132" s="68">
        <v>29</v>
      </c>
      <c r="AF132" s="67">
        <f t="shared" si="999"/>
        <v>8.2621082621082614E-2</v>
      </c>
      <c r="AG132" s="174">
        <v>198</v>
      </c>
      <c r="AH132" s="175">
        <v>2</v>
      </c>
      <c r="AI132" s="67">
        <f t="shared" si="1000"/>
        <v>1.0101010101010102E-2</v>
      </c>
      <c r="AJ132" s="68">
        <v>30</v>
      </c>
      <c r="AK132" s="67">
        <f t="shared" si="1001"/>
        <v>0.15151515151515152</v>
      </c>
      <c r="AL132" s="68">
        <v>19</v>
      </c>
      <c r="AM132" s="67">
        <f t="shared" si="1002"/>
        <v>9.5959595959595953E-2</v>
      </c>
      <c r="AN132" s="174">
        <v>78</v>
      </c>
      <c r="AO132" s="175">
        <v>1</v>
      </c>
      <c r="AP132" s="67">
        <f t="shared" si="1003"/>
        <v>1.282051282051282E-2</v>
      </c>
      <c r="AQ132" s="68">
        <v>3</v>
      </c>
      <c r="AR132" s="67">
        <f t="shared" si="1004"/>
        <v>3.8461538461538464E-2</v>
      </c>
      <c r="AS132" s="68">
        <v>4</v>
      </c>
      <c r="AT132" s="67">
        <f t="shared" si="1005"/>
        <v>5.128205128205128E-2</v>
      </c>
      <c r="AU132" s="174">
        <v>23</v>
      </c>
      <c r="AV132" s="175">
        <v>0</v>
      </c>
      <c r="AW132" s="67">
        <f t="shared" si="1006"/>
        <v>0</v>
      </c>
      <c r="AX132" s="68">
        <v>2</v>
      </c>
      <c r="AY132" s="67">
        <f t="shared" si="1007"/>
        <v>8.6956521739130432E-2</v>
      </c>
      <c r="AZ132" s="68">
        <v>2</v>
      </c>
      <c r="BA132" s="67">
        <f t="shared" si="1008"/>
        <v>8.6956521739130432E-2</v>
      </c>
      <c r="BB132" s="174">
        <f t="shared" si="1009"/>
        <v>1255</v>
      </c>
      <c r="BC132" s="69">
        <f t="shared" si="1009"/>
        <v>42</v>
      </c>
      <c r="BD132" s="67">
        <f t="shared" si="1010"/>
        <v>3.3466135458167331E-2</v>
      </c>
      <c r="BE132" s="69">
        <f t="shared" si="1011"/>
        <v>206</v>
      </c>
      <c r="BF132" s="67">
        <f t="shared" si="1012"/>
        <v>0.1641434262948207</v>
      </c>
      <c r="BG132" s="69">
        <f t="shared" si="1013"/>
        <v>89</v>
      </c>
      <c r="BH132" s="67">
        <f t="shared" si="1014"/>
        <v>7.091633466135458E-2</v>
      </c>
      <c r="BJ132" s="263"/>
      <c r="BK132" s="284"/>
      <c r="BL132" s="223" t="s">
        <v>191</v>
      </c>
      <c r="BM132" s="40">
        <v>1279</v>
      </c>
      <c r="BN132" s="40">
        <v>39</v>
      </c>
      <c r="BO132" s="91">
        <v>3.0492572322126661E-2</v>
      </c>
      <c r="BP132" s="40">
        <v>171</v>
      </c>
      <c r="BQ132" s="91">
        <v>0.13369820172009383</v>
      </c>
      <c r="BR132" s="40">
        <v>100</v>
      </c>
      <c r="BS132" s="91">
        <v>7.8186082877247848E-2</v>
      </c>
      <c r="BU132" s="209"/>
      <c r="BV132" s="213" t="s">
        <v>191</v>
      </c>
      <c r="BW132" s="38">
        <f t="shared" si="574"/>
        <v>0.73147410358565734</v>
      </c>
      <c r="BX132" s="38">
        <f t="shared" si="575"/>
        <v>0.75762314308053169</v>
      </c>
      <c r="BY132" s="86"/>
      <c r="BZ132" s="148"/>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Z132" s="148"/>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row>
    <row r="133" spans="2:178" s="12" customFormat="1" ht="14.25" customHeight="1">
      <c r="B133" s="263"/>
      <c r="C133" s="284"/>
      <c r="D133" s="144" t="s">
        <v>246</v>
      </c>
      <c r="E133" s="166">
        <v>4</v>
      </c>
      <c r="F133" s="235">
        <v>0</v>
      </c>
      <c r="G133" s="168">
        <f t="shared" ref="G133" si="1071">IFERROR(F133/E133,"-")</f>
        <v>0</v>
      </c>
      <c r="H133" s="236">
        <v>0</v>
      </c>
      <c r="I133" s="168">
        <f t="shared" ref="I133" si="1072">IFERROR(H133/E133,"-")</f>
        <v>0</v>
      </c>
      <c r="J133" s="236">
        <v>0</v>
      </c>
      <c r="K133" s="168">
        <f t="shared" ref="K133" si="1073">IFERROR(J133/E133,"-")</f>
        <v>0</v>
      </c>
      <c r="L133" s="166">
        <v>6</v>
      </c>
      <c r="M133" s="235">
        <v>0</v>
      </c>
      <c r="N133" s="168">
        <f t="shared" ref="N133" si="1074">IFERROR(M133/L133,"-")</f>
        <v>0</v>
      </c>
      <c r="O133" s="236">
        <v>0</v>
      </c>
      <c r="P133" s="168">
        <f t="shared" ref="P133" si="1075">IFERROR(O133/L133,"-")</f>
        <v>0</v>
      </c>
      <c r="Q133" s="236">
        <v>0</v>
      </c>
      <c r="R133" s="168">
        <f t="shared" ref="R133" si="1076">IFERROR(Q133/L133,"-")</f>
        <v>0</v>
      </c>
      <c r="S133" s="166">
        <v>81</v>
      </c>
      <c r="T133" s="235">
        <v>0</v>
      </c>
      <c r="U133" s="168">
        <f t="shared" ref="U133" si="1077">IFERROR(T133/S133,"-")</f>
        <v>0</v>
      </c>
      <c r="V133" s="236">
        <v>3</v>
      </c>
      <c r="W133" s="168">
        <f t="shared" ref="W133" si="1078">IFERROR(V133/S133,"-")</f>
        <v>3.7037037037037035E-2</v>
      </c>
      <c r="X133" s="236">
        <v>3</v>
      </c>
      <c r="Y133" s="168">
        <f t="shared" ref="Y133" si="1079">IFERROR(X133/S133,"-")</f>
        <v>3.7037037037037035E-2</v>
      </c>
      <c r="Z133" s="166">
        <v>131</v>
      </c>
      <c r="AA133" s="235">
        <v>1</v>
      </c>
      <c r="AB133" s="168">
        <f t="shared" ref="AB133" si="1080">IFERROR(AA133/Z133,"-")</f>
        <v>7.6335877862595417E-3</v>
      </c>
      <c r="AC133" s="236">
        <v>5</v>
      </c>
      <c r="AD133" s="168">
        <f t="shared" ref="AD133" si="1081">IFERROR(AC133/Z133,"-")</f>
        <v>3.8167938931297711E-2</v>
      </c>
      <c r="AE133" s="236">
        <v>1</v>
      </c>
      <c r="AF133" s="168">
        <f t="shared" ref="AF133" si="1082">IFERROR(AE133/Z133,"-")</f>
        <v>7.6335877862595417E-3</v>
      </c>
      <c r="AG133" s="166">
        <v>148</v>
      </c>
      <c r="AH133" s="235">
        <v>0</v>
      </c>
      <c r="AI133" s="168">
        <f t="shared" ref="AI133" si="1083">IFERROR(AH133/AG133,"-")</f>
        <v>0</v>
      </c>
      <c r="AJ133" s="236">
        <v>5</v>
      </c>
      <c r="AK133" s="168">
        <f t="shared" ref="AK133" si="1084">IFERROR(AJ133/AG133,"-")</f>
        <v>3.3783783783783786E-2</v>
      </c>
      <c r="AL133" s="236">
        <v>4</v>
      </c>
      <c r="AM133" s="168">
        <f t="shared" ref="AM133" si="1085">IFERROR(AL133/AG133,"-")</f>
        <v>2.7027027027027029E-2</v>
      </c>
      <c r="AN133" s="166">
        <v>102</v>
      </c>
      <c r="AO133" s="235">
        <v>0</v>
      </c>
      <c r="AP133" s="168">
        <f t="shared" ref="AP133" si="1086">IFERROR(AO133/AN133,"-")</f>
        <v>0</v>
      </c>
      <c r="AQ133" s="236">
        <v>1</v>
      </c>
      <c r="AR133" s="168">
        <f t="shared" ref="AR133" si="1087">IFERROR(AQ133/AN133,"-")</f>
        <v>9.8039215686274508E-3</v>
      </c>
      <c r="AS133" s="236">
        <v>0</v>
      </c>
      <c r="AT133" s="168">
        <f t="shared" ref="AT133" si="1088">IFERROR(AS133/AN133,"-")</f>
        <v>0</v>
      </c>
      <c r="AU133" s="166">
        <v>72</v>
      </c>
      <c r="AV133" s="235">
        <v>0</v>
      </c>
      <c r="AW133" s="168">
        <f t="shared" ref="AW133" si="1089">IFERROR(AV133/AU133,"-")</f>
        <v>0</v>
      </c>
      <c r="AX133" s="236">
        <v>1</v>
      </c>
      <c r="AY133" s="168">
        <f t="shared" ref="AY133" si="1090">IFERROR(AX133/AU133,"-")</f>
        <v>1.3888888888888888E-2</v>
      </c>
      <c r="AZ133" s="236">
        <v>0</v>
      </c>
      <c r="BA133" s="168">
        <f t="shared" ref="BA133" si="1091">IFERROR(AZ133/AU133,"-")</f>
        <v>0</v>
      </c>
      <c r="BB133" s="166">
        <f t="shared" ref="BB133" si="1092">SUM(E133,L133,S133,Z133,AG133,AN133,AU133,)</f>
        <v>544</v>
      </c>
      <c r="BC133" s="167">
        <f t="shared" ref="BC133" si="1093">SUM(F133,M133,T133,AA133,AH133,AO133,AV133,)</f>
        <v>1</v>
      </c>
      <c r="BD133" s="168">
        <f t="shared" ref="BD133" si="1094">IFERROR(BC133/BB133,"-")</f>
        <v>1.838235294117647E-3</v>
      </c>
      <c r="BE133" s="167">
        <f t="shared" ref="BE133" si="1095">SUM(H133,O133,V133,AC133,AJ133,AQ133,AX133,)</f>
        <v>15</v>
      </c>
      <c r="BF133" s="168">
        <f t="shared" ref="BF133" si="1096">IFERROR(BE133/BB133,"-")</f>
        <v>2.7573529411764705E-2</v>
      </c>
      <c r="BG133" s="167">
        <f t="shared" ref="BG133" si="1097">SUM(J133,Q133,X133,AE133,AL133,AS133,AZ133,)</f>
        <v>8</v>
      </c>
      <c r="BH133" s="168">
        <f t="shared" ref="BH133" si="1098">IFERROR(BG133/BB133,"-")</f>
        <v>1.4705882352941176E-2</v>
      </c>
      <c r="BJ133" s="263"/>
      <c r="BK133" s="284"/>
      <c r="BL133" s="223" t="s">
        <v>245</v>
      </c>
      <c r="BM133" s="40">
        <v>290</v>
      </c>
      <c r="BN133" s="40">
        <v>0</v>
      </c>
      <c r="BO133" s="91">
        <v>0</v>
      </c>
      <c r="BP133" s="40">
        <v>0</v>
      </c>
      <c r="BQ133" s="91">
        <v>0</v>
      </c>
      <c r="BR133" s="40">
        <v>1</v>
      </c>
      <c r="BS133" s="91">
        <v>3.4482758620689655E-3</v>
      </c>
      <c r="BU133" s="209"/>
      <c r="BV133" s="213" t="s">
        <v>245</v>
      </c>
      <c r="BW133" s="38">
        <f t="shared" si="574"/>
        <v>0.95588235294117652</v>
      </c>
      <c r="BX133" s="38">
        <f t="shared" si="575"/>
        <v>0.99655172413793103</v>
      </c>
      <c r="BY133" s="86"/>
      <c r="BZ133" s="148"/>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Z133" s="148"/>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row>
    <row r="134" spans="2:178" s="12" customFormat="1" ht="14.25" customHeight="1">
      <c r="B134" s="264"/>
      <c r="C134" s="285"/>
      <c r="D134" s="164" t="s">
        <v>74</v>
      </c>
      <c r="E134" s="39">
        <v>51</v>
      </c>
      <c r="F134" s="237">
        <v>3</v>
      </c>
      <c r="G134" s="13">
        <f t="shared" si="988"/>
        <v>5.8823529411764705E-2</v>
      </c>
      <c r="H134" s="34">
        <v>7</v>
      </c>
      <c r="I134" s="13">
        <f t="shared" si="989"/>
        <v>0.13725490196078433</v>
      </c>
      <c r="J134" s="34">
        <v>2</v>
      </c>
      <c r="K134" s="13">
        <f t="shared" si="990"/>
        <v>3.9215686274509803E-2</v>
      </c>
      <c r="L134" s="39">
        <v>166</v>
      </c>
      <c r="M134" s="237">
        <v>5</v>
      </c>
      <c r="N134" s="13">
        <f t="shared" si="991"/>
        <v>3.0120481927710843E-2</v>
      </c>
      <c r="O134" s="34">
        <v>23</v>
      </c>
      <c r="P134" s="13">
        <f t="shared" si="992"/>
        <v>0.13855421686746988</v>
      </c>
      <c r="Q134" s="34">
        <v>9</v>
      </c>
      <c r="R134" s="13">
        <f t="shared" si="993"/>
        <v>5.4216867469879519E-2</v>
      </c>
      <c r="S134" s="39">
        <v>7609</v>
      </c>
      <c r="T134" s="237">
        <v>314</v>
      </c>
      <c r="U134" s="13">
        <f t="shared" si="994"/>
        <v>4.1266920751741362E-2</v>
      </c>
      <c r="V134" s="34">
        <v>1311</v>
      </c>
      <c r="W134" s="13">
        <f t="shared" si="995"/>
        <v>0.17229596530424499</v>
      </c>
      <c r="X134" s="34">
        <v>552</v>
      </c>
      <c r="Y134" s="13">
        <f t="shared" si="996"/>
        <v>7.2545669601787363E-2</v>
      </c>
      <c r="Z134" s="39">
        <v>6684</v>
      </c>
      <c r="AA134" s="237">
        <v>250</v>
      </c>
      <c r="AB134" s="13">
        <f t="shared" si="997"/>
        <v>3.7402752842609216E-2</v>
      </c>
      <c r="AC134" s="34">
        <v>1057</v>
      </c>
      <c r="AD134" s="13">
        <f t="shared" si="998"/>
        <v>0.15813883901855177</v>
      </c>
      <c r="AE134" s="34">
        <v>561</v>
      </c>
      <c r="AF134" s="13">
        <f t="shared" si="999"/>
        <v>8.3931777378815076E-2</v>
      </c>
      <c r="AG134" s="39">
        <v>4066</v>
      </c>
      <c r="AH134" s="237">
        <v>86</v>
      </c>
      <c r="AI134" s="13">
        <f t="shared" si="1000"/>
        <v>2.115100836202656E-2</v>
      </c>
      <c r="AJ134" s="34">
        <v>477</v>
      </c>
      <c r="AK134" s="13">
        <f t="shared" si="1001"/>
        <v>0.11731431382193802</v>
      </c>
      <c r="AL134" s="34">
        <v>311</v>
      </c>
      <c r="AM134" s="13">
        <f t="shared" si="1002"/>
        <v>7.6487948844072798E-2</v>
      </c>
      <c r="AN134" s="39">
        <v>1610</v>
      </c>
      <c r="AO134" s="237">
        <v>19</v>
      </c>
      <c r="AP134" s="13">
        <f t="shared" si="1003"/>
        <v>1.1801242236024845E-2</v>
      </c>
      <c r="AQ134" s="34">
        <v>94</v>
      </c>
      <c r="AR134" s="13">
        <f t="shared" si="1004"/>
        <v>5.8385093167701865E-2</v>
      </c>
      <c r="AS134" s="34">
        <v>63</v>
      </c>
      <c r="AT134" s="13">
        <f t="shared" si="1005"/>
        <v>3.9130434782608699E-2</v>
      </c>
      <c r="AU134" s="39">
        <v>509</v>
      </c>
      <c r="AV134" s="237">
        <v>1</v>
      </c>
      <c r="AW134" s="13">
        <f t="shared" si="1006"/>
        <v>1.9646365422396855E-3</v>
      </c>
      <c r="AX134" s="34">
        <v>21</v>
      </c>
      <c r="AY134" s="13">
        <f t="shared" si="1007"/>
        <v>4.1257367387033402E-2</v>
      </c>
      <c r="AZ134" s="34">
        <v>14</v>
      </c>
      <c r="BA134" s="13">
        <f t="shared" si="1008"/>
        <v>2.75049115913556E-2</v>
      </c>
      <c r="BB134" s="39">
        <f t="shared" si="1009"/>
        <v>20695</v>
      </c>
      <c r="BC134" s="75">
        <f t="shared" si="1009"/>
        <v>678</v>
      </c>
      <c r="BD134" s="13">
        <f t="shared" si="1010"/>
        <v>3.2761536603044213E-2</v>
      </c>
      <c r="BE134" s="75">
        <f t="shared" si="1011"/>
        <v>2990</v>
      </c>
      <c r="BF134" s="13">
        <f t="shared" si="1012"/>
        <v>0.14447934283643393</v>
      </c>
      <c r="BG134" s="75">
        <f t="shared" si="1013"/>
        <v>1512</v>
      </c>
      <c r="BH134" s="13">
        <f t="shared" si="1014"/>
        <v>7.3061125875815411E-2</v>
      </c>
      <c r="BJ134" s="264"/>
      <c r="BK134" s="285"/>
      <c r="BL134" s="222" t="s">
        <v>74</v>
      </c>
      <c r="BM134" s="40">
        <v>20290</v>
      </c>
      <c r="BN134" s="40">
        <v>622</v>
      </c>
      <c r="BO134" s="91">
        <v>3.0655495317890587E-2</v>
      </c>
      <c r="BP134" s="40">
        <v>2819</v>
      </c>
      <c r="BQ134" s="91">
        <v>0.1389354361754559</v>
      </c>
      <c r="BR134" s="40">
        <v>1330</v>
      </c>
      <c r="BS134" s="91">
        <v>6.5549531789058646E-2</v>
      </c>
      <c r="BU134" s="210"/>
      <c r="BV134" s="212" t="s">
        <v>74</v>
      </c>
      <c r="BW134" s="38">
        <f t="shared" si="574"/>
        <v>0.74969799468470644</v>
      </c>
      <c r="BX134" s="38">
        <f t="shared" si="575"/>
        <v>0.76485953671759488</v>
      </c>
      <c r="BY134" s="86"/>
      <c r="BZ134" s="148"/>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Z134" s="148"/>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row>
    <row r="135" spans="2:178" s="12" customFormat="1" ht="14.25" customHeight="1">
      <c r="B135" s="262">
        <v>33</v>
      </c>
      <c r="C135" s="283" t="s">
        <v>42</v>
      </c>
      <c r="D135" s="143" t="s">
        <v>163</v>
      </c>
      <c r="E135" s="128">
        <v>12</v>
      </c>
      <c r="F135" s="89">
        <v>1</v>
      </c>
      <c r="G135" s="77">
        <f t="shared" si="988"/>
        <v>8.3333333333333329E-2</v>
      </c>
      <c r="H135" s="78">
        <v>0</v>
      </c>
      <c r="I135" s="77">
        <f t="shared" si="989"/>
        <v>0</v>
      </c>
      <c r="J135" s="78">
        <v>0</v>
      </c>
      <c r="K135" s="77">
        <f t="shared" si="990"/>
        <v>0</v>
      </c>
      <c r="L135" s="128">
        <v>42</v>
      </c>
      <c r="M135" s="89">
        <v>0</v>
      </c>
      <c r="N135" s="77">
        <f t="shared" si="991"/>
        <v>0</v>
      </c>
      <c r="O135" s="78">
        <v>5</v>
      </c>
      <c r="P135" s="77">
        <f t="shared" si="992"/>
        <v>0.11904761904761904</v>
      </c>
      <c r="Q135" s="78">
        <v>1</v>
      </c>
      <c r="R135" s="77">
        <f t="shared" si="993"/>
        <v>2.3809523809523808E-2</v>
      </c>
      <c r="S135" s="128">
        <v>2166</v>
      </c>
      <c r="T135" s="89">
        <v>68</v>
      </c>
      <c r="U135" s="77">
        <f t="shared" si="994"/>
        <v>3.139427516158818E-2</v>
      </c>
      <c r="V135" s="78">
        <v>484</v>
      </c>
      <c r="W135" s="77">
        <f t="shared" si="995"/>
        <v>0.2234533702677747</v>
      </c>
      <c r="X135" s="78">
        <v>97</v>
      </c>
      <c r="Y135" s="77">
        <f t="shared" si="996"/>
        <v>4.4783010156971378E-2</v>
      </c>
      <c r="Z135" s="128">
        <v>1714</v>
      </c>
      <c r="AA135" s="89">
        <v>66</v>
      </c>
      <c r="AB135" s="77">
        <f t="shared" si="997"/>
        <v>3.8506417736289385E-2</v>
      </c>
      <c r="AC135" s="78">
        <v>322</v>
      </c>
      <c r="AD135" s="77">
        <f t="shared" si="998"/>
        <v>0.18786464410735124</v>
      </c>
      <c r="AE135" s="78">
        <v>83</v>
      </c>
      <c r="AF135" s="77">
        <f t="shared" si="999"/>
        <v>4.8424737456242706E-2</v>
      </c>
      <c r="AG135" s="128">
        <v>936</v>
      </c>
      <c r="AH135" s="89">
        <v>25</v>
      </c>
      <c r="AI135" s="77">
        <f t="shared" si="1000"/>
        <v>2.6709401709401708E-2</v>
      </c>
      <c r="AJ135" s="78">
        <v>155</v>
      </c>
      <c r="AK135" s="77">
        <f t="shared" si="1001"/>
        <v>0.16559829059829059</v>
      </c>
      <c r="AL135" s="78">
        <v>29</v>
      </c>
      <c r="AM135" s="77">
        <f t="shared" si="1002"/>
        <v>3.0982905982905984E-2</v>
      </c>
      <c r="AN135" s="128">
        <v>419</v>
      </c>
      <c r="AO135" s="89">
        <v>7</v>
      </c>
      <c r="AP135" s="77">
        <f t="shared" si="1003"/>
        <v>1.6706443914081145E-2</v>
      </c>
      <c r="AQ135" s="78">
        <v>51</v>
      </c>
      <c r="AR135" s="77">
        <f t="shared" si="1004"/>
        <v>0.12171837708830549</v>
      </c>
      <c r="AS135" s="78">
        <v>13</v>
      </c>
      <c r="AT135" s="77">
        <f t="shared" si="1005"/>
        <v>3.1026252983293555E-2</v>
      </c>
      <c r="AU135" s="128">
        <v>121</v>
      </c>
      <c r="AV135" s="89">
        <v>0</v>
      </c>
      <c r="AW135" s="77">
        <f t="shared" si="1006"/>
        <v>0</v>
      </c>
      <c r="AX135" s="78">
        <v>9</v>
      </c>
      <c r="AY135" s="77">
        <f t="shared" si="1007"/>
        <v>7.43801652892562E-2</v>
      </c>
      <c r="AZ135" s="78">
        <v>3</v>
      </c>
      <c r="BA135" s="77">
        <f t="shared" si="1008"/>
        <v>2.4793388429752067E-2</v>
      </c>
      <c r="BB135" s="128">
        <f t="shared" si="1009"/>
        <v>5410</v>
      </c>
      <c r="BC135" s="79">
        <f t="shared" si="1009"/>
        <v>167</v>
      </c>
      <c r="BD135" s="77">
        <f t="shared" si="1010"/>
        <v>3.0868761552680223E-2</v>
      </c>
      <c r="BE135" s="79">
        <f t="shared" si="1011"/>
        <v>1026</v>
      </c>
      <c r="BF135" s="77">
        <f t="shared" si="1012"/>
        <v>0.18964879852125693</v>
      </c>
      <c r="BG135" s="79">
        <f t="shared" si="1013"/>
        <v>226</v>
      </c>
      <c r="BH135" s="77">
        <f t="shared" si="1014"/>
        <v>4.1774491682070237E-2</v>
      </c>
      <c r="BJ135" s="262">
        <v>33</v>
      </c>
      <c r="BK135" s="283" t="s">
        <v>42</v>
      </c>
      <c r="BL135" s="223" t="s">
        <v>163</v>
      </c>
      <c r="BM135" s="40">
        <v>5254</v>
      </c>
      <c r="BN135" s="40">
        <v>192</v>
      </c>
      <c r="BO135" s="91">
        <v>3.6543585839360487E-2</v>
      </c>
      <c r="BP135" s="40">
        <v>972</v>
      </c>
      <c r="BQ135" s="91">
        <v>0.18500190331176247</v>
      </c>
      <c r="BR135" s="40">
        <v>210</v>
      </c>
      <c r="BS135" s="91">
        <v>3.9969547011800534E-2</v>
      </c>
      <c r="BU135" s="208" t="s">
        <v>42</v>
      </c>
      <c r="BV135" s="213" t="s">
        <v>163</v>
      </c>
      <c r="BW135" s="38">
        <f t="shared" si="574"/>
        <v>0.73770794824399266</v>
      </c>
      <c r="BX135" s="38">
        <f t="shared" si="575"/>
        <v>0.73848496383707651</v>
      </c>
      <c r="BY135" s="86"/>
      <c r="BZ135" s="148"/>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Z135" s="148"/>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row>
    <row r="136" spans="2:178" s="12" customFormat="1" ht="14.25" customHeight="1">
      <c r="B136" s="263"/>
      <c r="C136" s="284"/>
      <c r="D136" s="181" t="s">
        <v>191</v>
      </c>
      <c r="E136" s="174">
        <v>0</v>
      </c>
      <c r="F136" s="175">
        <v>0</v>
      </c>
      <c r="G136" s="67" t="str">
        <f t="shared" si="988"/>
        <v>-</v>
      </c>
      <c r="H136" s="68">
        <v>0</v>
      </c>
      <c r="I136" s="67" t="str">
        <f t="shared" si="989"/>
        <v>-</v>
      </c>
      <c r="J136" s="68">
        <v>0</v>
      </c>
      <c r="K136" s="67" t="str">
        <f t="shared" si="990"/>
        <v>-</v>
      </c>
      <c r="L136" s="174">
        <v>3</v>
      </c>
      <c r="M136" s="175">
        <v>0</v>
      </c>
      <c r="N136" s="67">
        <f t="shared" si="991"/>
        <v>0</v>
      </c>
      <c r="O136" s="68">
        <v>1</v>
      </c>
      <c r="P136" s="67">
        <f t="shared" si="992"/>
        <v>0.33333333333333331</v>
      </c>
      <c r="Q136" s="68">
        <v>0</v>
      </c>
      <c r="R136" s="67">
        <f t="shared" si="993"/>
        <v>0</v>
      </c>
      <c r="S136" s="174">
        <v>244</v>
      </c>
      <c r="T136" s="175">
        <v>8</v>
      </c>
      <c r="U136" s="67">
        <f t="shared" si="994"/>
        <v>3.2786885245901641E-2</v>
      </c>
      <c r="V136" s="68">
        <v>44</v>
      </c>
      <c r="W136" s="67">
        <f t="shared" si="995"/>
        <v>0.18032786885245902</v>
      </c>
      <c r="X136" s="68">
        <v>14</v>
      </c>
      <c r="Y136" s="67">
        <f t="shared" si="996"/>
        <v>5.737704918032787E-2</v>
      </c>
      <c r="Z136" s="174">
        <v>110</v>
      </c>
      <c r="AA136" s="175">
        <v>5</v>
      </c>
      <c r="AB136" s="67">
        <f t="shared" si="997"/>
        <v>4.5454545454545456E-2</v>
      </c>
      <c r="AC136" s="68">
        <v>18</v>
      </c>
      <c r="AD136" s="67">
        <f t="shared" si="998"/>
        <v>0.16363636363636364</v>
      </c>
      <c r="AE136" s="68">
        <v>6</v>
      </c>
      <c r="AF136" s="67">
        <f t="shared" si="999"/>
        <v>5.4545454545454543E-2</v>
      </c>
      <c r="AG136" s="174">
        <v>49</v>
      </c>
      <c r="AH136" s="175">
        <v>2</v>
      </c>
      <c r="AI136" s="67">
        <f t="shared" si="1000"/>
        <v>4.0816326530612242E-2</v>
      </c>
      <c r="AJ136" s="68">
        <v>11</v>
      </c>
      <c r="AK136" s="67">
        <f t="shared" si="1001"/>
        <v>0.22448979591836735</v>
      </c>
      <c r="AL136" s="68">
        <v>1</v>
      </c>
      <c r="AM136" s="67">
        <f t="shared" si="1002"/>
        <v>2.0408163265306121E-2</v>
      </c>
      <c r="AN136" s="174">
        <v>19</v>
      </c>
      <c r="AO136" s="175">
        <v>0</v>
      </c>
      <c r="AP136" s="67">
        <f t="shared" si="1003"/>
        <v>0</v>
      </c>
      <c r="AQ136" s="68">
        <v>3</v>
      </c>
      <c r="AR136" s="67">
        <f t="shared" si="1004"/>
        <v>0.15789473684210525</v>
      </c>
      <c r="AS136" s="68">
        <v>0</v>
      </c>
      <c r="AT136" s="67">
        <f t="shared" si="1005"/>
        <v>0</v>
      </c>
      <c r="AU136" s="174">
        <v>6</v>
      </c>
      <c r="AV136" s="175">
        <v>0</v>
      </c>
      <c r="AW136" s="67">
        <f t="shared" si="1006"/>
        <v>0</v>
      </c>
      <c r="AX136" s="68">
        <v>1</v>
      </c>
      <c r="AY136" s="67">
        <f t="shared" si="1007"/>
        <v>0.16666666666666666</v>
      </c>
      <c r="AZ136" s="68">
        <v>0</v>
      </c>
      <c r="BA136" s="67">
        <f t="shared" si="1008"/>
        <v>0</v>
      </c>
      <c r="BB136" s="174">
        <f t="shared" si="1009"/>
        <v>431</v>
      </c>
      <c r="BC136" s="69">
        <f t="shared" si="1009"/>
        <v>15</v>
      </c>
      <c r="BD136" s="67">
        <f t="shared" si="1010"/>
        <v>3.4802784222737818E-2</v>
      </c>
      <c r="BE136" s="69">
        <f t="shared" si="1011"/>
        <v>78</v>
      </c>
      <c r="BF136" s="67">
        <f t="shared" si="1012"/>
        <v>0.18097447795823665</v>
      </c>
      <c r="BG136" s="69">
        <f t="shared" si="1013"/>
        <v>21</v>
      </c>
      <c r="BH136" s="67">
        <f t="shared" si="1014"/>
        <v>4.8723897911832945E-2</v>
      </c>
      <c r="BJ136" s="263"/>
      <c r="BK136" s="284"/>
      <c r="BL136" s="223" t="s">
        <v>191</v>
      </c>
      <c r="BM136" s="40">
        <v>413</v>
      </c>
      <c r="BN136" s="40">
        <v>19</v>
      </c>
      <c r="BO136" s="91">
        <v>4.6004842615012108E-2</v>
      </c>
      <c r="BP136" s="40">
        <v>79</v>
      </c>
      <c r="BQ136" s="91">
        <v>0.19128329297820823</v>
      </c>
      <c r="BR136" s="40">
        <v>19</v>
      </c>
      <c r="BS136" s="91">
        <v>4.6004842615012108E-2</v>
      </c>
      <c r="BU136" s="209"/>
      <c r="BV136" s="213" t="s">
        <v>191</v>
      </c>
      <c r="BW136" s="38">
        <f t="shared" ref="BW136:BW199" si="1099">(BB136-SUM(BC136,BE136,BG136))/BB136</f>
        <v>0.73549883990719256</v>
      </c>
      <c r="BX136" s="38">
        <f t="shared" ref="BX136:BX199" si="1100">(BM136-SUM(BN136,BP136,BR136))/BM136</f>
        <v>0.7167070217917676</v>
      </c>
      <c r="BY136" s="86"/>
      <c r="BZ136" s="148"/>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Z136" s="148"/>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row>
    <row r="137" spans="2:178" s="12" customFormat="1" ht="14.25" customHeight="1">
      <c r="B137" s="263"/>
      <c r="C137" s="284"/>
      <c r="D137" s="144" t="s">
        <v>246</v>
      </c>
      <c r="E137" s="166">
        <v>0</v>
      </c>
      <c r="F137" s="235">
        <v>0</v>
      </c>
      <c r="G137" s="168" t="str">
        <f t="shared" ref="G137" si="1101">IFERROR(F137/E137,"-")</f>
        <v>-</v>
      </c>
      <c r="H137" s="236">
        <v>0</v>
      </c>
      <c r="I137" s="168" t="str">
        <f t="shared" ref="I137" si="1102">IFERROR(H137/E137,"-")</f>
        <v>-</v>
      </c>
      <c r="J137" s="236">
        <v>0</v>
      </c>
      <c r="K137" s="168" t="str">
        <f t="shared" ref="K137" si="1103">IFERROR(J137/E137,"-")</f>
        <v>-</v>
      </c>
      <c r="L137" s="166">
        <v>2</v>
      </c>
      <c r="M137" s="235">
        <v>0</v>
      </c>
      <c r="N137" s="168">
        <f t="shared" ref="N137" si="1104">IFERROR(M137/L137,"-")</f>
        <v>0</v>
      </c>
      <c r="O137" s="236">
        <v>0</v>
      </c>
      <c r="P137" s="168">
        <f t="shared" ref="P137" si="1105">IFERROR(O137/L137,"-")</f>
        <v>0</v>
      </c>
      <c r="Q137" s="236">
        <v>0</v>
      </c>
      <c r="R137" s="168">
        <f t="shared" ref="R137" si="1106">IFERROR(Q137/L137,"-")</f>
        <v>0</v>
      </c>
      <c r="S137" s="166">
        <v>18</v>
      </c>
      <c r="T137" s="235">
        <v>0</v>
      </c>
      <c r="U137" s="168">
        <f t="shared" ref="U137" si="1107">IFERROR(T137/S137,"-")</f>
        <v>0</v>
      </c>
      <c r="V137" s="236">
        <v>1</v>
      </c>
      <c r="W137" s="168">
        <f t="shared" ref="W137" si="1108">IFERROR(V137/S137,"-")</f>
        <v>5.5555555555555552E-2</v>
      </c>
      <c r="X137" s="236">
        <v>1</v>
      </c>
      <c r="Y137" s="168">
        <f t="shared" ref="Y137" si="1109">IFERROR(X137/S137,"-")</f>
        <v>5.5555555555555552E-2</v>
      </c>
      <c r="Z137" s="166">
        <v>37</v>
      </c>
      <c r="AA137" s="235">
        <v>0</v>
      </c>
      <c r="AB137" s="168">
        <f t="shared" ref="AB137" si="1110">IFERROR(AA137/Z137,"-")</f>
        <v>0</v>
      </c>
      <c r="AC137" s="236">
        <v>1</v>
      </c>
      <c r="AD137" s="168">
        <f t="shared" ref="AD137" si="1111">IFERROR(AC137/Z137,"-")</f>
        <v>2.7027027027027029E-2</v>
      </c>
      <c r="AE137" s="236">
        <v>2</v>
      </c>
      <c r="AF137" s="168">
        <f t="shared" ref="AF137" si="1112">IFERROR(AE137/Z137,"-")</f>
        <v>5.4054054054054057E-2</v>
      </c>
      <c r="AG137" s="166">
        <v>24</v>
      </c>
      <c r="AH137" s="235">
        <v>0</v>
      </c>
      <c r="AI137" s="168">
        <f t="shared" ref="AI137" si="1113">IFERROR(AH137/AG137,"-")</f>
        <v>0</v>
      </c>
      <c r="AJ137" s="236">
        <v>0</v>
      </c>
      <c r="AK137" s="168">
        <f t="shared" ref="AK137" si="1114">IFERROR(AJ137/AG137,"-")</f>
        <v>0</v>
      </c>
      <c r="AL137" s="236">
        <v>0</v>
      </c>
      <c r="AM137" s="168">
        <f t="shared" ref="AM137" si="1115">IFERROR(AL137/AG137,"-")</f>
        <v>0</v>
      </c>
      <c r="AN137" s="166">
        <v>33</v>
      </c>
      <c r="AO137" s="235">
        <v>0</v>
      </c>
      <c r="AP137" s="168">
        <f t="shared" ref="AP137" si="1116">IFERROR(AO137/AN137,"-")</f>
        <v>0</v>
      </c>
      <c r="AQ137" s="236">
        <v>1</v>
      </c>
      <c r="AR137" s="168">
        <f t="shared" ref="AR137" si="1117">IFERROR(AQ137/AN137,"-")</f>
        <v>3.0303030303030304E-2</v>
      </c>
      <c r="AS137" s="236">
        <v>0</v>
      </c>
      <c r="AT137" s="168">
        <f t="shared" ref="AT137" si="1118">IFERROR(AS137/AN137,"-")</f>
        <v>0</v>
      </c>
      <c r="AU137" s="166">
        <v>21</v>
      </c>
      <c r="AV137" s="235">
        <v>0</v>
      </c>
      <c r="AW137" s="168">
        <f t="shared" ref="AW137" si="1119">IFERROR(AV137/AU137,"-")</f>
        <v>0</v>
      </c>
      <c r="AX137" s="236">
        <v>0</v>
      </c>
      <c r="AY137" s="168">
        <f t="shared" ref="AY137" si="1120">IFERROR(AX137/AU137,"-")</f>
        <v>0</v>
      </c>
      <c r="AZ137" s="236">
        <v>0</v>
      </c>
      <c r="BA137" s="168">
        <f t="shared" ref="BA137" si="1121">IFERROR(AZ137/AU137,"-")</f>
        <v>0</v>
      </c>
      <c r="BB137" s="166">
        <f t="shared" ref="BB137" si="1122">SUM(E137,L137,S137,Z137,AG137,AN137,AU137,)</f>
        <v>135</v>
      </c>
      <c r="BC137" s="167">
        <f t="shared" ref="BC137" si="1123">SUM(F137,M137,T137,AA137,AH137,AO137,AV137,)</f>
        <v>0</v>
      </c>
      <c r="BD137" s="168">
        <f t="shared" ref="BD137" si="1124">IFERROR(BC137/BB137,"-")</f>
        <v>0</v>
      </c>
      <c r="BE137" s="167">
        <f t="shared" ref="BE137" si="1125">SUM(H137,O137,V137,AC137,AJ137,AQ137,AX137,)</f>
        <v>3</v>
      </c>
      <c r="BF137" s="168">
        <f t="shared" ref="BF137" si="1126">IFERROR(BE137/BB137,"-")</f>
        <v>2.2222222222222223E-2</v>
      </c>
      <c r="BG137" s="167">
        <f t="shared" ref="BG137" si="1127">SUM(J137,Q137,X137,AE137,AL137,AS137,AZ137,)</f>
        <v>3</v>
      </c>
      <c r="BH137" s="168">
        <f t="shared" ref="BH137" si="1128">IFERROR(BG137/BB137,"-")</f>
        <v>2.2222222222222223E-2</v>
      </c>
      <c r="BJ137" s="263"/>
      <c r="BK137" s="284"/>
      <c r="BL137" s="223" t="s">
        <v>245</v>
      </c>
      <c r="BM137" s="40">
        <v>80</v>
      </c>
      <c r="BN137" s="40">
        <v>0</v>
      </c>
      <c r="BO137" s="91">
        <v>0</v>
      </c>
      <c r="BP137" s="40">
        <v>0</v>
      </c>
      <c r="BQ137" s="91">
        <v>0</v>
      </c>
      <c r="BR137" s="40">
        <v>0</v>
      </c>
      <c r="BS137" s="91">
        <v>0</v>
      </c>
      <c r="BU137" s="209"/>
      <c r="BV137" s="213" t="s">
        <v>245</v>
      </c>
      <c r="BW137" s="38">
        <f t="shared" si="1099"/>
        <v>0.9555555555555556</v>
      </c>
      <c r="BX137" s="38">
        <f t="shared" si="1100"/>
        <v>1</v>
      </c>
      <c r="BY137" s="86"/>
      <c r="BZ137" s="148"/>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Z137" s="148"/>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row>
    <row r="138" spans="2:178" s="12" customFormat="1" ht="14.25" customHeight="1">
      <c r="B138" s="264"/>
      <c r="C138" s="285"/>
      <c r="D138" s="164" t="s">
        <v>74</v>
      </c>
      <c r="E138" s="39">
        <v>12</v>
      </c>
      <c r="F138" s="237">
        <v>1</v>
      </c>
      <c r="G138" s="13">
        <f t="shared" si="988"/>
        <v>8.3333333333333329E-2</v>
      </c>
      <c r="H138" s="34">
        <v>0</v>
      </c>
      <c r="I138" s="13">
        <f t="shared" si="989"/>
        <v>0</v>
      </c>
      <c r="J138" s="34">
        <v>0</v>
      </c>
      <c r="K138" s="13">
        <f t="shared" si="990"/>
        <v>0</v>
      </c>
      <c r="L138" s="39">
        <v>47</v>
      </c>
      <c r="M138" s="237">
        <v>0</v>
      </c>
      <c r="N138" s="13">
        <f t="shared" si="991"/>
        <v>0</v>
      </c>
      <c r="O138" s="34">
        <v>6</v>
      </c>
      <c r="P138" s="13">
        <f t="shared" si="992"/>
        <v>0.1276595744680851</v>
      </c>
      <c r="Q138" s="34">
        <v>1</v>
      </c>
      <c r="R138" s="13">
        <f t="shared" si="993"/>
        <v>2.1276595744680851E-2</v>
      </c>
      <c r="S138" s="39">
        <v>2428</v>
      </c>
      <c r="T138" s="237">
        <v>76</v>
      </c>
      <c r="U138" s="13">
        <f t="shared" si="994"/>
        <v>3.130148270181219E-2</v>
      </c>
      <c r="V138" s="34">
        <v>529</v>
      </c>
      <c r="W138" s="13">
        <f t="shared" si="995"/>
        <v>0.21787479406919275</v>
      </c>
      <c r="X138" s="34">
        <v>112</v>
      </c>
      <c r="Y138" s="13">
        <f t="shared" si="996"/>
        <v>4.6128500823723231E-2</v>
      </c>
      <c r="Z138" s="39">
        <v>1861</v>
      </c>
      <c r="AA138" s="237">
        <v>71</v>
      </c>
      <c r="AB138" s="13">
        <f t="shared" si="997"/>
        <v>3.8151531434712518E-2</v>
      </c>
      <c r="AC138" s="34">
        <v>341</v>
      </c>
      <c r="AD138" s="13">
        <f t="shared" si="998"/>
        <v>0.18323481998925309</v>
      </c>
      <c r="AE138" s="34">
        <v>91</v>
      </c>
      <c r="AF138" s="13">
        <f t="shared" si="999"/>
        <v>4.8898441698011823E-2</v>
      </c>
      <c r="AG138" s="39">
        <v>1009</v>
      </c>
      <c r="AH138" s="237">
        <v>27</v>
      </c>
      <c r="AI138" s="13">
        <f t="shared" si="1000"/>
        <v>2.6759167492566897E-2</v>
      </c>
      <c r="AJ138" s="34">
        <v>166</v>
      </c>
      <c r="AK138" s="13">
        <f t="shared" si="1001"/>
        <v>0.16451932606541131</v>
      </c>
      <c r="AL138" s="34">
        <v>30</v>
      </c>
      <c r="AM138" s="13">
        <f t="shared" si="1002"/>
        <v>2.973240832507433E-2</v>
      </c>
      <c r="AN138" s="39">
        <v>471</v>
      </c>
      <c r="AO138" s="237">
        <v>7</v>
      </c>
      <c r="AP138" s="13">
        <f t="shared" si="1003"/>
        <v>1.4861995753715499E-2</v>
      </c>
      <c r="AQ138" s="34">
        <v>55</v>
      </c>
      <c r="AR138" s="13">
        <f t="shared" si="1004"/>
        <v>0.11677282377919321</v>
      </c>
      <c r="AS138" s="34">
        <v>13</v>
      </c>
      <c r="AT138" s="13">
        <f t="shared" si="1005"/>
        <v>2.7600849256900213E-2</v>
      </c>
      <c r="AU138" s="39">
        <v>148</v>
      </c>
      <c r="AV138" s="237">
        <v>0</v>
      </c>
      <c r="AW138" s="13">
        <f t="shared" si="1006"/>
        <v>0</v>
      </c>
      <c r="AX138" s="34">
        <v>10</v>
      </c>
      <c r="AY138" s="13">
        <f t="shared" si="1007"/>
        <v>6.7567567567567571E-2</v>
      </c>
      <c r="AZ138" s="34">
        <v>3</v>
      </c>
      <c r="BA138" s="13">
        <f t="shared" si="1008"/>
        <v>2.0270270270270271E-2</v>
      </c>
      <c r="BB138" s="39">
        <f t="shared" si="1009"/>
        <v>5976</v>
      </c>
      <c r="BC138" s="75">
        <f t="shared" si="1009"/>
        <v>182</v>
      </c>
      <c r="BD138" s="13">
        <f t="shared" si="1010"/>
        <v>3.0455153949129853E-2</v>
      </c>
      <c r="BE138" s="75">
        <f t="shared" si="1011"/>
        <v>1107</v>
      </c>
      <c r="BF138" s="13">
        <f t="shared" si="1012"/>
        <v>0.18524096385542169</v>
      </c>
      <c r="BG138" s="75">
        <f t="shared" si="1013"/>
        <v>250</v>
      </c>
      <c r="BH138" s="13">
        <f t="shared" si="1014"/>
        <v>4.1834002677376171E-2</v>
      </c>
      <c r="BJ138" s="264"/>
      <c r="BK138" s="285"/>
      <c r="BL138" s="222" t="s">
        <v>74</v>
      </c>
      <c r="BM138" s="40">
        <v>5747</v>
      </c>
      <c r="BN138" s="40">
        <v>211</v>
      </c>
      <c r="BO138" s="91">
        <v>3.6714807725769967E-2</v>
      </c>
      <c r="BP138" s="40">
        <v>1051</v>
      </c>
      <c r="BQ138" s="91">
        <v>0.18287802331651296</v>
      </c>
      <c r="BR138" s="40">
        <v>229</v>
      </c>
      <c r="BS138" s="91">
        <v>3.9846876631285888E-2</v>
      </c>
      <c r="BU138" s="210"/>
      <c r="BV138" s="212" t="s">
        <v>74</v>
      </c>
      <c r="BW138" s="38">
        <f t="shared" si="1099"/>
        <v>0.74246987951807231</v>
      </c>
      <c r="BX138" s="38">
        <f t="shared" si="1100"/>
        <v>0.74056029232643117</v>
      </c>
      <c r="BY138" s="86"/>
      <c r="BZ138" s="148"/>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Z138" s="148"/>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row>
    <row r="139" spans="2:178" s="12" customFormat="1" ht="14.25" customHeight="1">
      <c r="B139" s="262">
        <v>34</v>
      </c>
      <c r="C139" s="283" t="s">
        <v>44</v>
      </c>
      <c r="D139" s="143" t="s">
        <v>163</v>
      </c>
      <c r="E139" s="128">
        <v>103</v>
      </c>
      <c r="F139" s="89">
        <v>1</v>
      </c>
      <c r="G139" s="77">
        <f t="shared" si="988"/>
        <v>9.7087378640776691E-3</v>
      </c>
      <c r="H139" s="78">
        <v>14</v>
      </c>
      <c r="I139" s="77">
        <f t="shared" si="989"/>
        <v>0.13592233009708737</v>
      </c>
      <c r="J139" s="78">
        <v>3</v>
      </c>
      <c r="K139" s="77">
        <f t="shared" si="990"/>
        <v>2.9126213592233011E-2</v>
      </c>
      <c r="L139" s="128">
        <v>211</v>
      </c>
      <c r="M139" s="89">
        <v>5</v>
      </c>
      <c r="N139" s="77">
        <f t="shared" si="991"/>
        <v>2.3696682464454975E-2</v>
      </c>
      <c r="O139" s="78">
        <v>22</v>
      </c>
      <c r="P139" s="77">
        <f t="shared" si="992"/>
        <v>0.10426540284360189</v>
      </c>
      <c r="Q139" s="78">
        <v>8</v>
      </c>
      <c r="R139" s="77">
        <f t="shared" si="993"/>
        <v>3.7914691943127965E-2</v>
      </c>
      <c r="S139" s="128">
        <v>9170</v>
      </c>
      <c r="T139" s="89">
        <v>306</v>
      </c>
      <c r="U139" s="77">
        <f t="shared" si="994"/>
        <v>3.3369683751363143E-2</v>
      </c>
      <c r="V139" s="78">
        <v>1543</v>
      </c>
      <c r="W139" s="77">
        <f t="shared" si="995"/>
        <v>0.1682660850599782</v>
      </c>
      <c r="X139" s="78">
        <v>526</v>
      </c>
      <c r="Y139" s="77">
        <f t="shared" si="996"/>
        <v>5.7360959651035985E-2</v>
      </c>
      <c r="Z139" s="128">
        <v>7676</v>
      </c>
      <c r="AA139" s="89">
        <v>225</v>
      </c>
      <c r="AB139" s="77">
        <f t="shared" si="997"/>
        <v>2.9312141740489839E-2</v>
      </c>
      <c r="AC139" s="78">
        <v>1131</v>
      </c>
      <c r="AD139" s="77">
        <f t="shared" si="998"/>
        <v>0.14734236581552893</v>
      </c>
      <c r="AE139" s="78">
        <v>414</v>
      </c>
      <c r="AF139" s="77">
        <f t="shared" si="999"/>
        <v>5.3934340802501306E-2</v>
      </c>
      <c r="AG139" s="128">
        <v>4775</v>
      </c>
      <c r="AH139" s="89">
        <v>77</v>
      </c>
      <c r="AI139" s="77">
        <f t="shared" si="1000"/>
        <v>1.6125654450261779E-2</v>
      </c>
      <c r="AJ139" s="78">
        <v>471</v>
      </c>
      <c r="AK139" s="77">
        <f t="shared" si="1001"/>
        <v>9.8638743455497377E-2</v>
      </c>
      <c r="AL139" s="78">
        <v>245</v>
      </c>
      <c r="AM139" s="77">
        <f t="shared" si="1002"/>
        <v>5.1308900523560207E-2</v>
      </c>
      <c r="AN139" s="128">
        <v>2006</v>
      </c>
      <c r="AO139" s="89">
        <v>18</v>
      </c>
      <c r="AP139" s="77">
        <f t="shared" si="1003"/>
        <v>8.9730807577268201E-3</v>
      </c>
      <c r="AQ139" s="78">
        <v>129</v>
      </c>
      <c r="AR139" s="77">
        <f t="shared" si="1004"/>
        <v>6.4307078763708878E-2</v>
      </c>
      <c r="AS139" s="78">
        <v>58</v>
      </c>
      <c r="AT139" s="77">
        <f t="shared" si="1005"/>
        <v>2.8913260219341975E-2</v>
      </c>
      <c r="AU139" s="128">
        <v>608</v>
      </c>
      <c r="AV139" s="89">
        <v>1</v>
      </c>
      <c r="AW139" s="77">
        <f t="shared" si="1006"/>
        <v>1.6447368421052631E-3</v>
      </c>
      <c r="AX139" s="78">
        <v>12</v>
      </c>
      <c r="AY139" s="77">
        <f t="shared" si="1007"/>
        <v>1.9736842105263157E-2</v>
      </c>
      <c r="AZ139" s="78">
        <v>13</v>
      </c>
      <c r="BA139" s="77">
        <f t="shared" si="1008"/>
        <v>2.1381578947368422E-2</v>
      </c>
      <c r="BB139" s="128">
        <f t="shared" si="1009"/>
        <v>24549</v>
      </c>
      <c r="BC139" s="79">
        <f t="shared" si="1009"/>
        <v>633</v>
      </c>
      <c r="BD139" s="77">
        <f t="shared" si="1010"/>
        <v>2.5785164365147255E-2</v>
      </c>
      <c r="BE139" s="79">
        <f t="shared" si="1011"/>
        <v>3322</v>
      </c>
      <c r="BF139" s="77">
        <f t="shared" si="1012"/>
        <v>0.13532119434600187</v>
      </c>
      <c r="BG139" s="79">
        <f t="shared" si="1013"/>
        <v>1267</v>
      </c>
      <c r="BH139" s="77">
        <f t="shared" si="1014"/>
        <v>5.161106358711149E-2</v>
      </c>
      <c r="BJ139" s="262">
        <v>34</v>
      </c>
      <c r="BK139" s="283" t="s">
        <v>44</v>
      </c>
      <c r="BL139" s="223" t="s">
        <v>163</v>
      </c>
      <c r="BM139" s="40">
        <v>24193</v>
      </c>
      <c r="BN139" s="40">
        <v>682</v>
      </c>
      <c r="BO139" s="91">
        <v>2.8189972306038938E-2</v>
      </c>
      <c r="BP139" s="40">
        <v>3313</v>
      </c>
      <c r="BQ139" s="91">
        <v>0.13694043731657918</v>
      </c>
      <c r="BR139" s="40">
        <v>1249</v>
      </c>
      <c r="BS139" s="91">
        <v>5.1626503534080104E-2</v>
      </c>
      <c r="BU139" s="208" t="s">
        <v>44</v>
      </c>
      <c r="BV139" s="213" t="s">
        <v>163</v>
      </c>
      <c r="BW139" s="38">
        <f t="shared" si="1099"/>
        <v>0.78728257770173937</v>
      </c>
      <c r="BX139" s="38">
        <f t="shared" si="1100"/>
        <v>0.78324308684330179</v>
      </c>
      <c r="BY139" s="86"/>
      <c r="BZ139" s="148"/>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Z139" s="148"/>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row>
    <row r="140" spans="2:178" s="12" customFormat="1" ht="14.25" customHeight="1">
      <c r="B140" s="263"/>
      <c r="C140" s="284"/>
      <c r="D140" s="181" t="s">
        <v>191</v>
      </c>
      <c r="E140" s="174">
        <v>1</v>
      </c>
      <c r="F140" s="175">
        <v>0</v>
      </c>
      <c r="G140" s="67">
        <f t="shared" si="988"/>
        <v>0</v>
      </c>
      <c r="H140" s="68">
        <v>0</v>
      </c>
      <c r="I140" s="67">
        <f t="shared" si="989"/>
        <v>0</v>
      </c>
      <c r="J140" s="68">
        <v>0</v>
      </c>
      <c r="K140" s="67">
        <f t="shared" si="990"/>
        <v>0</v>
      </c>
      <c r="L140" s="174">
        <v>2</v>
      </c>
      <c r="M140" s="175">
        <v>0</v>
      </c>
      <c r="N140" s="67">
        <f t="shared" si="991"/>
        <v>0</v>
      </c>
      <c r="O140" s="68">
        <v>0</v>
      </c>
      <c r="P140" s="67">
        <f t="shared" si="992"/>
        <v>0</v>
      </c>
      <c r="Q140" s="68">
        <v>0</v>
      </c>
      <c r="R140" s="67">
        <f t="shared" si="993"/>
        <v>0</v>
      </c>
      <c r="S140" s="174">
        <v>669</v>
      </c>
      <c r="T140" s="175">
        <v>21</v>
      </c>
      <c r="U140" s="67">
        <f t="shared" si="994"/>
        <v>3.1390134529147982E-2</v>
      </c>
      <c r="V140" s="68">
        <v>111</v>
      </c>
      <c r="W140" s="67">
        <f t="shared" si="995"/>
        <v>0.16591928251121077</v>
      </c>
      <c r="X140" s="68">
        <v>49</v>
      </c>
      <c r="Y140" s="67">
        <f t="shared" si="996"/>
        <v>7.3243647234678619E-2</v>
      </c>
      <c r="Z140" s="174">
        <v>466</v>
      </c>
      <c r="AA140" s="175">
        <v>11</v>
      </c>
      <c r="AB140" s="67">
        <f t="shared" si="997"/>
        <v>2.3605150214592276E-2</v>
      </c>
      <c r="AC140" s="68">
        <v>84</v>
      </c>
      <c r="AD140" s="67">
        <f t="shared" si="998"/>
        <v>0.18025751072961374</v>
      </c>
      <c r="AE140" s="68">
        <v>31</v>
      </c>
      <c r="AF140" s="67">
        <f t="shared" si="999"/>
        <v>6.652360515021459E-2</v>
      </c>
      <c r="AG140" s="174">
        <v>226</v>
      </c>
      <c r="AH140" s="175">
        <v>9</v>
      </c>
      <c r="AI140" s="67">
        <f t="shared" si="1000"/>
        <v>3.9823008849557522E-2</v>
      </c>
      <c r="AJ140" s="68">
        <v>28</v>
      </c>
      <c r="AK140" s="67">
        <f t="shared" si="1001"/>
        <v>0.12389380530973451</v>
      </c>
      <c r="AL140" s="68">
        <v>10</v>
      </c>
      <c r="AM140" s="67">
        <f t="shared" si="1002"/>
        <v>4.4247787610619468E-2</v>
      </c>
      <c r="AN140" s="174">
        <v>82</v>
      </c>
      <c r="AO140" s="175">
        <v>1</v>
      </c>
      <c r="AP140" s="67">
        <f t="shared" si="1003"/>
        <v>1.2195121951219513E-2</v>
      </c>
      <c r="AQ140" s="68">
        <v>12</v>
      </c>
      <c r="AR140" s="67">
        <f t="shared" si="1004"/>
        <v>0.14634146341463414</v>
      </c>
      <c r="AS140" s="68">
        <v>3</v>
      </c>
      <c r="AT140" s="67">
        <f t="shared" si="1005"/>
        <v>3.6585365853658534E-2</v>
      </c>
      <c r="AU140" s="174">
        <v>27</v>
      </c>
      <c r="AV140" s="175">
        <v>0</v>
      </c>
      <c r="AW140" s="67">
        <f t="shared" si="1006"/>
        <v>0</v>
      </c>
      <c r="AX140" s="68">
        <v>4</v>
      </c>
      <c r="AY140" s="67">
        <f t="shared" si="1007"/>
        <v>0.14814814814814814</v>
      </c>
      <c r="AZ140" s="68">
        <v>0</v>
      </c>
      <c r="BA140" s="67">
        <f t="shared" si="1008"/>
        <v>0</v>
      </c>
      <c r="BB140" s="174">
        <f t="shared" si="1009"/>
        <v>1473</v>
      </c>
      <c r="BC140" s="69">
        <f t="shared" si="1009"/>
        <v>42</v>
      </c>
      <c r="BD140" s="67">
        <f t="shared" si="1010"/>
        <v>2.8513238289205704E-2</v>
      </c>
      <c r="BE140" s="69">
        <f t="shared" si="1011"/>
        <v>239</v>
      </c>
      <c r="BF140" s="67">
        <f t="shared" si="1012"/>
        <v>0.16225390359809913</v>
      </c>
      <c r="BG140" s="69">
        <f t="shared" si="1013"/>
        <v>93</v>
      </c>
      <c r="BH140" s="67">
        <f t="shared" si="1014"/>
        <v>6.313645621181263E-2</v>
      </c>
      <c r="BJ140" s="263"/>
      <c r="BK140" s="284"/>
      <c r="BL140" s="223" t="s">
        <v>191</v>
      </c>
      <c r="BM140" s="40">
        <v>1497</v>
      </c>
      <c r="BN140" s="40">
        <v>40</v>
      </c>
      <c r="BO140" s="91">
        <v>2.6720106880427523E-2</v>
      </c>
      <c r="BP140" s="40">
        <v>248</v>
      </c>
      <c r="BQ140" s="91">
        <v>0.16566466265865062</v>
      </c>
      <c r="BR140" s="40">
        <v>88</v>
      </c>
      <c r="BS140" s="91">
        <v>5.8784235136940546E-2</v>
      </c>
      <c r="BU140" s="209"/>
      <c r="BV140" s="213" t="s">
        <v>191</v>
      </c>
      <c r="BW140" s="38">
        <f t="shared" si="1099"/>
        <v>0.74609640190088256</v>
      </c>
      <c r="BX140" s="38">
        <f t="shared" si="1100"/>
        <v>0.74883099532398134</v>
      </c>
      <c r="BY140" s="86"/>
      <c r="BZ140" s="148"/>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Z140" s="148"/>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row>
    <row r="141" spans="2:178" s="12" customFormat="1" ht="14.25" customHeight="1">
      <c r="B141" s="263"/>
      <c r="C141" s="284"/>
      <c r="D141" s="144" t="s">
        <v>246</v>
      </c>
      <c r="E141" s="166">
        <v>1</v>
      </c>
      <c r="F141" s="235">
        <v>0</v>
      </c>
      <c r="G141" s="168">
        <f t="shared" ref="G141" si="1129">IFERROR(F141/E141,"-")</f>
        <v>0</v>
      </c>
      <c r="H141" s="236">
        <v>0</v>
      </c>
      <c r="I141" s="168">
        <f t="shared" ref="I141" si="1130">IFERROR(H141/E141,"-")</f>
        <v>0</v>
      </c>
      <c r="J141" s="236">
        <v>0</v>
      </c>
      <c r="K141" s="168">
        <f t="shared" ref="K141" si="1131">IFERROR(J141/E141,"-")</f>
        <v>0</v>
      </c>
      <c r="L141" s="166">
        <v>2</v>
      </c>
      <c r="M141" s="235">
        <v>0</v>
      </c>
      <c r="N141" s="168">
        <f t="shared" ref="N141" si="1132">IFERROR(M141/L141,"-")</f>
        <v>0</v>
      </c>
      <c r="O141" s="236">
        <v>0</v>
      </c>
      <c r="P141" s="168">
        <f t="shared" ref="P141" si="1133">IFERROR(O141/L141,"-")</f>
        <v>0</v>
      </c>
      <c r="Q141" s="236">
        <v>0</v>
      </c>
      <c r="R141" s="168">
        <f t="shared" ref="R141" si="1134">IFERROR(Q141/L141,"-")</f>
        <v>0</v>
      </c>
      <c r="S141" s="166">
        <v>64</v>
      </c>
      <c r="T141" s="235">
        <v>0</v>
      </c>
      <c r="U141" s="168">
        <f t="shared" ref="U141" si="1135">IFERROR(T141/S141,"-")</f>
        <v>0</v>
      </c>
      <c r="V141" s="236">
        <v>1</v>
      </c>
      <c r="W141" s="168">
        <f t="shared" ref="W141" si="1136">IFERROR(V141/S141,"-")</f>
        <v>1.5625E-2</v>
      </c>
      <c r="X141" s="236">
        <v>2</v>
      </c>
      <c r="Y141" s="168">
        <f t="shared" ref="Y141" si="1137">IFERROR(X141/S141,"-")</f>
        <v>3.125E-2</v>
      </c>
      <c r="Z141" s="166">
        <v>131</v>
      </c>
      <c r="AA141" s="235">
        <v>1</v>
      </c>
      <c r="AB141" s="168">
        <f t="shared" ref="AB141" si="1138">IFERROR(AA141/Z141,"-")</f>
        <v>7.6335877862595417E-3</v>
      </c>
      <c r="AC141" s="236">
        <v>4</v>
      </c>
      <c r="AD141" s="168">
        <f t="shared" ref="AD141" si="1139">IFERROR(AC141/Z141,"-")</f>
        <v>3.0534351145038167E-2</v>
      </c>
      <c r="AE141" s="236">
        <v>3</v>
      </c>
      <c r="AF141" s="168">
        <f t="shared" ref="AF141" si="1140">IFERROR(AE141/Z141,"-")</f>
        <v>2.2900763358778626E-2</v>
      </c>
      <c r="AG141" s="166">
        <v>116</v>
      </c>
      <c r="AH141" s="235">
        <v>2</v>
      </c>
      <c r="AI141" s="168">
        <f t="shared" ref="AI141" si="1141">IFERROR(AH141/AG141,"-")</f>
        <v>1.7241379310344827E-2</v>
      </c>
      <c r="AJ141" s="236">
        <v>2</v>
      </c>
      <c r="AK141" s="168">
        <f t="shared" ref="AK141" si="1142">IFERROR(AJ141/AG141,"-")</f>
        <v>1.7241379310344827E-2</v>
      </c>
      <c r="AL141" s="236">
        <v>3</v>
      </c>
      <c r="AM141" s="168">
        <f t="shared" ref="AM141" si="1143">IFERROR(AL141/AG141,"-")</f>
        <v>2.5862068965517241E-2</v>
      </c>
      <c r="AN141" s="166">
        <v>105</v>
      </c>
      <c r="AO141" s="235">
        <v>0</v>
      </c>
      <c r="AP141" s="168">
        <f t="shared" ref="AP141" si="1144">IFERROR(AO141/AN141,"-")</f>
        <v>0</v>
      </c>
      <c r="AQ141" s="236">
        <v>3</v>
      </c>
      <c r="AR141" s="168">
        <f t="shared" ref="AR141" si="1145">IFERROR(AQ141/AN141,"-")</f>
        <v>2.8571428571428571E-2</v>
      </c>
      <c r="AS141" s="236">
        <v>0</v>
      </c>
      <c r="AT141" s="168">
        <f t="shared" ref="AT141" si="1146">IFERROR(AS141/AN141,"-")</f>
        <v>0</v>
      </c>
      <c r="AU141" s="166">
        <v>57</v>
      </c>
      <c r="AV141" s="235">
        <v>0</v>
      </c>
      <c r="AW141" s="168">
        <f t="shared" ref="AW141" si="1147">IFERROR(AV141/AU141,"-")</f>
        <v>0</v>
      </c>
      <c r="AX141" s="236">
        <v>1</v>
      </c>
      <c r="AY141" s="168">
        <f t="shared" ref="AY141" si="1148">IFERROR(AX141/AU141,"-")</f>
        <v>1.7543859649122806E-2</v>
      </c>
      <c r="AZ141" s="236">
        <v>0</v>
      </c>
      <c r="BA141" s="168">
        <f t="shared" ref="BA141" si="1149">IFERROR(AZ141/AU141,"-")</f>
        <v>0</v>
      </c>
      <c r="BB141" s="166">
        <f t="shared" ref="BB141" si="1150">SUM(E141,L141,S141,Z141,AG141,AN141,AU141,)</f>
        <v>476</v>
      </c>
      <c r="BC141" s="167">
        <f t="shared" ref="BC141" si="1151">SUM(F141,M141,T141,AA141,AH141,AO141,AV141,)</f>
        <v>3</v>
      </c>
      <c r="BD141" s="168">
        <f t="shared" ref="BD141" si="1152">IFERROR(BC141/BB141,"-")</f>
        <v>6.3025210084033615E-3</v>
      </c>
      <c r="BE141" s="167">
        <f t="shared" ref="BE141" si="1153">SUM(H141,O141,V141,AC141,AJ141,AQ141,AX141,)</f>
        <v>11</v>
      </c>
      <c r="BF141" s="168">
        <f t="shared" ref="BF141" si="1154">IFERROR(BE141/BB141,"-")</f>
        <v>2.3109243697478993E-2</v>
      </c>
      <c r="BG141" s="167">
        <f t="shared" ref="BG141" si="1155">SUM(J141,Q141,X141,AE141,AL141,AS141,AZ141,)</f>
        <v>8</v>
      </c>
      <c r="BH141" s="168">
        <f t="shared" ref="BH141" si="1156">IFERROR(BG141/BB141,"-")</f>
        <v>1.680672268907563E-2</v>
      </c>
      <c r="BJ141" s="263"/>
      <c r="BK141" s="284"/>
      <c r="BL141" s="223" t="s">
        <v>245</v>
      </c>
      <c r="BM141" s="40">
        <v>179</v>
      </c>
      <c r="BN141" s="40">
        <v>0</v>
      </c>
      <c r="BO141" s="91">
        <v>0</v>
      </c>
      <c r="BP141" s="40">
        <v>0</v>
      </c>
      <c r="BQ141" s="91">
        <v>0</v>
      </c>
      <c r="BR141" s="40">
        <v>0</v>
      </c>
      <c r="BS141" s="91">
        <v>0</v>
      </c>
      <c r="BU141" s="209"/>
      <c r="BV141" s="213" t="s">
        <v>245</v>
      </c>
      <c r="BW141" s="38">
        <f t="shared" si="1099"/>
        <v>0.95378151260504207</v>
      </c>
      <c r="BX141" s="38">
        <f t="shared" si="1100"/>
        <v>1</v>
      </c>
      <c r="BY141" s="86"/>
      <c r="BZ141" s="148"/>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Z141" s="148"/>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row>
    <row r="142" spans="2:178" s="12" customFormat="1" ht="14.25" customHeight="1">
      <c r="B142" s="264"/>
      <c r="C142" s="285"/>
      <c r="D142" s="164" t="s">
        <v>74</v>
      </c>
      <c r="E142" s="39">
        <v>105</v>
      </c>
      <c r="F142" s="237">
        <v>1</v>
      </c>
      <c r="G142" s="13">
        <f t="shared" si="988"/>
        <v>9.5238095238095247E-3</v>
      </c>
      <c r="H142" s="34">
        <v>14</v>
      </c>
      <c r="I142" s="13">
        <f t="shared" si="989"/>
        <v>0.13333333333333333</v>
      </c>
      <c r="J142" s="34">
        <v>3</v>
      </c>
      <c r="K142" s="13">
        <f t="shared" si="990"/>
        <v>2.8571428571428571E-2</v>
      </c>
      <c r="L142" s="39">
        <v>215</v>
      </c>
      <c r="M142" s="237">
        <v>5</v>
      </c>
      <c r="N142" s="13">
        <f t="shared" si="991"/>
        <v>2.3255813953488372E-2</v>
      </c>
      <c r="O142" s="34">
        <v>22</v>
      </c>
      <c r="P142" s="13">
        <f t="shared" si="992"/>
        <v>0.10232558139534884</v>
      </c>
      <c r="Q142" s="34">
        <v>8</v>
      </c>
      <c r="R142" s="13">
        <f t="shared" si="993"/>
        <v>3.7209302325581395E-2</v>
      </c>
      <c r="S142" s="39">
        <v>9903</v>
      </c>
      <c r="T142" s="237">
        <v>327</v>
      </c>
      <c r="U142" s="13">
        <f t="shared" si="994"/>
        <v>3.3020296879733416E-2</v>
      </c>
      <c r="V142" s="34">
        <v>1655</v>
      </c>
      <c r="W142" s="13">
        <f t="shared" si="995"/>
        <v>0.16712107442189236</v>
      </c>
      <c r="X142" s="34">
        <v>577</v>
      </c>
      <c r="Y142" s="13">
        <f t="shared" si="996"/>
        <v>5.8265172170049478E-2</v>
      </c>
      <c r="Z142" s="39">
        <v>8273</v>
      </c>
      <c r="AA142" s="237">
        <v>237</v>
      </c>
      <c r="AB142" s="13">
        <f t="shared" si="997"/>
        <v>2.8647407228333133E-2</v>
      </c>
      <c r="AC142" s="34">
        <v>1219</v>
      </c>
      <c r="AD142" s="13">
        <f t="shared" si="998"/>
        <v>0.14734679076513962</v>
      </c>
      <c r="AE142" s="34">
        <v>448</v>
      </c>
      <c r="AF142" s="13">
        <f t="shared" si="999"/>
        <v>5.4152060921068536E-2</v>
      </c>
      <c r="AG142" s="39">
        <v>5117</v>
      </c>
      <c r="AH142" s="237">
        <v>88</v>
      </c>
      <c r="AI142" s="13">
        <f t="shared" si="1000"/>
        <v>1.7197576705100644E-2</v>
      </c>
      <c r="AJ142" s="34">
        <v>501</v>
      </c>
      <c r="AK142" s="13">
        <f t="shared" si="1001"/>
        <v>9.7908931014266176E-2</v>
      </c>
      <c r="AL142" s="34">
        <v>258</v>
      </c>
      <c r="AM142" s="13">
        <f t="shared" si="1002"/>
        <v>5.0420168067226892E-2</v>
      </c>
      <c r="AN142" s="39">
        <v>2193</v>
      </c>
      <c r="AO142" s="237">
        <v>19</v>
      </c>
      <c r="AP142" s="13">
        <f t="shared" si="1003"/>
        <v>8.6639306885544914E-3</v>
      </c>
      <c r="AQ142" s="34">
        <v>144</v>
      </c>
      <c r="AR142" s="13">
        <f t="shared" si="1004"/>
        <v>6.5663474692202461E-2</v>
      </c>
      <c r="AS142" s="34">
        <v>61</v>
      </c>
      <c r="AT142" s="13">
        <f t="shared" si="1005"/>
        <v>2.7815777473780209E-2</v>
      </c>
      <c r="AU142" s="39">
        <v>692</v>
      </c>
      <c r="AV142" s="237">
        <v>1</v>
      </c>
      <c r="AW142" s="13">
        <f t="shared" si="1006"/>
        <v>1.4450867052023121E-3</v>
      </c>
      <c r="AX142" s="34">
        <v>17</v>
      </c>
      <c r="AY142" s="13">
        <f t="shared" si="1007"/>
        <v>2.4566473988439308E-2</v>
      </c>
      <c r="AZ142" s="34">
        <v>13</v>
      </c>
      <c r="BA142" s="13">
        <f t="shared" si="1008"/>
        <v>1.8786127167630059E-2</v>
      </c>
      <c r="BB142" s="39">
        <f t="shared" si="1009"/>
        <v>26498</v>
      </c>
      <c r="BC142" s="75">
        <f t="shared" si="1009"/>
        <v>678</v>
      </c>
      <c r="BD142" s="13">
        <f t="shared" si="1010"/>
        <v>2.5586836742395654E-2</v>
      </c>
      <c r="BE142" s="75">
        <f t="shared" si="1011"/>
        <v>3572</v>
      </c>
      <c r="BF142" s="13">
        <f t="shared" si="1012"/>
        <v>0.13480262661332931</v>
      </c>
      <c r="BG142" s="75">
        <f t="shared" si="1013"/>
        <v>1368</v>
      </c>
      <c r="BH142" s="13">
        <f t="shared" si="1014"/>
        <v>5.1626537851913352E-2</v>
      </c>
      <c r="BJ142" s="264"/>
      <c r="BK142" s="285"/>
      <c r="BL142" s="222" t="s">
        <v>74</v>
      </c>
      <c r="BM142" s="40">
        <v>25869</v>
      </c>
      <c r="BN142" s="40">
        <v>722</v>
      </c>
      <c r="BO142" s="91">
        <v>2.7909853492597319E-2</v>
      </c>
      <c r="BP142" s="40">
        <v>3561</v>
      </c>
      <c r="BQ142" s="91">
        <v>0.1376551084309405</v>
      </c>
      <c r="BR142" s="40">
        <v>1337</v>
      </c>
      <c r="BS142" s="91">
        <v>5.1683482160114425E-2</v>
      </c>
      <c r="BU142" s="210"/>
      <c r="BV142" s="212" t="s">
        <v>74</v>
      </c>
      <c r="BW142" s="38">
        <f t="shared" si="1099"/>
        <v>0.7879839987923617</v>
      </c>
      <c r="BX142" s="38">
        <f t="shared" si="1100"/>
        <v>0.78275155591634771</v>
      </c>
      <c r="BY142" s="86"/>
      <c r="BZ142" s="148"/>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Z142" s="148"/>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row>
    <row r="143" spans="2:178" s="12" customFormat="1" ht="14.25" customHeight="1">
      <c r="B143" s="262">
        <v>35</v>
      </c>
      <c r="C143" s="283" t="s">
        <v>1</v>
      </c>
      <c r="D143" s="143" t="s">
        <v>163</v>
      </c>
      <c r="E143" s="128">
        <v>17</v>
      </c>
      <c r="F143" s="89">
        <v>0</v>
      </c>
      <c r="G143" s="77">
        <f t="shared" si="988"/>
        <v>0</v>
      </c>
      <c r="H143" s="78">
        <v>0</v>
      </c>
      <c r="I143" s="77">
        <f t="shared" si="989"/>
        <v>0</v>
      </c>
      <c r="J143" s="78">
        <v>1</v>
      </c>
      <c r="K143" s="77">
        <f t="shared" si="990"/>
        <v>5.8823529411764705E-2</v>
      </c>
      <c r="L143" s="128">
        <v>43</v>
      </c>
      <c r="M143" s="89">
        <v>4</v>
      </c>
      <c r="N143" s="77">
        <f t="shared" si="991"/>
        <v>9.3023255813953487E-2</v>
      </c>
      <c r="O143" s="78">
        <v>7</v>
      </c>
      <c r="P143" s="77">
        <f t="shared" si="992"/>
        <v>0.16279069767441862</v>
      </c>
      <c r="Q143" s="78">
        <v>1</v>
      </c>
      <c r="R143" s="77">
        <f t="shared" si="993"/>
        <v>2.3255813953488372E-2</v>
      </c>
      <c r="S143" s="128">
        <v>17269</v>
      </c>
      <c r="T143" s="89">
        <v>644</v>
      </c>
      <c r="U143" s="77">
        <f t="shared" si="994"/>
        <v>3.7292257802999593E-2</v>
      </c>
      <c r="V143" s="78">
        <v>2979</v>
      </c>
      <c r="W143" s="77">
        <f t="shared" si="995"/>
        <v>0.17250564595517981</v>
      </c>
      <c r="X143" s="78">
        <v>1195</v>
      </c>
      <c r="Y143" s="77">
        <f t="shared" si="996"/>
        <v>6.9199142972957317E-2</v>
      </c>
      <c r="Z143" s="128">
        <v>15356</v>
      </c>
      <c r="AA143" s="89">
        <v>566</v>
      </c>
      <c r="AB143" s="77">
        <f t="shared" si="997"/>
        <v>3.6858556915863504E-2</v>
      </c>
      <c r="AC143" s="78">
        <v>2564</v>
      </c>
      <c r="AD143" s="77">
        <f t="shared" si="998"/>
        <v>0.16697056525136755</v>
      </c>
      <c r="AE143" s="78">
        <v>1142</v>
      </c>
      <c r="AF143" s="77">
        <f t="shared" si="999"/>
        <v>7.4368325084657461E-2</v>
      </c>
      <c r="AG143" s="128">
        <v>10010</v>
      </c>
      <c r="AH143" s="89">
        <v>206</v>
      </c>
      <c r="AI143" s="77">
        <f t="shared" si="1000"/>
        <v>2.0579420579420579E-2</v>
      </c>
      <c r="AJ143" s="78">
        <v>1214</v>
      </c>
      <c r="AK143" s="77">
        <f t="shared" si="1001"/>
        <v>0.12127872127872127</v>
      </c>
      <c r="AL143" s="78">
        <v>588</v>
      </c>
      <c r="AM143" s="77">
        <f t="shared" si="1002"/>
        <v>5.8741258741258739E-2</v>
      </c>
      <c r="AN143" s="128">
        <v>4149</v>
      </c>
      <c r="AO143" s="89">
        <v>58</v>
      </c>
      <c r="AP143" s="77">
        <f t="shared" si="1003"/>
        <v>1.3979272113762353E-2</v>
      </c>
      <c r="AQ143" s="78">
        <v>297</v>
      </c>
      <c r="AR143" s="77">
        <f t="shared" si="1004"/>
        <v>7.1583514099783085E-2</v>
      </c>
      <c r="AS143" s="78">
        <v>165</v>
      </c>
      <c r="AT143" s="77">
        <f t="shared" si="1005"/>
        <v>3.976861894432393E-2</v>
      </c>
      <c r="AU143" s="128">
        <v>1293</v>
      </c>
      <c r="AV143" s="89">
        <v>3</v>
      </c>
      <c r="AW143" s="77">
        <f t="shared" si="1006"/>
        <v>2.3201856148491878E-3</v>
      </c>
      <c r="AX143" s="78">
        <v>80</v>
      </c>
      <c r="AY143" s="77">
        <f t="shared" si="1007"/>
        <v>6.1871616395978345E-2</v>
      </c>
      <c r="AZ143" s="78">
        <v>18</v>
      </c>
      <c r="BA143" s="77">
        <f t="shared" si="1008"/>
        <v>1.3921113689095127E-2</v>
      </c>
      <c r="BB143" s="128">
        <f t="shared" si="1009"/>
        <v>48137</v>
      </c>
      <c r="BC143" s="79">
        <f t="shared" si="1009"/>
        <v>1481</v>
      </c>
      <c r="BD143" s="77">
        <f t="shared" si="1010"/>
        <v>3.076635436358726E-2</v>
      </c>
      <c r="BE143" s="79">
        <f t="shared" si="1011"/>
        <v>7141</v>
      </c>
      <c r="BF143" s="77">
        <f t="shared" si="1012"/>
        <v>0.14834742505764797</v>
      </c>
      <c r="BG143" s="79">
        <f t="shared" si="1013"/>
        <v>3110</v>
      </c>
      <c r="BH143" s="77">
        <f t="shared" si="1014"/>
        <v>6.4607266759457382E-2</v>
      </c>
      <c r="BJ143" s="262">
        <v>35</v>
      </c>
      <c r="BK143" s="283" t="s">
        <v>1</v>
      </c>
      <c r="BL143" s="223" t="s">
        <v>163</v>
      </c>
      <c r="BM143" s="40">
        <v>47141</v>
      </c>
      <c r="BN143" s="40">
        <v>1554</v>
      </c>
      <c r="BO143" s="91">
        <v>3.2964934982287183E-2</v>
      </c>
      <c r="BP143" s="40">
        <v>7029</v>
      </c>
      <c r="BQ143" s="91">
        <v>0.14910587386775842</v>
      </c>
      <c r="BR143" s="40">
        <v>2912</v>
      </c>
      <c r="BS143" s="91">
        <v>6.1772130417258861E-2</v>
      </c>
      <c r="BU143" s="208" t="s">
        <v>1</v>
      </c>
      <c r="BV143" s="213" t="s">
        <v>163</v>
      </c>
      <c r="BW143" s="38">
        <f t="shared" si="1099"/>
        <v>0.75627895381930743</v>
      </c>
      <c r="BX143" s="38">
        <f t="shared" si="1100"/>
        <v>0.75615706073269551</v>
      </c>
      <c r="BY143" s="86"/>
      <c r="BZ143" s="148"/>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Z143" s="148"/>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row>
    <row r="144" spans="2:178" s="12" customFormat="1" ht="14.25" customHeight="1">
      <c r="B144" s="263"/>
      <c r="C144" s="284"/>
      <c r="D144" s="181" t="s">
        <v>191</v>
      </c>
      <c r="E144" s="174">
        <v>0</v>
      </c>
      <c r="F144" s="175">
        <v>0</v>
      </c>
      <c r="G144" s="67" t="str">
        <f t="shared" si="988"/>
        <v>-</v>
      </c>
      <c r="H144" s="68">
        <v>0</v>
      </c>
      <c r="I144" s="67" t="str">
        <f t="shared" si="989"/>
        <v>-</v>
      </c>
      <c r="J144" s="68">
        <v>0</v>
      </c>
      <c r="K144" s="67" t="str">
        <f t="shared" si="990"/>
        <v>-</v>
      </c>
      <c r="L144" s="174">
        <v>0</v>
      </c>
      <c r="M144" s="175">
        <v>0</v>
      </c>
      <c r="N144" s="67" t="str">
        <f t="shared" si="991"/>
        <v>-</v>
      </c>
      <c r="O144" s="68">
        <v>0</v>
      </c>
      <c r="P144" s="67" t="str">
        <f t="shared" si="992"/>
        <v>-</v>
      </c>
      <c r="Q144" s="68">
        <v>0</v>
      </c>
      <c r="R144" s="67" t="str">
        <f t="shared" si="993"/>
        <v>-</v>
      </c>
      <c r="S144" s="174">
        <v>2393</v>
      </c>
      <c r="T144" s="175">
        <v>78</v>
      </c>
      <c r="U144" s="67">
        <f t="shared" si="994"/>
        <v>3.2595068951107399E-2</v>
      </c>
      <c r="V144" s="68">
        <v>366</v>
      </c>
      <c r="W144" s="67">
        <f t="shared" si="995"/>
        <v>0.15294609277058085</v>
      </c>
      <c r="X144" s="68">
        <v>163</v>
      </c>
      <c r="Y144" s="67">
        <f t="shared" si="996"/>
        <v>6.8115336397826992E-2</v>
      </c>
      <c r="Z144" s="174">
        <v>1625</v>
      </c>
      <c r="AA144" s="175">
        <v>62</v>
      </c>
      <c r="AB144" s="67">
        <f t="shared" si="997"/>
        <v>3.8153846153846156E-2</v>
      </c>
      <c r="AC144" s="68">
        <v>276</v>
      </c>
      <c r="AD144" s="67">
        <f t="shared" si="998"/>
        <v>0.16984615384615384</v>
      </c>
      <c r="AE144" s="68">
        <v>151</v>
      </c>
      <c r="AF144" s="67">
        <f t="shared" si="999"/>
        <v>9.2923076923076928E-2</v>
      </c>
      <c r="AG144" s="174">
        <v>884</v>
      </c>
      <c r="AH144" s="175">
        <v>32</v>
      </c>
      <c r="AI144" s="67">
        <f t="shared" si="1000"/>
        <v>3.6199095022624438E-2</v>
      </c>
      <c r="AJ144" s="68">
        <v>118</v>
      </c>
      <c r="AK144" s="67">
        <f t="shared" si="1001"/>
        <v>0.1334841628959276</v>
      </c>
      <c r="AL144" s="68">
        <v>56</v>
      </c>
      <c r="AM144" s="67">
        <f t="shared" si="1002"/>
        <v>6.3348416289592757E-2</v>
      </c>
      <c r="AN144" s="174">
        <v>349</v>
      </c>
      <c r="AO144" s="175">
        <v>3</v>
      </c>
      <c r="AP144" s="67">
        <f t="shared" si="1003"/>
        <v>8.5959885386819486E-3</v>
      </c>
      <c r="AQ144" s="68">
        <v>24</v>
      </c>
      <c r="AR144" s="67">
        <f t="shared" si="1004"/>
        <v>6.8767908309455589E-2</v>
      </c>
      <c r="AS144" s="68">
        <v>25</v>
      </c>
      <c r="AT144" s="67">
        <f t="shared" si="1005"/>
        <v>7.1633237822349566E-2</v>
      </c>
      <c r="AU144" s="174">
        <v>104</v>
      </c>
      <c r="AV144" s="175">
        <v>0</v>
      </c>
      <c r="AW144" s="67">
        <f t="shared" si="1006"/>
        <v>0</v>
      </c>
      <c r="AX144" s="68">
        <v>2</v>
      </c>
      <c r="AY144" s="67">
        <f t="shared" si="1007"/>
        <v>1.9230769230769232E-2</v>
      </c>
      <c r="AZ144" s="68">
        <v>3</v>
      </c>
      <c r="BA144" s="67">
        <f t="shared" si="1008"/>
        <v>2.8846153846153848E-2</v>
      </c>
      <c r="BB144" s="174">
        <f t="shared" si="1009"/>
        <v>5355</v>
      </c>
      <c r="BC144" s="69">
        <f t="shared" si="1009"/>
        <v>175</v>
      </c>
      <c r="BD144" s="67">
        <f t="shared" si="1010"/>
        <v>3.2679738562091505E-2</v>
      </c>
      <c r="BE144" s="69">
        <f t="shared" si="1011"/>
        <v>786</v>
      </c>
      <c r="BF144" s="67">
        <f t="shared" si="1012"/>
        <v>0.14677871148459384</v>
      </c>
      <c r="BG144" s="69">
        <f t="shared" si="1013"/>
        <v>398</v>
      </c>
      <c r="BH144" s="67">
        <f t="shared" si="1014"/>
        <v>7.4323062558356676E-2</v>
      </c>
      <c r="BJ144" s="263"/>
      <c r="BK144" s="284"/>
      <c r="BL144" s="223" t="s">
        <v>191</v>
      </c>
      <c r="BM144" s="40">
        <v>5246</v>
      </c>
      <c r="BN144" s="40">
        <v>189</v>
      </c>
      <c r="BO144" s="91">
        <v>3.6027449485322154E-2</v>
      </c>
      <c r="BP144" s="40">
        <v>760</v>
      </c>
      <c r="BQ144" s="91">
        <v>0.14487228364468166</v>
      </c>
      <c r="BR144" s="40">
        <v>376</v>
      </c>
      <c r="BS144" s="91">
        <v>7.1673656118947771E-2</v>
      </c>
      <c r="BU144" s="209"/>
      <c r="BV144" s="213" t="s">
        <v>191</v>
      </c>
      <c r="BW144" s="38">
        <f t="shared" si="1099"/>
        <v>0.746218487394958</v>
      </c>
      <c r="BX144" s="38">
        <f t="shared" si="1100"/>
        <v>0.74742661075104844</v>
      </c>
      <c r="BY144" s="86"/>
      <c r="BZ144" s="148"/>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Z144" s="148"/>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row>
    <row r="145" spans="2:178" s="12" customFormat="1" ht="14.25" customHeight="1">
      <c r="B145" s="263"/>
      <c r="C145" s="284"/>
      <c r="D145" s="144" t="s">
        <v>246</v>
      </c>
      <c r="E145" s="166">
        <v>1</v>
      </c>
      <c r="F145" s="235">
        <v>0</v>
      </c>
      <c r="G145" s="168">
        <f t="shared" ref="G145" si="1157">IFERROR(F145/E145,"-")</f>
        <v>0</v>
      </c>
      <c r="H145" s="236">
        <v>0</v>
      </c>
      <c r="I145" s="168">
        <f t="shared" ref="I145" si="1158">IFERROR(H145/E145,"-")</f>
        <v>0</v>
      </c>
      <c r="J145" s="236">
        <v>0</v>
      </c>
      <c r="K145" s="168">
        <f t="shared" ref="K145" si="1159">IFERROR(J145/E145,"-")</f>
        <v>0</v>
      </c>
      <c r="L145" s="166">
        <v>2</v>
      </c>
      <c r="M145" s="235">
        <v>0</v>
      </c>
      <c r="N145" s="168">
        <f t="shared" ref="N145" si="1160">IFERROR(M145/L145,"-")</f>
        <v>0</v>
      </c>
      <c r="O145" s="236">
        <v>0</v>
      </c>
      <c r="P145" s="168">
        <f t="shared" ref="P145" si="1161">IFERROR(O145/L145,"-")</f>
        <v>0</v>
      </c>
      <c r="Q145" s="236">
        <v>0</v>
      </c>
      <c r="R145" s="168">
        <f t="shared" ref="R145" si="1162">IFERROR(Q145/L145,"-")</f>
        <v>0</v>
      </c>
      <c r="S145" s="166">
        <v>177</v>
      </c>
      <c r="T145" s="235">
        <v>0</v>
      </c>
      <c r="U145" s="168">
        <f t="shared" ref="U145" si="1163">IFERROR(T145/S145,"-")</f>
        <v>0</v>
      </c>
      <c r="V145" s="236">
        <v>2</v>
      </c>
      <c r="W145" s="168">
        <f t="shared" ref="W145" si="1164">IFERROR(V145/S145,"-")</f>
        <v>1.1299435028248588E-2</v>
      </c>
      <c r="X145" s="236">
        <v>5</v>
      </c>
      <c r="Y145" s="168">
        <f t="shared" ref="Y145" si="1165">IFERROR(X145/S145,"-")</f>
        <v>2.8248587570621469E-2</v>
      </c>
      <c r="Z145" s="166">
        <v>224</v>
      </c>
      <c r="AA145" s="235">
        <v>0</v>
      </c>
      <c r="AB145" s="168">
        <f t="shared" ref="AB145" si="1166">IFERROR(AA145/Z145,"-")</f>
        <v>0</v>
      </c>
      <c r="AC145" s="236">
        <v>4</v>
      </c>
      <c r="AD145" s="168">
        <f t="shared" ref="AD145" si="1167">IFERROR(AC145/Z145,"-")</f>
        <v>1.7857142857142856E-2</v>
      </c>
      <c r="AE145" s="236">
        <v>6</v>
      </c>
      <c r="AF145" s="168">
        <f t="shared" ref="AF145" si="1168">IFERROR(AE145/Z145,"-")</f>
        <v>2.6785714285714284E-2</v>
      </c>
      <c r="AG145" s="166">
        <v>268</v>
      </c>
      <c r="AH145" s="235">
        <v>2</v>
      </c>
      <c r="AI145" s="168">
        <f t="shared" ref="AI145" si="1169">IFERROR(AH145/AG145,"-")</f>
        <v>7.462686567164179E-3</v>
      </c>
      <c r="AJ145" s="236">
        <v>6</v>
      </c>
      <c r="AK145" s="168">
        <f t="shared" ref="AK145" si="1170">IFERROR(AJ145/AG145,"-")</f>
        <v>2.2388059701492536E-2</v>
      </c>
      <c r="AL145" s="236">
        <v>6</v>
      </c>
      <c r="AM145" s="168">
        <f t="shared" ref="AM145" si="1171">IFERROR(AL145/AG145,"-")</f>
        <v>2.2388059701492536E-2</v>
      </c>
      <c r="AN145" s="166">
        <v>243</v>
      </c>
      <c r="AO145" s="235">
        <v>0</v>
      </c>
      <c r="AP145" s="168">
        <f t="shared" ref="AP145" si="1172">IFERROR(AO145/AN145,"-")</f>
        <v>0</v>
      </c>
      <c r="AQ145" s="236">
        <v>2</v>
      </c>
      <c r="AR145" s="168">
        <f t="shared" ref="AR145" si="1173">IFERROR(AQ145/AN145,"-")</f>
        <v>8.23045267489712E-3</v>
      </c>
      <c r="AS145" s="236">
        <v>2</v>
      </c>
      <c r="AT145" s="168">
        <f t="shared" ref="AT145" si="1174">IFERROR(AS145/AN145,"-")</f>
        <v>8.23045267489712E-3</v>
      </c>
      <c r="AU145" s="166">
        <v>161</v>
      </c>
      <c r="AV145" s="235">
        <v>0</v>
      </c>
      <c r="AW145" s="168">
        <f t="shared" ref="AW145" si="1175">IFERROR(AV145/AU145,"-")</f>
        <v>0</v>
      </c>
      <c r="AX145" s="236">
        <v>0</v>
      </c>
      <c r="AY145" s="168">
        <f t="shared" ref="AY145" si="1176">IFERROR(AX145/AU145,"-")</f>
        <v>0</v>
      </c>
      <c r="AZ145" s="236">
        <v>1</v>
      </c>
      <c r="BA145" s="168">
        <f t="shared" ref="BA145" si="1177">IFERROR(AZ145/AU145,"-")</f>
        <v>6.2111801242236021E-3</v>
      </c>
      <c r="BB145" s="166">
        <f t="shared" ref="BB145" si="1178">SUM(E145,L145,S145,Z145,AG145,AN145,AU145,)</f>
        <v>1076</v>
      </c>
      <c r="BC145" s="167">
        <f t="shared" ref="BC145" si="1179">SUM(F145,M145,T145,AA145,AH145,AO145,AV145,)</f>
        <v>2</v>
      </c>
      <c r="BD145" s="168">
        <f t="shared" ref="BD145" si="1180">IFERROR(BC145/BB145,"-")</f>
        <v>1.8587360594795538E-3</v>
      </c>
      <c r="BE145" s="167">
        <f t="shared" ref="BE145" si="1181">SUM(H145,O145,V145,AC145,AJ145,AQ145,AX145,)</f>
        <v>14</v>
      </c>
      <c r="BF145" s="168">
        <f t="shared" ref="BF145" si="1182">IFERROR(BE145/BB145,"-")</f>
        <v>1.3011152416356878E-2</v>
      </c>
      <c r="BG145" s="167">
        <f t="shared" ref="BG145" si="1183">SUM(J145,Q145,X145,AE145,AL145,AS145,AZ145,)</f>
        <v>20</v>
      </c>
      <c r="BH145" s="168">
        <f t="shared" ref="BH145" si="1184">IFERROR(BG145/BB145,"-")</f>
        <v>1.858736059479554E-2</v>
      </c>
      <c r="BJ145" s="263"/>
      <c r="BK145" s="284"/>
      <c r="BL145" s="223" t="s">
        <v>245</v>
      </c>
      <c r="BM145" s="40">
        <v>484</v>
      </c>
      <c r="BN145" s="40">
        <v>0</v>
      </c>
      <c r="BO145" s="91">
        <v>0</v>
      </c>
      <c r="BP145" s="40">
        <v>4</v>
      </c>
      <c r="BQ145" s="91">
        <v>8.2644628099173556E-3</v>
      </c>
      <c r="BR145" s="40">
        <v>2</v>
      </c>
      <c r="BS145" s="91">
        <v>4.1322314049586778E-3</v>
      </c>
      <c r="BU145" s="209"/>
      <c r="BV145" s="213" t="s">
        <v>245</v>
      </c>
      <c r="BW145" s="38">
        <f t="shared" si="1099"/>
        <v>0.96654275092936803</v>
      </c>
      <c r="BX145" s="38">
        <f t="shared" si="1100"/>
        <v>0.98760330578512401</v>
      </c>
      <c r="BY145" s="86"/>
      <c r="BZ145" s="148"/>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Z145" s="148"/>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row>
    <row r="146" spans="2:178" s="12" customFormat="1" ht="14.25" customHeight="1">
      <c r="B146" s="264"/>
      <c r="C146" s="285"/>
      <c r="D146" s="164" t="s">
        <v>74</v>
      </c>
      <c r="E146" s="39">
        <v>18</v>
      </c>
      <c r="F146" s="237">
        <v>0</v>
      </c>
      <c r="G146" s="13">
        <f t="shared" si="988"/>
        <v>0</v>
      </c>
      <c r="H146" s="34">
        <v>0</v>
      </c>
      <c r="I146" s="13">
        <f t="shared" si="989"/>
        <v>0</v>
      </c>
      <c r="J146" s="34">
        <v>1</v>
      </c>
      <c r="K146" s="13">
        <f t="shared" si="990"/>
        <v>5.5555555555555552E-2</v>
      </c>
      <c r="L146" s="39">
        <v>45</v>
      </c>
      <c r="M146" s="237">
        <v>4</v>
      </c>
      <c r="N146" s="13">
        <f t="shared" si="991"/>
        <v>8.8888888888888892E-2</v>
      </c>
      <c r="O146" s="34">
        <v>7</v>
      </c>
      <c r="P146" s="13">
        <f t="shared" si="992"/>
        <v>0.15555555555555556</v>
      </c>
      <c r="Q146" s="34">
        <v>1</v>
      </c>
      <c r="R146" s="13">
        <f t="shared" si="993"/>
        <v>2.2222222222222223E-2</v>
      </c>
      <c r="S146" s="39">
        <v>19839</v>
      </c>
      <c r="T146" s="237">
        <v>722</v>
      </c>
      <c r="U146" s="13">
        <f t="shared" si="994"/>
        <v>3.6392963355007815E-2</v>
      </c>
      <c r="V146" s="34">
        <v>3347</v>
      </c>
      <c r="W146" s="13">
        <f t="shared" si="995"/>
        <v>0.16870810020666363</v>
      </c>
      <c r="X146" s="34">
        <v>1363</v>
      </c>
      <c r="Y146" s="13">
        <f t="shared" si="996"/>
        <v>6.8703059630021671E-2</v>
      </c>
      <c r="Z146" s="39">
        <v>17205</v>
      </c>
      <c r="AA146" s="237">
        <v>628</v>
      </c>
      <c r="AB146" s="13">
        <f t="shared" si="997"/>
        <v>3.6501017146178434E-2</v>
      </c>
      <c r="AC146" s="34">
        <v>2844</v>
      </c>
      <c r="AD146" s="13">
        <f t="shared" si="998"/>
        <v>0.16530078465562337</v>
      </c>
      <c r="AE146" s="34">
        <v>1299</v>
      </c>
      <c r="AF146" s="13">
        <f t="shared" si="999"/>
        <v>7.5501307759372277E-2</v>
      </c>
      <c r="AG146" s="39">
        <v>11162</v>
      </c>
      <c r="AH146" s="237">
        <v>240</v>
      </c>
      <c r="AI146" s="13">
        <f t="shared" si="1000"/>
        <v>2.150152302454757E-2</v>
      </c>
      <c r="AJ146" s="34">
        <v>1338</v>
      </c>
      <c r="AK146" s="13">
        <f t="shared" si="1001"/>
        <v>0.11987099086185271</v>
      </c>
      <c r="AL146" s="34">
        <v>650</v>
      </c>
      <c r="AM146" s="13">
        <f t="shared" si="1002"/>
        <v>5.8233291524816343E-2</v>
      </c>
      <c r="AN146" s="39">
        <v>4741</v>
      </c>
      <c r="AO146" s="237">
        <v>61</v>
      </c>
      <c r="AP146" s="13">
        <f t="shared" si="1003"/>
        <v>1.2866483864163678E-2</v>
      </c>
      <c r="AQ146" s="34">
        <v>323</v>
      </c>
      <c r="AR146" s="13">
        <f t="shared" si="1004"/>
        <v>6.8129086690571605E-2</v>
      </c>
      <c r="AS146" s="34">
        <v>192</v>
      </c>
      <c r="AT146" s="13">
        <f t="shared" si="1005"/>
        <v>4.0497785277367644E-2</v>
      </c>
      <c r="AU146" s="39">
        <v>1558</v>
      </c>
      <c r="AV146" s="237">
        <v>3</v>
      </c>
      <c r="AW146" s="13">
        <f t="shared" si="1006"/>
        <v>1.9255455712451862E-3</v>
      </c>
      <c r="AX146" s="34">
        <v>82</v>
      </c>
      <c r="AY146" s="13">
        <f t="shared" si="1007"/>
        <v>5.2631578947368418E-2</v>
      </c>
      <c r="AZ146" s="34">
        <v>22</v>
      </c>
      <c r="BA146" s="13">
        <f t="shared" si="1008"/>
        <v>1.4120667522464698E-2</v>
      </c>
      <c r="BB146" s="39">
        <f t="shared" si="1009"/>
        <v>54568</v>
      </c>
      <c r="BC146" s="75">
        <f t="shared" si="1009"/>
        <v>1658</v>
      </c>
      <c r="BD146" s="13">
        <f t="shared" si="1010"/>
        <v>3.0384107902067147E-2</v>
      </c>
      <c r="BE146" s="75">
        <f t="shared" si="1011"/>
        <v>7941</v>
      </c>
      <c r="BF146" s="13">
        <f t="shared" si="1012"/>
        <v>0.14552484972877877</v>
      </c>
      <c r="BG146" s="75">
        <f t="shared" si="1013"/>
        <v>3528</v>
      </c>
      <c r="BH146" s="13">
        <f t="shared" si="1014"/>
        <v>6.4653276645653124E-2</v>
      </c>
      <c r="BJ146" s="264"/>
      <c r="BK146" s="285"/>
      <c r="BL146" s="222" t="s">
        <v>74</v>
      </c>
      <c r="BM146" s="40">
        <v>52871</v>
      </c>
      <c r="BN146" s="40">
        <v>1743</v>
      </c>
      <c r="BO146" s="91">
        <v>3.2967032967032968E-2</v>
      </c>
      <c r="BP146" s="40">
        <v>7793</v>
      </c>
      <c r="BQ146" s="91">
        <v>0.14739649335174293</v>
      </c>
      <c r="BR146" s="40">
        <v>3290</v>
      </c>
      <c r="BS146" s="91">
        <v>6.2226929696809215E-2</v>
      </c>
      <c r="BU146" s="210"/>
      <c r="BV146" s="212" t="s">
        <v>74</v>
      </c>
      <c r="BW146" s="38">
        <f t="shared" si="1099"/>
        <v>0.75943776572350097</v>
      </c>
      <c r="BX146" s="38">
        <f t="shared" si="1100"/>
        <v>0.75740954398441485</v>
      </c>
      <c r="BY146" s="86"/>
      <c r="BZ146" s="148"/>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Z146" s="148"/>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row>
    <row r="147" spans="2:178" s="12" customFormat="1" ht="14.25" customHeight="1">
      <c r="B147" s="262">
        <v>36</v>
      </c>
      <c r="C147" s="283" t="s">
        <v>2</v>
      </c>
      <c r="D147" s="143" t="s">
        <v>163</v>
      </c>
      <c r="E147" s="128">
        <v>29</v>
      </c>
      <c r="F147" s="89">
        <v>1</v>
      </c>
      <c r="G147" s="77">
        <f t="shared" si="988"/>
        <v>3.4482758620689655E-2</v>
      </c>
      <c r="H147" s="78">
        <v>3</v>
      </c>
      <c r="I147" s="77">
        <f t="shared" si="989"/>
        <v>0.10344827586206896</v>
      </c>
      <c r="J147" s="78">
        <v>0</v>
      </c>
      <c r="K147" s="77">
        <f t="shared" si="990"/>
        <v>0</v>
      </c>
      <c r="L147" s="128">
        <v>47</v>
      </c>
      <c r="M147" s="89">
        <v>2</v>
      </c>
      <c r="N147" s="77">
        <f t="shared" si="991"/>
        <v>4.2553191489361701E-2</v>
      </c>
      <c r="O147" s="78">
        <v>8</v>
      </c>
      <c r="P147" s="77">
        <f t="shared" si="992"/>
        <v>0.1702127659574468</v>
      </c>
      <c r="Q147" s="78">
        <v>3</v>
      </c>
      <c r="R147" s="77">
        <f t="shared" si="993"/>
        <v>6.3829787234042548E-2</v>
      </c>
      <c r="S147" s="128">
        <v>4718</v>
      </c>
      <c r="T147" s="89">
        <v>318</v>
      </c>
      <c r="U147" s="77">
        <f t="shared" si="994"/>
        <v>6.7401441288681641E-2</v>
      </c>
      <c r="V147" s="78">
        <v>1734</v>
      </c>
      <c r="W147" s="77">
        <f t="shared" si="995"/>
        <v>0.36752861381941498</v>
      </c>
      <c r="X147" s="78">
        <v>169</v>
      </c>
      <c r="Y147" s="77">
        <f t="shared" si="996"/>
        <v>3.5820262823230184E-2</v>
      </c>
      <c r="Z147" s="128">
        <v>4151</v>
      </c>
      <c r="AA147" s="89">
        <v>244</v>
      </c>
      <c r="AB147" s="77">
        <f t="shared" si="997"/>
        <v>5.8781016622500605E-2</v>
      </c>
      <c r="AC147" s="78">
        <v>1620</v>
      </c>
      <c r="AD147" s="77">
        <f t="shared" si="998"/>
        <v>0.39026740544447119</v>
      </c>
      <c r="AE147" s="78">
        <v>153</v>
      </c>
      <c r="AF147" s="77">
        <f t="shared" si="999"/>
        <v>3.6858588291977835E-2</v>
      </c>
      <c r="AG147" s="128">
        <v>2801</v>
      </c>
      <c r="AH147" s="89">
        <v>127</v>
      </c>
      <c r="AI147" s="77">
        <f t="shared" si="1000"/>
        <v>4.5340949660835413E-2</v>
      </c>
      <c r="AJ147" s="78">
        <v>912</v>
      </c>
      <c r="AK147" s="77">
        <f t="shared" si="1001"/>
        <v>0.32559800071403072</v>
      </c>
      <c r="AL147" s="78">
        <v>90</v>
      </c>
      <c r="AM147" s="77">
        <f t="shared" si="1002"/>
        <v>3.2131381649410921E-2</v>
      </c>
      <c r="AN147" s="128">
        <v>1248</v>
      </c>
      <c r="AO147" s="89">
        <v>42</v>
      </c>
      <c r="AP147" s="77">
        <f t="shared" si="1003"/>
        <v>3.3653846153846152E-2</v>
      </c>
      <c r="AQ147" s="78">
        <v>292</v>
      </c>
      <c r="AR147" s="77">
        <f t="shared" si="1004"/>
        <v>0.23397435897435898</v>
      </c>
      <c r="AS147" s="78">
        <v>18</v>
      </c>
      <c r="AT147" s="77">
        <f t="shared" si="1005"/>
        <v>1.4423076923076924E-2</v>
      </c>
      <c r="AU147" s="128">
        <v>447</v>
      </c>
      <c r="AV147" s="89">
        <v>7</v>
      </c>
      <c r="AW147" s="77">
        <f t="shared" si="1006"/>
        <v>1.5659955257270694E-2</v>
      </c>
      <c r="AX147" s="78">
        <v>58</v>
      </c>
      <c r="AY147" s="77">
        <f t="shared" si="1007"/>
        <v>0.12975391498881431</v>
      </c>
      <c r="AZ147" s="78">
        <v>4</v>
      </c>
      <c r="BA147" s="77">
        <f t="shared" si="1008"/>
        <v>8.948545861297539E-3</v>
      </c>
      <c r="BB147" s="128">
        <f t="shared" si="1009"/>
        <v>13441</v>
      </c>
      <c r="BC147" s="79">
        <f t="shared" si="1009"/>
        <v>741</v>
      </c>
      <c r="BD147" s="77">
        <f t="shared" si="1010"/>
        <v>5.5129826649802843E-2</v>
      </c>
      <c r="BE147" s="79">
        <f t="shared" si="1011"/>
        <v>4627</v>
      </c>
      <c r="BF147" s="77">
        <f t="shared" si="1012"/>
        <v>0.34424521984971357</v>
      </c>
      <c r="BG147" s="79">
        <f t="shared" si="1013"/>
        <v>437</v>
      </c>
      <c r="BH147" s="77">
        <f t="shared" si="1014"/>
        <v>3.2512461870396546E-2</v>
      </c>
      <c r="BJ147" s="262">
        <v>36</v>
      </c>
      <c r="BK147" s="283" t="s">
        <v>2</v>
      </c>
      <c r="BL147" s="223" t="s">
        <v>163</v>
      </c>
      <c r="BM147" s="40">
        <v>13156</v>
      </c>
      <c r="BN147" s="40">
        <v>776</v>
      </c>
      <c r="BO147" s="91">
        <v>5.8984493767102464E-2</v>
      </c>
      <c r="BP147" s="40">
        <v>4388</v>
      </c>
      <c r="BQ147" s="91">
        <v>0.33353602918820308</v>
      </c>
      <c r="BR147" s="40">
        <v>450</v>
      </c>
      <c r="BS147" s="91">
        <v>3.4204925509273336E-2</v>
      </c>
      <c r="BU147" s="208" t="s">
        <v>2</v>
      </c>
      <c r="BV147" s="213" t="s">
        <v>163</v>
      </c>
      <c r="BW147" s="38">
        <f t="shared" si="1099"/>
        <v>0.56811249163008704</v>
      </c>
      <c r="BX147" s="38">
        <f t="shared" si="1100"/>
        <v>0.57327455153542106</v>
      </c>
      <c r="BY147" s="86"/>
      <c r="BZ147" s="148"/>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Z147" s="148"/>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row>
    <row r="148" spans="2:178" s="12" customFormat="1" ht="14.25" customHeight="1">
      <c r="B148" s="263"/>
      <c r="C148" s="284"/>
      <c r="D148" s="181" t="s">
        <v>191</v>
      </c>
      <c r="E148" s="174">
        <v>1</v>
      </c>
      <c r="F148" s="175">
        <v>0</v>
      </c>
      <c r="G148" s="67">
        <f t="shared" si="988"/>
        <v>0</v>
      </c>
      <c r="H148" s="68">
        <v>0</v>
      </c>
      <c r="I148" s="67">
        <f t="shared" si="989"/>
        <v>0</v>
      </c>
      <c r="J148" s="68">
        <v>0</v>
      </c>
      <c r="K148" s="67">
        <f t="shared" si="990"/>
        <v>0</v>
      </c>
      <c r="L148" s="174">
        <v>1</v>
      </c>
      <c r="M148" s="175">
        <v>0</v>
      </c>
      <c r="N148" s="67">
        <f t="shared" si="991"/>
        <v>0</v>
      </c>
      <c r="O148" s="68">
        <v>0</v>
      </c>
      <c r="P148" s="67">
        <f t="shared" si="992"/>
        <v>0</v>
      </c>
      <c r="Q148" s="68">
        <v>0</v>
      </c>
      <c r="R148" s="67">
        <f t="shared" si="993"/>
        <v>0</v>
      </c>
      <c r="S148" s="174">
        <v>602</v>
      </c>
      <c r="T148" s="175">
        <v>44</v>
      </c>
      <c r="U148" s="67">
        <f t="shared" si="994"/>
        <v>7.3089700996677748E-2</v>
      </c>
      <c r="V148" s="68">
        <v>180</v>
      </c>
      <c r="W148" s="67">
        <f t="shared" si="995"/>
        <v>0.29900332225913623</v>
      </c>
      <c r="X148" s="68">
        <v>25</v>
      </c>
      <c r="Y148" s="67">
        <f t="shared" si="996"/>
        <v>4.1528239202657809E-2</v>
      </c>
      <c r="Z148" s="174">
        <v>456</v>
      </c>
      <c r="AA148" s="175">
        <v>32</v>
      </c>
      <c r="AB148" s="67">
        <f t="shared" si="997"/>
        <v>7.0175438596491224E-2</v>
      </c>
      <c r="AC148" s="68">
        <v>167</v>
      </c>
      <c r="AD148" s="67">
        <f t="shared" si="998"/>
        <v>0.36622807017543857</v>
      </c>
      <c r="AE148" s="68">
        <v>18</v>
      </c>
      <c r="AF148" s="67">
        <f t="shared" si="999"/>
        <v>3.9473684210526314E-2</v>
      </c>
      <c r="AG148" s="174">
        <v>225</v>
      </c>
      <c r="AH148" s="175">
        <v>11</v>
      </c>
      <c r="AI148" s="67">
        <f t="shared" si="1000"/>
        <v>4.8888888888888891E-2</v>
      </c>
      <c r="AJ148" s="68">
        <v>73</v>
      </c>
      <c r="AK148" s="67">
        <f t="shared" si="1001"/>
        <v>0.32444444444444442</v>
      </c>
      <c r="AL148" s="68">
        <v>9</v>
      </c>
      <c r="AM148" s="67">
        <f t="shared" si="1002"/>
        <v>0.04</v>
      </c>
      <c r="AN148" s="174">
        <v>130</v>
      </c>
      <c r="AO148" s="175">
        <v>6</v>
      </c>
      <c r="AP148" s="67">
        <f t="shared" si="1003"/>
        <v>4.6153846153846156E-2</v>
      </c>
      <c r="AQ148" s="68">
        <v>32</v>
      </c>
      <c r="AR148" s="67">
        <f t="shared" si="1004"/>
        <v>0.24615384615384617</v>
      </c>
      <c r="AS148" s="68">
        <v>5</v>
      </c>
      <c r="AT148" s="67">
        <f t="shared" si="1005"/>
        <v>3.8461538461538464E-2</v>
      </c>
      <c r="AU148" s="174">
        <v>38</v>
      </c>
      <c r="AV148" s="175">
        <v>1</v>
      </c>
      <c r="AW148" s="67">
        <f t="shared" si="1006"/>
        <v>2.6315789473684209E-2</v>
      </c>
      <c r="AX148" s="68">
        <v>5</v>
      </c>
      <c r="AY148" s="67">
        <f t="shared" si="1007"/>
        <v>0.13157894736842105</v>
      </c>
      <c r="AZ148" s="68">
        <v>0</v>
      </c>
      <c r="BA148" s="67">
        <f t="shared" si="1008"/>
        <v>0</v>
      </c>
      <c r="BB148" s="174">
        <f t="shared" si="1009"/>
        <v>1453</v>
      </c>
      <c r="BC148" s="69">
        <f t="shared" si="1009"/>
        <v>94</v>
      </c>
      <c r="BD148" s="67">
        <f t="shared" si="1010"/>
        <v>6.4693737095664144E-2</v>
      </c>
      <c r="BE148" s="69">
        <f t="shared" si="1011"/>
        <v>457</v>
      </c>
      <c r="BF148" s="67">
        <f t="shared" si="1012"/>
        <v>0.31452167928423952</v>
      </c>
      <c r="BG148" s="69">
        <f t="shared" si="1013"/>
        <v>57</v>
      </c>
      <c r="BH148" s="67">
        <f t="shared" si="1014"/>
        <v>3.922918100481762E-2</v>
      </c>
      <c r="BJ148" s="263"/>
      <c r="BK148" s="284"/>
      <c r="BL148" s="223" t="s">
        <v>191</v>
      </c>
      <c r="BM148" s="40">
        <v>1418</v>
      </c>
      <c r="BN148" s="40">
        <v>90</v>
      </c>
      <c r="BO148" s="91">
        <v>6.3469675599435824E-2</v>
      </c>
      <c r="BP148" s="40">
        <v>444</v>
      </c>
      <c r="BQ148" s="91">
        <v>0.31311706629055008</v>
      </c>
      <c r="BR148" s="40">
        <v>55</v>
      </c>
      <c r="BS148" s="91">
        <v>3.8787023977433006E-2</v>
      </c>
      <c r="BU148" s="209"/>
      <c r="BV148" s="213" t="s">
        <v>191</v>
      </c>
      <c r="BW148" s="38">
        <f t="shared" si="1099"/>
        <v>0.58155540261527872</v>
      </c>
      <c r="BX148" s="38">
        <f t="shared" si="1100"/>
        <v>0.58462623413258108</v>
      </c>
      <c r="BY148" s="86"/>
      <c r="BZ148" s="148"/>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Z148" s="148"/>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row>
    <row r="149" spans="2:178" s="12" customFormat="1" ht="14.25" customHeight="1">
      <c r="B149" s="263"/>
      <c r="C149" s="284"/>
      <c r="D149" s="144" t="s">
        <v>246</v>
      </c>
      <c r="E149" s="166">
        <v>0</v>
      </c>
      <c r="F149" s="235">
        <v>0</v>
      </c>
      <c r="G149" s="168" t="str">
        <f t="shared" ref="G149" si="1185">IFERROR(F149/E149,"-")</f>
        <v>-</v>
      </c>
      <c r="H149" s="236">
        <v>0</v>
      </c>
      <c r="I149" s="168" t="str">
        <f t="shared" ref="I149" si="1186">IFERROR(H149/E149,"-")</f>
        <v>-</v>
      </c>
      <c r="J149" s="236">
        <v>0</v>
      </c>
      <c r="K149" s="168" t="str">
        <f t="shared" ref="K149" si="1187">IFERROR(J149/E149,"-")</f>
        <v>-</v>
      </c>
      <c r="L149" s="166">
        <v>1</v>
      </c>
      <c r="M149" s="235">
        <v>0</v>
      </c>
      <c r="N149" s="168">
        <f t="shared" ref="N149" si="1188">IFERROR(M149/L149,"-")</f>
        <v>0</v>
      </c>
      <c r="O149" s="236">
        <v>0</v>
      </c>
      <c r="P149" s="168">
        <f t="shared" ref="P149" si="1189">IFERROR(O149/L149,"-")</f>
        <v>0</v>
      </c>
      <c r="Q149" s="236">
        <v>0</v>
      </c>
      <c r="R149" s="168">
        <f t="shared" ref="R149" si="1190">IFERROR(Q149/L149,"-")</f>
        <v>0</v>
      </c>
      <c r="S149" s="166">
        <v>42</v>
      </c>
      <c r="T149" s="235">
        <v>1</v>
      </c>
      <c r="U149" s="168">
        <f t="shared" ref="U149" si="1191">IFERROR(T149/S149,"-")</f>
        <v>2.3809523809523808E-2</v>
      </c>
      <c r="V149" s="236">
        <v>4</v>
      </c>
      <c r="W149" s="168">
        <f t="shared" ref="W149" si="1192">IFERROR(V149/S149,"-")</f>
        <v>9.5238095238095233E-2</v>
      </c>
      <c r="X149" s="236">
        <v>0</v>
      </c>
      <c r="Y149" s="168">
        <f t="shared" ref="Y149" si="1193">IFERROR(X149/S149,"-")</f>
        <v>0</v>
      </c>
      <c r="Z149" s="166">
        <v>86</v>
      </c>
      <c r="AA149" s="235">
        <v>2</v>
      </c>
      <c r="AB149" s="168">
        <f t="shared" ref="AB149" si="1194">IFERROR(AA149/Z149,"-")</f>
        <v>2.3255813953488372E-2</v>
      </c>
      <c r="AC149" s="236">
        <v>10</v>
      </c>
      <c r="AD149" s="168">
        <f t="shared" ref="AD149" si="1195">IFERROR(AC149/Z149,"-")</f>
        <v>0.11627906976744186</v>
      </c>
      <c r="AE149" s="236">
        <v>1</v>
      </c>
      <c r="AF149" s="168">
        <f t="shared" ref="AF149" si="1196">IFERROR(AE149/Z149,"-")</f>
        <v>1.1627906976744186E-2</v>
      </c>
      <c r="AG149" s="166">
        <v>81</v>
      </c>
      <c r="AH149" s="235">
        <v>3</v>
      </c>
      <c r="AI149" s="168">
        <f t="shared" ref="AI149" si="1197">IFERROR(AH149/AG149,"-")</f>
        <v>3.7037037037037035E-2</v>
      </c>
      <c r="AJ149" s="236">
        <v>3</v>
      </c>
      <c r="AK149" s="168">
        <f t="shared" ref="AK149" si="1198">IFERROR(AJ149/AG149,"-")</f>
        <v>3.7037037037037035E-2</v>
      </c>
      <c r="AL149" s="236">
        <v>1</v>
      </c>
      <c r="AM149" s="168">
        <f t="shared" ref="AM149" si="1199">IFERROR(AL149/AG149,"-")</f>
        <v>1.2345679012345678E-2</v>
      </c>
      <c r="AN149" s="166">
        <v>73</v>
      </c>
      <c r="AO149" s="235">
        <v>0</v>
      </c>
      <c r="AP149" s="168">
        <f t="shared" ref="AP149" si="1200">IFERROR(AO149/AN149,"-")</f>
        <v>0</v>
      </c>
      <c r="AQ149" s="236">
        <v>4</v>
      </c>
      <c r="AR149" s="168">
        <f t="shared" ref="AR149" si="1201">IFERROR(AQ149/AN149,"-")</f>
        <v>5.4794520547945202E-2</v>
      </c>
      <c r="AS149" s="236">
        <v>0</v>
      </c>
      <c r="AT149" s="168">
        <f t="shared" ref="AT149" si="1202">IFERROR(AS149/AN149,"-")</f>
        <v>0</v>
      </c>
      <c r="AU149" s="166">
        <v>45</v>
      </c>
      <c r="AV149" s="235">
        <v>0</v>
      </c>
      <c r="AW149" s="168">
        <f t="shared" ref="AW149" si="1203">IFERROR(AV149/AU149,"-")</f>
        <v>0</v>
      </c>
      <c r="AX149" s="236">
        <v>1</v>
      </c>
      <c r="AY149" s="168">
        <f t="shared" ref="AY149" si="1204">IFERROR(AX149/AU149,"-")</f>
        <v>2.2222222222222223E-2</v>
      </c>
      <c r="AZ149" s="236">
        <v>0</v>
      </c>
      <c r="BA149" s="168">
        <f t="shared" ref="BA149" si="1205">IFERROR(AZ149/AU149,"-")</f>
        <v>0</v>
      </c>
      <c r="BB149" s="166">
        <f t="shared" ref="BB149" si="1206">SUM(E149,L149,S149,Z149,AG149,AN149,AU149,)</f>
        <v>328</v>
      </c>
      <c r="BC149" s="167">
        <f t="shared" ref="BC149" si="1207">SUM(F149,M149,T149,AA149,AH149,AO149,AV149,)</f>
        <v>6</v>
      </c>
      <c r="BD149" s="168">
        <f t="shared" ref="BD149" si="1208">IFERROR(BC149/BB149,"-")</f>
        <v>1.8292682926829267E-2</v>
      </c>
      <c r="BE149" s="167">
        <f t="shared" ref="BE149" si="1209">SUM(H149,O149,V149,AC149,AJ149,AQ149,AX149,)</f>
        <v>22</v>
      </c>
      <c r="BF149" s="168">
        <f t="shared" ref="BF149" si="1210">IFERROR(BE149/BB149,"-")</f>
        <v>6.7073170731707321E-2</v>
      </c>
      <c r="BG149" s="167">
        <f t="shared" ref="BG149" si="1211">SUM(J149,Q149,X149,AE149,AL149,AS149,AZ149,)</f>
        <v>2</v>
      </c>
      <c r="BH149" s="168">
        <f t="shared" ref="BH149" si="1212">IFERROR(BG149/BB149,"-")</f>
        <v>6.0975609756097563E-3</v>
      </c>
      <c r="BJ149" s="263"/>
      <c r="BK149" s="284"/>
      <c r="BL149" s="223" t="s">
        <v>245</v>
      </c>
      <c r="BM149" s="40">
        <v>152</v>
      </c>
      <c r="BN149" s="40">
        <v>0</v>
      </c>
      <c r="BO149" s="91">
        <v>0</v>
      </c>
      <c r="BP149" s="40">
        <v>0</v>
      </c>
      <c r="BQ149" s="91">
        <v>0</v>
      </c>
      <c r="BR149" s="40">
        <v>0</v>
      </c>
      <c r="BS149" s="91">
        <v>0</v>
      </c>
      <c r="BU149" s="209"/>
      <c r="BV149" s="213" t="s">
        <v>245</v>
      </c>
      <c r="BW149" s="38">
        <f t="shared" si="1099"/>
        <v>0.90853658536585369</v>
      </c>
      <c r="BX149" s="38">
        <f t="shared" si="1100"/>
        <v>1</v>
      </c>
      <c r="BY149" s="86"/>
      <c r="BZ149" s="148"/>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Z149" s="148"/>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row>
    <row r="150" spans="2:178" s="12" customFormat="1" ht="14.25" customHeight="1">
      <c r="B150" s="264"/>
      <c r="C150" s="285"/>
      <c r="D150" s="164" t="s">
        <v>74</v>
      </c>
      <c r="E150" s="39">
        <v>30</v>
      </c>
      <c r="F150" s="237">
        <v>1</v>
      </c>
      <c r="G150" s="13">
        <f t="shared" si="988"/>
        <v>3.3333333333333333E-2</v>
      </c>
      <c r="H150" s="34">
        <v>3</v>
      </c>
      <c r="I150" s="13">
        <f t="shared" si="989"/>
        <v>0.1</v>
      </c>
      <c r="J150" s="34">
        <v>0</v>
      </c>
      <c r="K150" s="13">
        <f t="shared" si="990"/>
        <v>0</v>
      </c>
      <c r="L150" s="39">
        <v>49</v>
      </c>
      <c r="M150" s="237">
        <v>2</v>
      </c>
      <c r="N150" s="13">
        <f t="shared" si="991"/>
        <v>4.0816326530612242E-2</v>
      </c>
      <c r="O150" s="34">
        <v>8</v>
      </c>
      <c r="P150" s="13">
        <f t="shared" si="992"/>
        <v>0.16326530612244897</v>
      </c>
      <c r="Q150" s="34">
        <v>3</v>
      </c>
      <c r="R150" s="13">
        <f t="shared" si="993"/>
        <v>6.1224489795918366E-2</v>
      </c>
      <c r="S150" s="39">
        <v>5362</v>
      </c>
      <c r="T150" s="237">
        <v>363</v>
      </c>
      <c r="U150" s="13">
        <f t="shared" si="994"/>
        <v>6.7698619917941072E-2</v>
      </c>
      <c r="V150" s="34">
        <v>1918</v>
      </c>
      <c r="W150" s="13">
        <f t="shared" si="995"/>
        <v>0.35770234986945171</v>
      </c>
      <c r="X150" s="34">
        <v>194</v>
      </c>
      <c r="Y150" s="13">
        <f t="shared" si="996"/>
        <v>3.618052965311451E-2</v>
      </c>
      <c r="Z150" s="39">
        <v>4693</v>
      </c>
      <c r="AA150" s="237">
        <v>278</v>
      </c>
      <c r="AB150" s="13">
        <f t="shared" si="997"/>
        <v>5.9237161730236521E-2</v>
      </c>
      <c r="AC150" s="34">
        <v>1797</v>
      </c>
      <c r="AD150" s="13">
        <f t="shared" si="998"/>
        <v>0.38291071809077348</v>
      </c>
      <c r="AE150" s="34">
        <v>172</v>
      </c>
      <c r="AF150" s="13">
        <f t="shared" si="999"/>
        <v>3.6650330279139144E-2</v>
      </c>
      <c r="AG150" s="39">
        <v>3107</v>
      </c>
      <c r="AH150" s="237">
        <v>141</v>
      </c>
      <c r="AI150" s="13">
        <f t="shared" si="1000"/>
        <v>4.5381396845831992E-2</v>
      </c>
      <c r="AJ150" s="34">
        <v>988</v>
      </c>
      <c r="AK150" s="13">
        <f t="shared" si="1001"/>
        <v>0.31799163179916318</v>
      </c>
      <c r="AL150" s="34">
        <v>100</v>
      </c>
      <c r="AM150" s="13">
        <f t="shared" si="1002"/>
        <v>3.2185387833923398E-2</v>
      </c>
      <c r="AN150" s="39">
        <v>1451</v>
      </c>
      <c r="AO150" s="237">
        <v>48</v>
      </c>
      <c r="AP150" s="13">
        <f t="shared" si="1003"/>
        <v>3.308063404548587E-2</v>
      </c>
      <c r="AQ150" s="34">
        <v>328</v>
      </c>
      <c r="AR150" s="13">
        <f t="shared" si="1004"/>
        <v>0.22605099931082012</v>
      </c>
      <c r="AS150" s="34">
        <v>23</v>
      </c>
      <c r="AT150" s="13">
        <f t="shared" si="1005"/>
        <v>1.5851137146795313E-2</v>
      </c>
      <c r="AU150" s="39">
        <v>530</v>
      </c>
      <c r="AV150" s="237">
        <v>8</v>
      </c>
      <c r="AW150" s="13">
        <f t="shared" si="1006"/>
        <v>1.509433962264151E-2</v>
      </c>
      <c r="AX150" s="34">
        <v>64</v>
      </c>
      <c r="AY150" s="13">
        <f t="shared" si="1007"/>
        <v>0.12075471698113208</v>
      </c>
      <c r="AZ150" s="34">
        <v>4</v>
      </c>
      <c r="BA150" s="13">
        <f t="shared" si="1008"/>
        <v>7.5471698113207548E-3</v>
      </c>
      <c r="BB150" s="39">
        <f t="shared" si="1009"/>
        <v>15222</v>
      </c>
      <c r="BC150" s="75">
        <f t="shared" si="1009"/>
        <v>841</v>
      </c>
      <c r="BD150" s="13">
        <f t="shared" si="1010"/>
        <v>5.5248981736959663E-2</v>
      </c>
      <c r="BE150" s="75">
        <f t="shared" si="1011"/>
        <v>5106</v>
      </c>
      <c r="BF150" s="13">
        <f t="shared" si="1012"/>
        <v>0.33543555380370516</v>
      </c>
      <c r="BG150" s="75">
        <f t="shared" si="1013"/>
        <v>496</v>
      </c>
      <c r="BH150" s="13">
        <f t="shared" si="1014"/>
        <v>3.2584417290763369E-2</v>
      </c>
      <c r="BJ150" s="264"/>
      <c r="BK150" s="285"/>
      <c r="BL150" s="222" t="s">
        <v>74</v>
      </c>
      <c r="BM150" s="40">
        <v>14726</v>
      </c>
      <c r="BN150" s="40">
        <v>866</v>
      </c>
      <c r="BO150" s="91">
        <v>5.8807551269862826E-2</v>
      </c>
      <c r="BP150" s="40">
        <v>4832</v>
      </c>
      <c r="BQ150" s="91">
        <v>0.32812712209697137</v>
      </c>
      <c r="BR150" s="40">
        <v>505</v>
      </c>
      <c r="BS150" s="91">
        <v>3.4293087056906153E-2</v>
      </c>
      <c r="BU150" s="210"/>
      <c r="BV150" s="212" t="s">
        <v>74</v>
      </c>
      <c r="BW150" s="38">
        <f t="shared" si="1099"/>
        <v>0.57673104716857182</v>
      </c>
      <c r="BX150" s="38">
        <f t="shared" si="1100"/>
        <v>0.57877223957625967</v>
      </c>
      <c r="BY150" s="86"/>
      <c r="BZ150" s="148"/>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Z150" s="148"/>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row>
    <row r="151" spans="2:178" s="12" customFormat="1" ht="14.25" customHeight="1">
      <c r="B151" s="262">
        <v>37</v>
      </c>
      <c r="C151" s="283" t="s">
        <v>3</v>
      </c>
      <c r="D151" s="143" t="s">
        <v>163</v>
      </c>
      <c r="E151" s="128">
        <v>21</v>
      </c>
      <c r="F151" s="79">
        <v>2</v>
      </c>
      <c r="G151" s="77">
        <f t="shared" si="988"/>
        <v>9.5238095238095233E-2</v>
      </c>
      <c r="H151" s="79">
        <v>2</v>
      </c>
      <c r="I151" s="77">
        <f t="shared" si="989"/>
        <v>9.5238095238095233E-2</v>
      </c>
      <c r="J151" s="79">
        <v>3</v>
      </c>
      <c r="K151" s="77">
        <f t="shared" si="990"/>
        <v>0.14285714285714285</v>
      </c>
      <c r="L151" s="128">
        <v>98</v>
      </c>
      <c r="M151" s="79">
        <v>3</v>
      </c>
      <c r="N151" s="77">
        <f t="shared" si="991"/>
        <v>3.0612244897959183E-2</v>
      </c>
      <c r="O151" s="79">
        <v>21</v>
      </c>
      <c r="P151" s="77">
        <f t="shared" si="992"/>
        <v>0.21428571428571427</v>
      </c>
      <c r="Q151" s="79">
        <v>7</v>
      </c>
      <c r="R151" s="77">
        <f t="shared" si="993"/>
        <v>7.1428571428571425E-2</v>
      </c>
      <c r="S151" s="128">
        <v>14891</v>
      </c>
      <c r="T151" s="79">
        <v>1698</v>
      </c>
      <c r="U151" s="77">
        <f t="shared" si="994"/>
        <v>0.11402860788395676</v>
      </c>
      <c r="V151" s="79">
        <v>4087</v>
      </c>
      <c r="W151" s="77">
        <f t="shared" si="995"/>
        <v>0.2744610838761668</v>
      </c>
      <c r="X151" s="79">
        <v>1115</v>
      </c>
      <c r="Y151" s="77">
        <f t="shared" si="996"/>
        <v>7.4877442750654763E-2</v>
      </c>
      <c r="Z151" s="128">
        <v>12919</v>
      </c>
      <c r="AA151" s="79">
        <v>1201</v>
      </c>
      <c r="AB151" s="77">
        <f t="shared" si="997"/>
        <v>9.2963851691307373E-2</v>
      </c>
      <c r="AC151" s="79">
        <v>3278</v>
      </c>
      <c r="AD151" s="77">
        <f t="shared" si="998"/>
        <v>0.25373480919575819</v>
      </c>
      <c r="AE151" s="79">
        <v>952</v>
      </c>
      <c r="AF151" s="77">
        <f t="shared" si="999"/>
        <v>7.3689914080037153E-2</v>
      </c>
      <c r="AG151" s="128">
        <v>8519</v>
      </c>
      <c r="AH151" s="79">
        <v>530</v>
      </c>
      <c r="AI151" s="77">
        <f t="shared" si="1000"/>
        <v>6.2213874867942248E-2</v>
      </c>
      <c r="AJ151" s="79">
        <v>1748</v>
      </c>
      <c r="AK151" s="77">
        <f t="shared" si="1001"/>
        <v>0.20518840239464725</v>
      </c>
      <c r="AL151" s="79">
        <v>505</v>
      </c>
      <c r="AM151" s="77">
        <f t="shared" si="1002"/>
        <v>5.9279258128888367E-2</v>
      </c>
      <c r="AN151" s="128">
        <v>3589</v>
      </c>
      <c r="AO151" s="79">
        <v>103</v>
      </c>
      <c r="AP151" s="77">
        <f t="shared" si="1003"/>
        <v>2.8698801894678182E-2</v>
      </c>
      <c r="AQ151" s="79">
        <v>548</v>
      </c>
      <c r="AR151" s="77">
        <f t="shared" si="1004"/>
        <v>0.15268877124547228</v>
      </c>
      <c r="AS151" s="79">
        <v>165</v>
      </c>
      <c r="AT151" s="77">
        <f t="shared" si="1005"/>
        <v>4.5973808860406799E-2</v>
      </c>
      <c r="AU151" s="128">
        <v>1126</v>
      </c>
      <c r="AV151" s="79">
        <v>14</v>
      </c>
      <c r="AW151" s="77">
        <f t="shared" si="1006"/>
        <v>1.2433392539964476E-2</v>
      </c>
      <c r="AX151" s="79">
        <v>98</v>
      </c>
      <c r="AY151" s="77">
        <f t="shared" si="1007"/>
        <v>8.7033747779751328E-2</v>
      </c>
      <c r="AZ151" s="79">
        <v>30</v>
      </c>
      <c r="BA151" s="77">
        <f t="shared" si="1008"/>
        <v>2.664298401420959E-2</v>
      </c>
      <c r="BB151" s="128">
        <f t="shared" si="1009"/>
        <v>41163</v>
      </c>
      <c r="BC151" s="79">
        <f t="shared" si="1009"/>
        <v>3551</v>
      </c>
      <c r="BD151" s="77">
        <f t="shared" si="1010"/>
        <v>8.6266792993707944E-2</v>
      </c>
      <c r="BE151" s="79">
        <f t="shared" si="1011"/>
        <v>9782</v>
      </c>
      <c r="BF151" s="77">
        <f t="shared" si="1012"/>
        <v>0.23764059956757283</v>
      </c>
      <c r="BG151" s="79">
        <f t="shared" si="1013"/>
        <v>2777</v>
      </c>
      <c r="BH151" s="77">
        <f t="shared" si="1014"/>
        <v>6.746349877317008E-2</v>
      </c>
      <c r="BJ151" s="262">
        <v>37</v>
      </c>
      <c r="BK151" s="283" t="s">
        <v>3</v>
      </c>
      <c r="BL151" s="223" t="s">
        <v>163</v>
      </c>
      <c r="BM151" s="40">
        <v>40253</v>
      </c>
      <c r="BN151" s="40">
        <v>3360</v>
      </c>
      <c r="BO151" s="91">
        <v>8.3472039351104269E-2</v>
      </c>
      <c r="BP151" s="40">
        <v>9547</v>
      </c>
      <c r="BQ151" s="91">
        <v>0.2371748689538668</v>
      </c>
      <c r="BR151" s="40">
        <v>2589</v>
      </c>
      <c r="BS151" s="91">
        <v>6.4318187464288371E-2</v>
      </c>
      <c r="BU151" s="208" t="s">
        <v>3</v>
      </c>
      <c r="BV151" s="213" t="s">
        <v>163</v>
      </c>
      <c r="BW151" s="38">
        <f t="shared" si="1099"/>
        <v>0.6086291086655492</v>
      </c>
      <c r="BX151" s="38">
        <f t="shared" si="1100"/>
        <v>0.61503490423074059</v>
      </c>
      <c r="BY151" s="86"/>
      <c r="BZ151" s="148"/>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Z151" s="148"/>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row>
    <row r="152" spans="2:178" s="12" customFormat="1" ht="14.25" customHeight="1">
      <c r="B152" s="263"/>
      <c r="C152" s="284"/>
      <c r="D152" s="181" t="s">
        <v>191</v>
      </c>
      <c r="E152" s="174">
        <v>0</v>
      </c>
      <c r="F152" s="69">
        <v>0</v>
      </c>
      <c r="G152" s="67" t="str">
        <f t="shared" si="988"/>
        <v>-</v>
      </c>
      <c r="H152" s="69">
        <v>0</v>
      </c>
      <c r="I152" s="67" t="str">
        <f t="shared" si="989"/>
        <v>-</v>
      </c>
      <c r="J152" s="69">
        <v>0</v>
      </c>
      <c r="K152" s="67" t="str">
        <f t="shared" si="990"/>
        <v>-</v>
      </c>
      <c r="L152" s="174">
        <v>2</v>
      </c>
      <c r="M152" s="69">
        <v>0</v>
      </c>
      <c r="N152" s="67">
        <f t="shared" si="991"/>
        <v>0</v>
      </c>
      <c r="O152" s="69">
        <v>0</v>
      </c>
      <c r="P152" s="67">
        <f t="shared" si="992"/>
        <v>0</v>
      </c>
      <c r="Q152" s="69">
        <v>0</v>
      </c>
      <c r="R152" s="67">
        <f t="shared" si="993"/>
        <v>0</v>
      </c>
      <c r="S152" s="174">
        <v>1885</v>
      </c>
      <c r="T152" s="69">
        <v>177</v>
      </c>
      <c r="U152" s="67">
        <f t="shared" si="994"/>
        <v>9.3899204244031836E-2</v>
      </c>
      <c r="V152" s="69">
        <v>441</v>
      </c>
      <c r="W152" s="67">
        <f t="shared" si="995"/>
        <v>0.2339522546419098</v>
      </c>
      <c r="X152" s="69">
        <v>137</v>
      </c>
      <c r="Y152" s="67">
        <f t="shared" si="996"/>
        <v>7.2679045092838193E-2</v>
      </c>
      <c r="Z152" s="174">
        <v>1250</v>
      </c>
      <c r="AA152" s="69">
        <v>102</v>
      </c>
      <c r="AB152" s="67">
        <f t="shared" si="997"/>
        <v>8.1600000000000006E-2</v>
      </c>
      <c r="AC152" s="69">
        <v>326</v>
      </c>
      <c r="AD152" s="67">
        <f t="shared" si="998"/>
        <v>0.26079999999999998</v>
      </c>
      <c r="AE152" s="69">
        <v>110</v>
      </c>
      <c r="AF152" s="67">
        <f t="shared" si="999"/>
        <v>8.7999999999999995E-2</v>
      </c>
      <c r="AG152" s="174">
        <v>709</v>
      </c>
      <c r="AH152" s="69">
        <v>64</v>
      </c>
      <c r="AI152" s="67">
        <f t="shared" si="1000"/>
        <v>9.0267983074753172E-2</v>
      </c>
      <c r="AJ152" s="69">
        <v>148</v>
      </c>
      <c r="AK152" s="67">
        <f t="shared" si="1001"/>
        <v>0.20874471086036672</v>
      </c>
      <c r="AL152" s="69">
        <v>51</v>
      </c>
      <c r="AM152" s="67">
        <f t="shared" si="1002"/>
        <v>7.1932299012693934E-2</v>
      </c>
      <c r="AN152" s="174">
        <v>299</v>
      </c>
      <c r="AO152" s="69">
        <v>13</v>
      </c>
      <c r="AP152" s="67">
        <f t="shared" si="1003"/>
        <v>4.3478260869565216E-2</v>
      </c>
      <c r="AQ152" s="69">
        <v>40</v>
      </c>
      <c r="AR152" s="67">
        <f t="shared" si="1004"/>
        <v>0.13377926421404682</v>
      </c>
      <c r="AS152" s="69">
        <v>21</v>
      </c>
      <c r="AT152" s="67">
        <f t="shared" si="1005"/>
        <v>7.0234113712374577E-2</v>
      </c>
      <c r="AU152" s="174">
        <v>60</v>
      </c>
      <c r="AV152" s="69">
        <v>0</v>
      </c>
      <c r="AW152" s="67">
        <f t="shared" si="1006"/>
        <v>0</v>
      </c>
      <c r="AX152" s="69">
        <v>9</v>
      </c>
      <c r="AY152" s="67">
        <f t="shared" si="1007"/>
        <v>0.15</v>
      </c>
      <c r="AZ152" s="69">
        <v>0</v>
      </c>
      <c r="BA152" s="67">
        <f t="shared" si="1008"/>
        <v>0</v>
      </c>
      <c r="BB152" s="174">
        <f t="shared" si="1009"/>
        <v>4205</v>
      </c>
      <c r="BC152" s="69">
        <f t="shared" si="1009"/>
        <v>356</v>
      </c>
      <c r="BD152" s="67">
        <f t="shared" si="1010"/>
        <v>8.4661117717003562E-2</v>
      </c>
      <c r="BE152" s="69">
        <f t="shared" si="1011"/>
        <v>964</v>
      </c>
      <c r="BF152" s="67">
        <f t="shared" si="1012"/>
        <v>0.22925089179548158</v>
      </c>
      <c r="BG152" s="69">
        <f t="shared" si="1013"/>
        <v>319</v>
      </c>
      <c r="BH152" s="67">
        <f t="shared" si="1014"/>
        <v>7.586206896551724E-2</v>
      </c>
      <c r="BJ152" s="263"/>
      <c r="BK152" s="284"/>
      <c r="BL152" s="223" t="s">
        <v>191</v>
      </c>
      <c r="BM152" s="40">
        <v>4161</v>
      </c>
      <c r="BN152" s="40">
        <v>353</v>
      </c>
      <c r="BO152" s="91">
        <v>8.4835376111511651E-2</v>
      </c>
      <c r="BP152" s="40">
        <v>918</v>
      </c>
      <c r="BQ152" s="91">
        <v>0.220620043258832</v>
      </c>
      <c r="BR152" s="40">
        <v>326</v>
      </c>
      <c r="BS152" s="91">
        <v>7.8346551309781298E-2</v>
      </c>
      <c r="BU152" s="209"/>
      <c r="BV152" s="213" t="s">
        <v>191</v>
      </c>
      <c r="BW152" s="38">
        <f t="shared" si="1099"/>
        <v>0.61022592152199762</v>
      </c>
      <c r="BX152" s="38">
        <f t="shared" si="1100"/>
        <v>0.616198029319875</v>
      </c>
      <c r="BY152" s="86"/>
      <c r="BZ152" s="148"/>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Z152" s="148"/>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row>
    <row r="153" spans="2:178" s="12" customFormat="1" ht="14.25" customHeight="1">
      <c r="B153" s="263"/>
      <c r="C153" s="284"/>
      <c r="D153" s="144" t="s">
        <v>246</v>
      </c>
      <c r="E153" s="166">
        <v>0</v>
      </c>
      <c r="F153" s="167">
        <v>0</v>
      </c>
      <c r="G153" s="168" t="str">
        <f t="shared" ref="G153" si="1213">IFERROR(F153/E153,"-")</f>
        <v>-</v>
      </c>
      <c r="H153" s="167">
        <v>0</v>
      </c>
      <c r="I153" s="168" t="str">
        <f t="shared" ref="I153" si="1214">IFERROR(H153/E153,"-")</f>
        <v>-</v>
      </c>
      <c r="J153" s="167">
        <v>0</v>
      </c>
      <c r="K153" s="168" t="str">
        <f t="shared" ref="K153" si="1215">IFERROR(J153/E153,"-")</f>
        <v>-</v>
      </c>
      <c r="L153" s="166">
        <v>3</v>
      </c>
      <c r="M153" s="167">
        <v>0</v>
      </c>
      <c r="N153" s="168">
        <f t="shared" ref="N153" si="1216">IFERROR(M153/L153,"-")</f>
        <v>0</v>
      </c>
      <c r="O153" s="167">
        <v>0</v>
      </c>
      <c r="P153" s="168">
        <f t="shared" ref="P153" si="1217">IFERROR(O153/L153,"-")</f>
        <v>0</v>
      </c>
      <c r="Q153" s="167">
        <v>0</v>
      </c>
      <c r="R153" s="168">
        <f t="shared" ref="R153" si="1218">IFERROR(Q153/L153,"-")</f>
        <v>0</v>
      </c>
      <c r="S153" s="166">
        <v>123</v>
      </c>
      <c r="T153" s="167">
        <v>2</v>
      </c>
      <c r="U153" s="168">
        <f t="shared" ref="U153" si="1219">IFERROR(T153/S153,"-")</f>
        <v>1.6260162601626018E-2</v>
      </c>
      <c r="V153" s="167">
        <v>8</v>
      </c>
      <c r="W153" s="168">
        <f t="shared" ref="W153" si="1220">IFERROR(V153/S153,"-")</f>
        <v>6.5040650406504072E-2</v>
      </c>
      <c r="X153" s="167">
        <v>1</v>
      </c>
      <c r="Y153" s="168">
        <f t="shared" ref="Y153" si="1221">IFERROR(X153/S153,"-")</f>
        <v>8.130081300813009E-3</v>
      </c>
      <c r="Z153" s="166">
        <v>221</v>
      </c>
      <c r="AA153" s="167">
        <v>3</v>
      </c>
      <c r="AB153" s="168">
        <f t="shared" ref="AB153" si="1222">IFERROR(AA153/Z153,"-")</f>
        <v>1.3574660633484163E-2</v>
      </c>
      <c r="AC153" s="167">
        <v>14</v>
      </c>
      <c r="AD153" s="168">
        <f t="shared" ref="AD153" si="1223">IFERROR(AC153/Z153,"-")</f>
        <v>6.3348416289592757E-2</v>
      </c>
      <c r="AE153" s="167">
        <v>3</v>
      </c>
      <c r="AF153" s="168">
        <f t="shared" ref="AF153" si="1224">IFERROR(AE153/Z153,"-")</f>
        <v>1.3574660633484163E-2</v>
      </c>
      <c r="AG153" s="166">
        <v>257</v>
      </c>
      <c r="AH153" s="167">
        <v>3</v>
      </c>
      <c r="AI153" s="168">
        <f t="shared" ref="AI153" si="1225">IFERROR(AH153/AG153,"-")</f>
        <v>1.1673151750972763E-2</v>
      </c>
      <c r="AJ153" s="167">
        <v>9</v>
      </c>
      <c r="AK153" s="168">
        <f t="shared" ref="AK153" si="1226">IFERROR(AJ153/AG153,"-")</f>
        <v>3.5019455252918288E-2</v>
      </c>
      <c r="AL153" s="167">
        <v>4</v>
      </c>
      <c r="AM153" s="168">
        <f t="shared" ref="AM153" si="1227">IFERROR(AL153/AG153,"-")</f>
        <v>1.556420233463035E-2</v>
      </c>
      <c r="AN153" s="166">
        <v>197</v>
      </c>
      <c r="AO153" s="167">
        <v>3</v>
      </c>
      <c r="AP153" s="168">
        <f t="shared" ref="AP153" si="1228">IFERROR(AO153/AN153,"-")</f>
        <v>1.5228426395939087E-2</v>
      </c>
      <c r="AQ153" s="167">
        <v>8</v>
      </c>
      <c r="AR153" s="168">
        <f t="shared" ref="AR153" si="1229">IFERROR(AQ153/AN153,"-")</f>
        <v>4.060913705583756E-2</v>
      </c>
      <c r="AS153" s="167">
        <v>4</v>
      </c>
      <c r="AT153" s="168">
        <f t="shared" ref="AT153" si="1230">IFERROR(AS153/AN153,"-")</f>
        <v>2.030456852791878E-2</v>
      </c>
      <c r="AU153" s="166">
        <v>150</v>
      </c>
      <c r="AV153" s="167">
        <v>0</v>
      </c>
      <c r="AW153" s="168">
        <f t="shared" ref="AW153" si="1231">IFERROR(AV153/AU153,"-")</f>
        <v>0</v>
      </c>
      <c r="AX153" s="167">
        <v>6</v>
      </c>
      <c r="AY153" s="168">
        <f t="shared" ref="AY153" si="1232">IFERROR(AX153/AU153,"-")</f>
        <v>0.04</v>
      </c>
      <c r="AZ153" s="167">
        <v>1</v>
      </c>
      <c r="BA153" s="168">
        <f t="shared" ref="BA153" si="1233">IFERROR(AZ153/AU153,"-")</f>
        <v>6.6666666666666671E-3</v>
      </c>
      <c r="BB153" s="166">
        <f t="shared" ref="BB153" si="1234">SUM(E153,L153,S153,Z153,AG153,AN153,AU153,)</f>
        <v>951</v>
      </c>
      <c r="BC153" s="167">
        <f t="shared" ref="BC153" si="1235">SUM(F153,M153,T153,AA153,AH153,AO153,AV153,)</f>
        <v>11</v>
      </c>
      <c r="BD153" s="168">
        <f t="shared" ref="BD153" si="1236">IFERROR(BC153/BB153,"-")</f>
        <v>1.1566771819137749E-2</v>
      </c>
      <c r="BE153" s="167">
        <f t="shared" ref="BE153" si="1237">SUM(H153,O153,V153,AC153,AJ153,AQ153,AX153,)</f>
        <v>45</v>
      </c>
      <c r="BF153" s="168">
        <f t="shared" ref="BF153" si="1238">IFERROR(BE153/BB153,"-")</f>
        <v>4.7318611987381701E-2</v>
      </c>
      <c r="BG153" s="167">
        <f t="shared" ref="BG153" si="1239">SUM(J153,Q153,X153,AE153,AL153,AS153,AZ153,)</f>
        <v>13</v>
      </c>
      <c r="BH153" s="168">
        <f t="shared" ref="BH153" si="1240">IFERROR(BG153/BB153,"-")</f>
        <v>1.3669821240799159E-2</v>
      </c>
      <c r="BJ153" s="263"/>
      <c r="BK153" s="284"/>
      <c r="BL153" s="223" t="s">
        <v>245</v>
      </c>
      <c r="BM153" s="40">
        <v>433</v>
      </c>
      <c r="BN153" s="40">
        <v>0</v>
      </c>
      <c r="BO153" s="91">
        <v>0</v>
      </c>
      <c r="BP153" s="40">
        <v>1</v>
      </c>
      <c r="BQ153" s="91">
        <v>2.3094688221709007E-3</v>
      </c>
      <c r="BR153" s="40">
        <v>2</v>
      </c>
      <c r="BS153" s="91">
        <v>4.6189376443418013E-3</v>
      </c>
      <c r="BU153" s="209"/>
      <c r="BV153" s="213" t="s">
        <v>245</v>
      </c>
      <c r="BW153" s="38">
        <f t="shared" si="1099"/>
        <v>0.9274447949526814</v>
      </c>
      <c r="BX153" s="38">
        <f t="shared" si="1100"/>
        <v>0.99307159353348728</v>
      </c>
      <c r="BY153" s="86"/>
      <c r="BZ153" s="148"/>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Z153" s="148"/>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row>
    <row r="154" spans="2:178" s="12" customFormat="1" ht="14.25" customHeight="1">
      <c r="B154" s="264"/>
      <c r="C154" s="285"/>
      <c r="D154" s="164" t="s">
        <v>74</v>
      </c>
      <c r="E154" s="40">
        <v>21</v>
      </c>
      <c r="F154" s="62">
        <v>2</v>
      </c>
      <c r="G154" s="60">
        <f t="shared" si="988"/>
        <v>9.5238095238095233E-2</v>
      </c>
      <c r="H154" s="62">
        <v>2</v>
      </c>
      <c r="I154" s="60">
        <f t="shared" si="989"/>
        <v>9.5238095238095233E-2</v>
      </c>
      <c r="J154" s="62">
        <v>3</v>
      </c>
      <c r="K154" s="60">
        <f t="shared" si="990"/>
        <v>0.14285714285714285</v>
      </c>
      <c r="L154" s="40">
        <v>103</v>
      </c>
      <c r="M154" s="62">
        <v>3</v>
      </c>
      <c r="N154" s="60">
        <f t="shared" si="991"/>
        <v>2.9126213592233011E-2</v>
      </c>
      <c r="O154" s="62">
        <v>21</v>
      </c>
      <c r="P154" s="60">
        <f t="shared" si="992"/>
        <v>0.20388349514563106</v>
      </c>
      <c r="Q154" s="62">
        <v>7</v>
      </c>
      <c r="R154" s="60">
        <f t="shared" si="993"/>
        <v>6.7961165048543687E-2</v>
      </c>
      <c r="S154" s="40">
        <v>16899</v>
      </c>
      <c r="T154" s="62">
        <v>1877</v>
      </c>
      <c r="U154" s="60">
        <f t="shared" si="994"/>
        <v>0.11107166104503224</v>
      </c>
      <c r="V154" s="62">
        <v>4536</v>
      </c>
      <c r="W154" s="60">
        <f t="shared" si="995"/>
        <v>0.26841824960056809</v>
      </c>
      <c r="X154" s="62">
        <v>1253</v>
      </c>
      <c r="Y154" s="60">
        <f t="shared" si="996"/>
        <v>7.4146399195218649E-2</v>
      </c>
      <c r="Z154" s="40">
        <v>14390</v>
      </c>
      <c r="AA154" s="62">
        <v>1306</v>
      </c>
      <c r="AB154" s="60">
        <f t="shared" si="997"/>
        <v>9.0757470465601106E-2</v>
      </c>
      <c r="AC154" s="62">
        <v>3618</v>
      </c>
      <c r="AD154" s="60">
        <f t="shared" si="998"/>
        <v>0.25142460041695625</v>
      </c>
      <c r="AE154" s="62">
        <v>1065</v>
      </c>
      <c r="AF154" s="60">
        <f t="shared" si="999"/>
        <v>7.4009728978457257E-2</v>
      </c>
      <c r="AG154" s="40">
        <v>9485</v>
      </c>
      <c r="AH154" s="62">
        <v>597</v>
      </c>
      <c r="AI154" s="60">
        <f t="shared" si="1000"/>
        <v>6.294148655772272E-2</v>
      </c>
      <c r="AJ154" s="62">
        <v>1905</v>
      </c>
      <c r="AK154" s="60">
        <f t="shared" si="1001"/>
        <v>0.20084343700579863</v>
      </c>
      <c r="AL154" s="62">
        <v>560</v>
      </c>
      <c r="AM154" s="60">
        <f t="shared" si="1002"/>
        <v>5.9040590405904057E-2</v>
      </c>
      <c r="AN154" s="40">
        <v>4085</v>
      </c>
      <c r="AO154" s="62">
        <v>119</v>
      </c>
      <c r="AP154" s="60">
        <f t="shared" si="1003"/>
        <v>2.9130966952264383E-2</v>
      </c>
      <c r="AQ154" s="62">
        <v>596</v>
      </c>
      <c r="AR154" s="60">
        <f t="shared" si="1004"/>
        <v>0.14589963280293758</v>
      </c>
      <c r="AS154" s="62">
        <v>190</v>
      </c>
      <c r="AT154" s="60">
        <f t="shared" si="1005"/>
        <v>4.6511627906976744E-2</v>
      </c>
      <c r="AU154" s="40">
        <v>1336</v>
      </c>
      <c r="AV154" s="62">
        <v>14</v>
      </c>
      <c r="AW154" s="60">
        <f t="shared" si="1006"/>
        <v>1.0479041916167664E-2</v>
      </c>
      <c r="AX154" s="62">
        <v>113</v>
      </c>
      <c r="AY154" s="60">
        <f t="shared" si="1007"/>
        <v>8.4580838323353294E-2</v>
      </c>
      <c r="AZ154" s="62">
        <v>31</v>
      </c>
      <c r="BA154" s="60">
        <f t="shared" si="1008"/>
        <v>2.3203592814371257E-2</v>
      </c>
      <c r="BB154" s="40">
        <f t="shared" si="1009"/>
        <v>46319</v>
      </c>
      <c r="BC154" s="62">
        <f t="shared" si="1009"/>
        <v>3918</v>
      </c>
      <c r="BD154" s="60">
        <f t="shared" si="1010"/>
        <v>8.4587318379066911E-2</v>
      </c>
      <c r="BE154" s="62">
        <f t="shared" si="1011"/>
        <v>10791</v>
      </c>
      <c r="BF154" s="60">
        <f t="shared" si="1012"/>
        <v>0.23297135084954337</v>
      </c>
      <c r="BG154" s="62">
        <f t="shared" si="1013"/>
        <v>3109</v>
      </c>
      <c r="BH154" s="60">
        <f t="shared" si="1014"/>
        <v>6.7121483624430572E-2</v>
      </c>
      <c r="BJ154" s="264"/>
      <c r="BK154" s="285"/>
      <c r="BL154" s="222" t="s">
        <v>74</v>
      </c>
      <c r="BM154" s="40">
        <v>44847</v>
      </c>
      <c r="BN154" s="40">
        <v>3713</v>
      </c>
      <c r="BO154" s="91">
        <v>8.2792605971413913E-2</v>
      </c>
      <c r="BP154" s="40">
        <v>10466</v>
      </c>
      <c r="BQ154" s="91">
        <v>0.23337123999375656</v>
      </c>
      <c r="BR154" s="40">
        <v>2917</v>
      </c>
      <c r="BS154" s="91">
        <v>6.5043369679131269E-2</v>
      </c>
      <c r="BU154" s="210"/>
      <c r="BV154" s="212" t="s">
        <v>74</v>
      </c>
      <c r="BW154" s="38">
        <f t="shared" si="1099"/>
        <v>0.61531984714695909</v>
      </c>
      <c r="BX154" s="38">
        <f t="shared" si="1100"/>
        <v>0.61879278435569829</v>
      </c>
      <c r="BY154" s="86"/>
      <c r="BZ154" s="148"/>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Z154" s="148"/>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row>
    <row r="155" spans="2:178" s="12" customFormat="1" ht="14.25" customHeight="1">
      <c r="B155" s="262">
        <v>38</v>
      </c>
      <c r="C155" s="283" t="s">
        <v>45</v>
      </c>
      <c r="D155" s="143" t="s">
        <v>163</v>
      </c>
      <c r="E155" s="128">
        <v>20</v>
      </c>
      <c r="F155" s="89">
        <v>1</v>
      </c>
      <c r="G155" s="77">
        <f t="shared" ref="G155:G182" si="1241">IFERROR(F155/E155,"-")</f>
        <v>0.05</v>
      </c>
      <c r="H155" s="78">
        <v>1</v>
      </c>
      <c r="I155" s="77">
        <f t="shared" ref="I155:I182" si="1242">IFERROR(H155/E155,"-")</f>
        <v>0.05</v>
      </c>
      <c r="J155" s="78">
        <v>1</v>
      </c>
      <c r="K155" s="77">
        <f t="shared" ref="K155:K182" si="1243">IFERROR(J155/E155,"-")</f>
        <v>0.05</v>
      </c>
      <c r="L155" s="128">
        <v>45</v>
      </c>
      <c r="M155" s="89">
        <v>2</v>
      </c>
      <c r="N155" s="77">
        <f t="shared" ref="N155:N182" si="1244">IFERROR(M155/L155,"-")</f>
        <v>4.4444444444444446E-2</v>
      </c>
      <c r="O155" s="78">
        <v>3</v>
      </c>
      <c r="P155" s="77">
        <f t="shared" ref="P155:P182" si="1245">IFERROR(O155/L155,"-")</f>
        <v>6.6666666666666666E-2</v>
      </c>
      <c r="Q155" s="78">
        <v>1</v>
      </c>
      <c r="R155" s="77">
        <f t="shared" ref="R155:R182" si="1246">IFERROR(Q155/L155,"-")</f>
        <v>2.2222222222222223E-2</v>
      </c>
      <c r="S155" s="128">
        <v>3360</v>
      </c>
      <c r="T155" s="89">
        <v>194</v>
      </c>
      <c r="U155" s="77">
        <f t="shared" ref="U155:U182" si="1247">IFERROR(T155/S155,"-")</f>
        <v>5.7738095238095241E-2</v>
      </c>
      <c r="V155" s="78">
        <v>665</v>
      </c>
      <c r="W155" s="77">
        <f t="shared" ref="W155:W182" si="1248">IFERROR(V155/S155,"-")</f>
        <v>0.19791666666666666</v>
      </c>
      <c r="X155" s="78">
        <v>262</v>
      </c>
      <c r="Y155" s="77">
        <f t="shared" ref="Y155:Y182" si="1249">IFERROR(X155/S155,"-")</f>
        <v>7.7976190476190477E-2</v>
      </c>
      <c r="Z155" s="128">
        <v>2780</v>
      </c>
      <c r="AA155" s="89">
        <v>146</v>
      </c>
      <c r="AB155" s="77">
        <f t="shared" ref="AB155:AB182" si="1250">IFERROR(AA155/Z155,"-")</f>
        <v>5.251798561151079E-2</v>
      </c>
      <c r="AC155" s="78">
        <v>592</v>
      </c>
      <c r="AD155" s="77">
        <f t="shared" ref="AD155:AD182" si="1251">IFERROR(AC155/Z155,"-")</f>
        <v>0.21294964028776978</v>
      </c>
      <c r="AE155" s="78">
        <v>227</v>
      </c>
      <c r="AF155" s="77">
        <f t="shared" ref="AF155:AF182" si="1252">IFERROR(AE155/Z155,"-")</f>
        <v>8.1654676258992809E-2</v>
      </c>
      <c r="AG155" s="128">
        <v>1757</v>
      </c>
      <c r="AH155" s="89">
        <v>63</v>
      </c>
      <c r="AI155" s="77">
        <f t="shared" ref="AI155:AI182" si="1253">IFERROR(AH155/AG155,"-")</f>
        <v>3.5856573705179286E-2</v>
      </c>
      <c r="AJ155" s="78">
        <v>263</v>
      </c>
      <c r="AK155" s="77">
        <f t="shared" ref="AK155:AK182" si="1254">IFERROR(AJ155/AG155,"-")</f>
        <v>0.14968696642003415</v>
      </c>
      <c r="AL155" s="78">
        <v>127</v>
      </c>
      <c r="AM155" s="77">
        <f t="shared" ref="AM155:AM182" si="1255">IFERROR(AL155/AG155,"-")</f>
        <v>7.2282299373932837E-2</v>
      </c>
      <c r="AN155" s="128">
        <v>696</v>
      </c>
      <c r="AO155" s="89">
        <v>6</v>
      </c>
      <c r="AP155" s="77">
        <f t="shared" ref="AP155:AP182" si="1256">IFERROR(AO155/AN155,"-")</f>
        <v>8.6206896551724137E-3</v>
      </c>
      <c r="AQ155" s="78">
        <v>91</v>
      </c>
      <c r="AR155" s="77">
        <f t="shared" ref="AR155:AR182" si="1257">IFERROR(AQ155/AN155,"-")</f>
        <v>0.1307471264367816</v>
      </c>
      <c r="AS155" s="78">
        <v>44</v>
      </c>
      <c r="AT155" s="77">
        <f t="shared" ref="AT155:AT182" si="1258">IFERROR(AS155/AN155,"-")</f>
        <v>6.3218390804597707E-2</v>
      </c>
      <c r="AU155" s="128">
        <v>199</v>
      </c>
      <c r="AV155" s="89">
        <v>2</v>
      </c>
      <c r="AW155" s="77">
        <f t="shared" ref="AW155:AW182" si="1259">IFERROR(AV155/AU155,"-")</f>
        <v>1.0050251256281407E-2</v>
      </c>
      <c r="AX155" s="78">
        <v>18</v>
      </c>
      <c r="AY155" s="77">
        <f t="shared" ref="AY155:AY182" si="1260">IFERROR(AX155/AU155,"-")</f>
        <v>9.0452261306532666E-2</v>
      </c>
      <c r="AZ155" s="78">
        <v>6</v>
      </c>
      <c r="BA155" s="77">
        <f t="shared" ref="BA155:BA182" si="1261">IFERROR(AZ155/AU155,"-")</f>
        <v>3.015075376884422E-2</v>
      </c>
      <c r="BB155" s="128">
        <f t="shared" ref="BB155:BB182" si="1262">SUM(E155,L155,S155,Z155,AG155,AN155,AU155,)</f>
        <v>8857</v>
      </c>
      <c r="BC155" s="79">
        <f t="shared" ref="BC155:BC182" si="1263">SUM(F155,M155,T155,AA155,AH155,AO155,AV155,)</f>
        <v>414</v>
      </c>
      <c r="BD155" s="77">
        <f t="shared" ref="BD155:BD182" si="1264">IFERROR(BC155/BB155,"-")</f>
        <v>4.6742689398216103E-2</v>
      </c>
      <c r="BE155" s="79">
        <f t="shared" ref="BE155:BE182" si="1265">SUM(H155,O155,V155,AC155,AJ155,AQ155,AX155,)</f>
        <v>1633</v>
      </c>
      <c r="BF155" s="77">
        <f t="shared" ref="BF155:BF182" si="1266">IFERROR(BE155/BB155,"-")</f>
        <v>0.18437394151518574</v>
      </c>
      <c r="BG155" s="79">
        <f t="shared" ref="BG155:BG182" si="1267">SUM(J155,Q155,X155,AE155,AL155,AS155,AZ155,)</f>
        <v>668</v>
      </c>
      <c r="BH155" s="77">
        <f t="shared" ref="BH155:BH182" si="1268">IFERROR(BG155/BB155,"-")</f>
        <v>7.5420571299537095E-2</v>
      </c>
      <c r="BJ155" s="262">
        <v>38</v>
      </c>
      <c r="BK155" s="283" t="s">
        <v>45</v>
      </c>
      <c r="BL155" s="223" t="s">
        <v>163</v>
      </c>
      <c r="BM155" s="40">
        <v>8732</v>
      </c>
      <c r="BN155" s="40">
        <v>376</v>
      </c>
      <c r="BO155" s="91">
        <v>4.3060009161704077E-2</v>
      </c>
      <c r="BP155" s="40">
        <v>1639</v>
      </c>
      <c r="BQ155" s="91">
        <v>0.18770041227668346</v>
      </c>
      <c r="BR155" s="40">
        <v>663</v>
      </c>
      <c r="BS155" s="91">
        <v>7.5927622537792033E-2</v>
      </c>
      <c r="BU155" s="208" t="s">
        <v>45</v>
      </c>
      <c r="BV155" s="213" t="s">
        <v>163</v>
      </c>
      <c r="BW155" s="38">
        <f t="shared" si="1099"/>
        <v>0.6934627977870611</v>
      </c>
      <c r="BX155" s="38">
        <f t="shared" si="1100"/>
        <v>0.69331195602382045</v>
      </c>
      <c r="BY155" s="86"/>
      <c r="BZ155" s="148"/>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Z155" s="148"/>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row>
    <row r="156" spans="2:178" s="12" customFormat="1" ht="14.25" customHeight="1">
      <c r="B156" s="263"/>
      <c r="C156" s="284"/>
      <c r="D156" s="181" t="s">
        <v>191</v>
      </c>
      <c r="E156" s="174">
        <v>0</v>
      </c>
      <c r="F156" s="175">
        <v>0</v>
      </c>
      <c r="G156" s="67" t="str">
        <f t="shared" si="1241"/>
        <v>-</v>
      </c>
      <c r="H156" s="68">
        <v>0</v>
      </c>
      <c r="I156" s="67" t="str">
        <f t="shared" si="1242"/>
        <v>-</v>
      </c>
      <c r="J156" s="68">
        <v>0</v>
      </c>
      <c r="K156" s="67" t="str">
        <f t="shared" si="1243"/>
        <v>-</v>
      </c>
      <c r="L156" s="174">
        <v>0</v>
      </c>
      <c r="M156" s="175">
        <v>0</v>
      </c>
      <c r="N156" s="67" t="str">
        <f t="shared" si="1244"/>
        <v>-</v>
      </c>
      <c r="O156" s="68">
        <v>0</v>
      </c>
      <c r="P156" s="67" t="str">
        <f t="shared" si="1245"/>
        <v>-</v>
      </c>
      <c r="Q156" s="68">
        <v>0</v>
      </c>
      <c r="R156" s="67" t="str">
        <f t="shared" si="1246"/>
        <v>-</v>
      </c>
      <c r="S156" s="174">
        <v>257</v>
      </c>
      <c r="T156" s="175">
        <v>16</v>
      </c>
      <c r="U156" s="67">
        <f t="shared" si="1247"/>
        <v>6.2256809338521402E-2</v>
      </c>
      <c r="V156" s="68">
        <v>51</v>
      </c>
      <c r="W156" s="67">
        <f t="shared" si="1248"/>
        <v>0.19844357976653695</v>
      </c>
      <c r="X156" s="68">
        <v>29</v>
      </c>
      <c r="Y156" s="67">
        <f t="shared" si="1249"/>
        <v>0.11284046692607004</v>
      </c>
      <c r="Z156" s="174">
        <v>139</v>
      </c>
      <c r="AA156" s="175">
        <v>9</v>
      </c>
      <c r="AB156" s="67">
        <f t="shared" si="1250"/>
        <v>6.4748201438848921E-2</v>
      </c>
      <c r="AC156" s="68">
        <v>22</v>
      </c>
      <c r="AD156" s="67">
        <f t="shared" si="1251"/>
        <v>0.15827338129496402</v>
      </c>
      <c r="AE156" s="68">
        <v>15</v>
      </c>
      <c r="AF156" s="67">
        <f t="shared" si="1252"/>
        <v>0.1079136690647482</v>
      </c>
      <c r="AG156" s="174">
        <v>68</v>
      </c>
      <c r="AH156" s="175">
        <v>4</v>
      </c>
      <c r="AI156" s="67">
        <f t="shared" si="1253"/>
        <v>5.8823529411764705E-2</v>
      </c>
      <c r="AJ156" s="68">
        <v>9</v>
      </c>
      <c r="AK156" s="67">
        <f t="shared" si="1254"/>
        <v>0.13235294117647059</v>
      </c>
      <c r="AL156" s="68">
        <v>7</v>
      </c>
      <c r="AM156" s="67">
        <f t="shared" si="1255"/>
        <v>0.10294117647058823</v>
      </c>
      <c r="AN156" s="174">
        <v>36</v>
      </c>
      <c r="AO156" s="175">
        <v>2</v>
      </c>
      <c r="AP156" s="67">
        <f t="shared" si="1256"/>
        <v>5.5555555555555552E-2</v>
      </c>
      <c r="AQ156" s="68">
        <v>5</v>
      </c>
      <c r="AR156" s="67">
        <f t="shared" si="1257"/>
        <v>0.1388888888888889</v>
      </c>
      <c r="AS156" s="68">
        <v>3</v>
      </c>
      <c r="AT156" s="67">
        <f t="shared" si="1258"/>
        <v>8.3333333333333329E-2</v>
      </c>
      <c r="AU156" s="174">
        <v>13</v>
      </c>
      <c r="AV156" s="175">
        <v>0</v>
      </c>
      <c r="AW156" s="67">
        <f t="shared" si="1259"/>
        <v>0</v>
      </c>
      <c r="AX156" s="68">
        <v>2</v>
      </c>
      <c r="AY156" s="67">
        <f t="shared" si="1260"/>
        <v>0.15384615384615385</v>
      </c>
      <c r="AZ156" s="68">
        <v>0</v>
      </c>
      <c r="BA156" s="67">
        <f t="shared" si="1261"/>
        <v>0</v>
      </c>
      <c r="BB156" s="174">
        <f t="shared" si="1262"/>
        <v>513</v>
      </c>
      <c r="BC156" s="69">
        <f t="shared" si="1263"/>
        <v>31</v>
      </c>
      <c r="BD156" s="67">
        <f t="shared" si="1264"/>
        <v>6.042884990253411E-2</v>
      </c>
      <c r="BE156" s="69">
        <f t="shared" si="1265"/>
        <v>89</v>
      </c>
      <c r="BF156" s="67">
        <f t="shared" si="1266"/>
        <v>0.17348927875243664</v>
      </c>
      <c r="BG156" s="69">
        <f t="shared" si="1267"/>
        <v>54</v>
      </c>
      <c r="BH156" s="67">
        <f t="shared" si="1268"/>
        <v>0.10526315789473684</v>
      </c>
      <c r="BJ156" s="263"/>
      <c r="BK156" s="284"/>
      <c r="BL156" s="223" t="s">
        <v>191</v>
      </c>
      <c r="BM156" s="40">
        <v>501</v>
      </c>
      <c r="BN156" s="40">
        <v>28</v>
      </c>
      <c r="BO156" s="91">
        <v>5.588822355289421E-2</v>
      </c>
      <c r="BP156" s="40">
        <v>97</v>
      </c>
      <c r="BQ156" s="91">
        <v>0.19361277445109781</v>
      </c>
      <c r="BR156" s="40">
        <v>47</v>
      </c>
      <c r="BS156" s="91">
        <v>9.3812375249500993E-2</v>
      </c>
      <c r="BU156" s="209"/>
      <c r="BV156" s="213" t="s">
        <v>191</v>
      </c>
      <c r="BW156" s="38">
        <f t="shared" si="1099"/>
        <v>0.66081871345029242</v>
      </c>
      <c r="BX156" s="38">
        <f t="shared" si="1100"/>
        <v>0.65668662674650702</v>
      </c>
      <c r="BY156" s="86"/>
      <c r="BZ156" s="148"/>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Z156" s="148"/>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row>
    <row r="157" spans="2:178" s="12" customFormat="1" ht="14.25" customHeight="1">
      <c r="B157" s="263"/>
      <c r="C157" s="284"/>
      <c r="D157" s="144" t="s">
        <v>246</v>
      </c>
      <c r="E157" s="166">
        <v>1</v>
      </c>
      <c r="F157" s="235">
        <v>0</v>
      </c>
      <c r="G157" s="168">
        <f t="shared" ref="G157" si="1269">IFERROR(F157/E157,"-")</f>
        <v>0</v>
      </c>
      <c r="H157" s="236">
        <v>0</v>
      </c>
      <c r="I157" s="168">
        <f t="shared" ref="I157" si="1270">IFERROR(H157/E157,"-")</f>
        <v>0</v>
      </c>
      <c r="J157" s="236">
        <v>0</v>
      </c>
      <c r="K157" s="168">
        <f t="shared" ref="K157" si="1271">IFERROR(J157/E157,"-")</f>
        <v>0</v>
      </c>
      <c r="L157" s="166">
        <v>5</v>
      </c>
      <c r="M157" s="235">
        <v>0</v>
      </c>
      <c r="N157" s="168">
        <f t="shared" ref="N157" si="1272">IFERROR(M157/L157,"-")</f>
        <v>0</v>
      </c>
      <c r="O157" s="236">
        <v>0</v>
      </c>
      <c r="P157" s="168">
        <f t="shared" ref="P157" si="1273">IFERROR(O157/L157,"-")</f>
        <v>0</v>
      </c>
      <c r="Q157" s="236">
        <v>0</v>
      </c>
      <c r="R157" s="168">
        <f t="shared" ref="R157" si="1274">IFERROR(Q157/L157,"-")</f>
        <v>0</v>
      </c>
      <c r="S157" s="166">
        <v>28</v>
      </c>
      <c r="T157" s="235">
        <v>0</v>
      </c>
      <c r="U157" s="168">
        <f t="shared" ref="U157" si="1275">IFERROR(T157/S157,"-")</f>
        <v>0</v>
      </c>
      <c r="V157" s="236">
        <v>0</v>
      </c>
      <c r="W157" s="168">
        <f t="shared" ref="W157" si="1276">IFERROR(V157/S157,"-")</f>
        <v>0</v>
      </c>
      <c r="X157" s="236">
        <v>0</v>
      </c>
      <c r="Y157" s="168">
        <f t="shared" ref="Y157" si="1277">IFERROR(X157/S157,"-")</f>
        <v>0</v>
      </c>
      <c r="Z157" s="166">
        <v>54</v>
      </c>
      <c r="AA157" s="235">
        <v>0</v>
      </c>
      <c r="AB157" s="168">
        <f t="shared" ref="AB157" si="1278">IFERROR(AA157/Z157,"-")</f>
        <v>0</v>
      </c>
      <c r="AC157" s="236">
        <v>1</v>
      </c>
      <c r="AD157" s="168">
        <f t="shared" ref="AD157" si="1279">IFERROR(AC157/Z157,"-")</f>
        <v>1.8518518518518517E-2</v>
      </c>
      <c r="AE157" s="236">
        <v>0</v>
      </c>
      <c r="AF157" s="168">
        <f t="shared" ref="AF157" si="1280">IFERROR(AE157/Z157,"-")</f>
        <v>0</v>
      </c>
      <c r="AG157" s="166">
        <v>71</v>
      </c>
      <c r="AH157" s="235">
        <v>0</v>
      </c>
      <c r="AI157" s="168">
        <f t="shared" ref="AI157" si="1281">IFERROR(AH157/AG157,"-")</f>
        <v>0</v>
      </c>
      <c r="AJ157" s="236">
        <v>2</v>
      </c>
      <c r="AK157" s="168">
        <f t="shared" ref="AK157" si="1282">IFERROR(AJ157/AG157,"-")</f>
        <v>2.8169014084507043E-2</v>
      </c>
      <c r="AL157" s="236">
        <v>0</v>
      </c>
      <c r="AM157" s="168">
        <f t="shared" ref="AM157" si="1283">IFERROR(AL157/AG157,"-")</f>
        <v>0</v>
      </c>
      <c r="AN157" s="166">
        <v>53</v>
      </c>
      <c r="AO157" s="235">
        <v>0</v>
      </c>
      <c r="AP157" s="168">
        <f t="shared" ref="AP157" si="1284">IFERROR(AO157/AN157,"-")</f>
        <v>0</v>
      </c>
      <c r="AQ157" s="236">
        <v>2</v>
      </c>
      <c r="AR157" s="168">
        <f t="shared" ref="AR157" si="1285">IFERROR(AQ157/AN157,"-")</f>
        <v>3.7735849056603772E-2</v>
      </c>
      <c r="AS157" s="236">
        <v>0</v>
      </c>
      <c r="AT157" s="168">
        <f t="shared" ref="AT157" si="1286">IFERROR(AS157/AN157,"-")</f>
        <v>0</v>
      </c>
      <c r="AU157" s="166">
        <v>37</v>
      </c>
      <c r="AV157" s="235">
        <v>0</v>
      </c>
      <c r="AW157" s="168">
        <f t="shared" ref="AW157" si="1287">IFERROR(AV157/AU157,"-")</f>
        <v>0</v>
      </c>
      <c r="AX157" s="236">
        <v>0</v>
      </c>
      <c r="AY157" s="168">
        <f t="shared" ref="AY157" si="1288">IFERROR(AX157/AU157,"-")</f>
        <v>0</v>
      </c>
      <c r="AZ157" s="236">
        <v>1</v>
      </c>
      <c r="BA157" s="168">
        <f t="shared" ref="BA157" si="1289">IFERROR(AZ157/AU157,"-")</f>
        <v>2.7027027027027029E-2</v>
      </c>
      <c r="BB157" s="166">
        <f t="shared" ref="BB157" si="1290">SUM(E157,L157,S157,Z157,AG157,AN157,AU157,)</f>
        <v>249</v>
      </c>
      <c r="BC157" s="167">
        <f t="shared" ref="BC157" si="1291">SUM(F157,M157,T157,AA157,AH157,AO157,AV157,)</f>
        <v>0</v>
      </c>
      <c r="BD157" s="168">
        <f t="shared" ref="BD157" si="1292">IFERROR(BC157/BB157,"-")</f>
        <v>0</v>
      </c>
      <c r="BE157" s="167">
        <f t="shared" ref="BE157" si="1293">SUM(H157,O157,V157,AC157,AJ157,AQ157,AX157,)</f>
        <v>5</v>
      </c>
      <c r="BF157" s="168">
        <f t="shared" ref="BF157" si="1294">IFERROR(BE157/BB157,"-")</f>
        <v>2.0080321285140562E-2</v>
      </c>
      <c r="BG157" s="167">
        <f t="shared" ref="BG157" si="1295">SUM(J157,Q157,X157,AE157,AL157,AS157,AZ157,)</f>
        <v>1</v>
      </c>
      <c r="BH157" s="168">
        <f t="shared" ref="BH157" si="1296">IFERROR(BG157/BB157,"-")</f>
        <v>4.0160642570281121E-3</v>
      </c>
      <c r="BJ157" s="263"/>
      <c r="BK157" s="284"/>
      <c r="BL157" s="223" t="s">
        <v>245</v>
      </c>
      <c r="BM157" s="40">
        <v>121</v>
      </c>
      <c r="BN157" s="40">
        <v>1</v>
      </c>
      <c r="BO157" s="91">
        <v>8.2644628099173556E-3</v>
      </c>
      <c r="BP157" s="40">
        <v>0</v>
      </c>
      <c r="BQ157" s="91">
        <v>0</v>
      </c>
      <c r="BR157" s="40">
        <v>0</v>
      </c>
      <c r="BS157" s="91">
        <v>0</v>
      </c>
      <c r="BU157" s="209"/>
      <c r="BV157" s="213" t="s">
        <v>245</v>
      </c>
      <c r="BW157" s="38">
        <f t="shared" si="1099"/>
        <v>0.97590361445783136</v>
      </c>
      <c r="BX157" s="38">
        <f t="shared" si="1100"/>
        <v>0.99173553719008267</v>
      </c>
      <c r="BY157" s="86"/>
      <c r="BZ157" s="148"/>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Z157" s="148"/>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row>
    <row r="158" spans="2:178" s="12" customFormat="1" ht="14.25" customHeight="1">
      <c r="B158" s="264"/>
      <c r="C158" s="285"/>
      <c r="D158" s="164" t="s">
        <v>74</v>
      </c>
      <c r="E158" s="39">
        <v>21</v>
      </c>
      <c r="F158" s="237">
        <v>1</v>
      </c>
      <c r="G158" s="13">
        <f t="shared" si="1241"/>
        <v>4.7619047619047616E-2</v>
      </c>
      <c r="H158" s="34">
        <v>1</v>
      </c>
      <c r="I158" s="13">
        <f t="shared" si="1242"/>
        <v>4.7619047619047616E-2</v>
      </c>
      <c r="J158" s="34">
        <v>1</v>
      </c>
      <c r="K158" s="13">
        <f t="shared" si="1243"/>
        <v>4.7619047619047616E-2</v>
      </c>
      <c r="L158" s="39">
        <v>50</v>
      </c>
      <c r="M158" s="237">
        <v>2</v>
      </c>
      <c r="N158" s="13">
        <f t="shared" si="1244"/>
        <v>0.04</v>
      </c>
      <c r="O158" s="34">
        <v>3</v>
      </c>
      <c r="P158" s="13">
        <f t="shared" si="1245"/>
        <v>0.06</v>
      </c>
      <c r="Q158" s="34">
        <v>1</v>
      </c>
      <c r="R158" s="13">
        <f t="shared" si="1246"/>
        <v>0.02</v>
      </c>
      <c r="S158" s="39">
        <v>3645</v>
      </c>
      <c r="T158" s="237">
        <v>210</v>
      </c>
      <c r="U158" s="13">
        <f t="shared" si="1247"/>
        <v>5.7613168724279837E-2</v>
      </c>
      <c r="V158" s="34">
        <v>716</v>
      </c>
      <c r="W158" s="13">
        <f t="shared" si="1248"/>
        <v>0.19643347050754459</v>
      </c>
      <c r="X158" s="34">
        <v>291</v>
      </c>
      <c r="Y158" s="13">
        <f t="shared" si="1249"/>
        <v>7.9835390946502063E-2</v>
      </c>
      <c r="Z158" s="39">
        <v>2973</v>
      </c>
      <c r="AA158" s="237">
        <v>155</v>
      </c>
      <c r="AB158" s="13">
        <f t="shared" si="1250"/>
        <v>5.2135889673730236E-2</v>
      </c>
      <c r="AC158" s="34">
        <v>615</v>
      </c>
      <c r="AD158" s="13">
        <f t="shared" si="1251"/>
        <v>0.20686175580221999</v>
      </c>
      <c r="AE158" s="34">
        <v>242</v>
      </c>
      <c r="AF158" s="13">
        <f t="shared" si="1252"/>
        <v>8.1399260006727217E-2</v>
      </c>
      <c r="AG158" s="39">
        <v>1896</v>
      </c>
      <c r="AH158" s="237">
        <v>67</v>
      </c>
      <c r="AI158" s="13">
        <f t="shared" si="1253"/>
        <v>3.5337552742616032E-2</v>
      </c>
      <c r="AJ158" s="34">
        <v>274</v>
      </c>
      <c r="AK158" s="13">
        <f t="shared" si="1254"/>
        <v>0.14451476793248946</v>
      </c>
      <c r="AL158" s="34">
        <v>134</v>
      </c>
      <c r="AM158" s="13">
        <f t="shared" si="1255"/>
        <v>7.0675105485232065E-2</v>
      </c>
      <c r="AN158" s="39">
        <v>785</v>
      </c>
      <c r="AO158" s="237">
        <v>8</v>
      </c>
      <c r="AP158" s="13">
        <f t="shared" si="1256"/>
        <v>1.019108280254777E-2</v>
      </c>
      <c r="AQ158" s="34">
        <v>98</v>
      </c>
      <c r="AR158" s="13">
        <f t="shared" si="1257"/>
        <v>0.12484076433121019</v>
      </c>
      <c r="AS158" s="34">
        <v>47</v>
      </c>
      <c r="AT158" s="13">
        <f t="shared" si="1258"/>
        <v>5.9872611464968153E-2</v>
      </c>
      <c r="AU158" s="39">
        <v>249</v>
      </c>
      <c r="AV158" s="237">
        <v>2</v>
      </c>
      <c r="AW158" s="13">
        <f t="shared" si="1259"/>
        <v>8.0321285140562242E-3</v>
      </c>
      <c r="AX158" s="34">
        <v>20</v>
      </c>
      <c r="AY158" s="13">
        <f t="shared" si="1260"/>
        <v>8.0321285140562249E-2</v>
      </c>
      <c r="AZ158" s="34">
        <v>7</v>
      </c>
      <c r="BA158" s="13">
        <f t="shared" si="1261"/>
        <v>2.8112449799196786E-2</v>
      </c>
      <c r="BB158" s="39">
        <f t="shared" si="1262"/>
        <v>9619</v>
      </c>
      <c r="BC158" s="75">
        <f t="shared" si="1263"/>
        <v>445</v>
      </c>
      <c r="BD158" s="13">
        <f t="shared" si="1264"/>
        <v>4.6262605260422078E-2</v>
      </c>
      <c r="BE158" s="75">
        <f t="shared" si="1265"/>
        <v>1727</v>
      </c>
      <c r="BF158" s="13">
        <f t="shared" si="1266"/>
        <v>0.1795404927747167</v>
      </c>
      <c r="BG158" s="75">
        <f t="shared" si="1267"/>
        <v>723</v>
      </c>
      <c r="BH158" s="13">
        <f t="shared" si="1268"/>
        <v>7.516373843434869E-2</v>
      </c>
      <c r="BJ158" s="264"/>
      <c r="BK158" s="285"/>
      <c r="BL158" s="222" t="s">
        <v>74</v>
      </c>
      <c r="BM158" s="40">
        <v>9354</v>
      </c>
      <c r="BN158" s="40">
        <v>405</v>
      </c>
      <c r="BO158" s="91">
        <v>4.3296985246953176E-2</v>
      </c>
      <c r="BP158" s="40">
        <v>1736</v>
      </c>
      <c r="BQ158" s="91">
        <v>0.18558905281163138</v>
      </c>
      <c r="BR158" s="40">
        <v>710</v>
      </c>
      <c r="BS158" s="91">
        <v>7.5903356852683346E-2</v>
      </c>
      <c r="BU158" s="210"/>
      <c r="BV158" s="212" t="s">
        <v>74</v>
      </c>
      <c r="BW158" s="38">
        <f t="shared" si="1099"/>
        <v>0.69903316353051248</v>
      </c>
      <c r="BX158" s="38">
        <f t="shared" si="1100"/>
        <v>0.69521060508873211</v>
      </c>
      <c r="BY158" s="86"/>
      <c r="BZ158" s="148"/>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Z158" s="148"/>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row>
    <row r="159" spans="2:178" s="12" customFormat="1" ht="14.25" customHeight="1">
      <c r="B159" s="262">
        <v>39</v>
      </c>
      <c r="C159" s="283" t="s">
        <v>8</v>
      </c>
      <c r="D159" s="143" t="s">
        <v>163</v>
      </c>
      <c r="E159" s="128">
        <v>31</v>
      </c>
      <c r="F159" s="89">
        <v>1</v>
      </c>
      <c r="G159" s="77">
        <f t="shared" si="1241"/>
        <v>3.2258064516129031E-2</v>
      </c>
      <c r="H159" s="78">
        <v>4</v>
      </c>
      <c r="I159" s="77">
        <f t="shared" si="1242"/>
        <v>0.12903225806451613</v>
      </c>
      <c r="J159" s="78">
        <v>3</v>
      </c>
      <c r="K159" s="77">
        <f t="shared" si="1243"/>
        <v>9.6774193548387094E-2</v>
      </c>
      <c r="L159" s="128">
        <v>140</v>
      </c>
      <c r="M159" s="89">
        <v>7</v>
      </c>
      <c r="N159" s="77">
        <f t="shared" si="1244"/>
        <v>0.05</v>
      </c>
      <c r="O159" s="78">
        <v>15</v>
      </c>
      <c r="P159" s="77">
        <f t="shared" si="1245"/>
        <v>0.10714285714285714</v>
      </c>
      <c r="Q159" s="78">
        <v>9</v>
      </c>
      <c r="R159" s="77">
        <f t="shared" si="1246"/>
        <v>6.4285714285714279E-2</v>
      </c>
      <c r="S159" s="128">
        <v>19088</v>
      </c>
      <c r="T159" s="89">
        <v>1153</v>
      </c>
      <c r="U159" s="77">
        <f t="shared" si="1247"/>
        <v>6.0404442581726739E-2</v>
      </c>
      <c r="V159" s="78">
        <v>4935</v>
      </c>
      <c r="W159" s="77">
        <f t="shared" si="1248"/>
        <v>0.25853939647946356</v>
      </c>
      <c r="X159" s="78">
        <v>1152</v>
      </c>
      <c r="Y159" s="77">
        <f t="shared" si="1249"/>
        <v>6.0352053646269908E-2</v>
      </c>
      <c r="Z159" s="128">
        <v>16187</v>
      </c>
      <c r="AA159" s="89">
        <v>988</v>
      </c>
      <c r="AB159" s="77">
        <f t="shared" si="1250"/>
        <v>6.1036634336195709E-2</v>
      </c>
      <c r="AC159" s="78">
        <v>4196</v>
      </c>
      <c r="AD159" s="77">
        <f t="shared" si="1251"/>
        <v>0.25922036201890408</v>
      </c>
      <c r="AE159" s="78">
        <v>971</v>
      </c>
      <c r="AF159" s="77">
        <f t="shared" si="1252"/>
        <v>5.9986408846605298E-2</v>
      </c>
      <c r="AG159" s="128">
        <v>9537</v>
      </c>
      <c r="AH159" s="89">
        <v>409</v>
      </c>
      <c r="AI159" s="77">
        <f t="shared" si="1253"/>
        <v>4.2885603439236655E-2</v>
      </c>
      <c r="AJ159" s="78">
        <v>1822</v>
      </c>
      <c r="AK159" s="77">
        <f t="shared" si="1254"/>
        <v>0.19104540211806648</v>
      </c>
      <c r="AL159" s="78">
        <v>496</v>
      </c>
      <c r="AM159" s="77">
        <f t="shared" si="1255"/>
        <v>5.2007968962986262E-2</v>
      </c>
      <c r="AN159" s="128">
        <v>4183</v>
      </c>
      <c r="AO159" s="89">
        <v>89</v>
      </c>
      <c r="AP159" s="77">
        <f t="shared" si="1256"/>
        <v>2.1276595744680851E-2</v>
      </c>
      <c r="AQ159" s="78">
        <v>537</v>
      </c>
      <c r="AR159" s="77">
        <f t="shared" si="1257"/>
        <v>0.12837676308869234</v>
      </c>
      <c r="AS159" s="78">
        <v>175</v>
      </c>
      <c r="AT159" s="77">
        <f t="shared" si="1258"/>
        <v>4.1836002868754482E-2</v>
      </c>
      <c r="AU159" s="128">
        <v>1219</v>
      </c>
      <c r="AV159" s="89">
        <v>10</v>
      </c>
      <c r="AW159" s="77">
        <f t="shared" si="1259"/>
        <v>8.2034454470877767E-3</v>
      </c>
      <c r="AX159" s="78">
        <v>92</v>
      </c>
      <c r="AY159" s="77">
        <f t="shared" si="1260"/>
        <v>7.5471698113207544E-2</v>
      </c>
      <c r="AZ159" s="78">
        <v>26</v>
      </c>
      <c r="BA159" s="77">
        <f t="shared" si="1261"/>
        <v>2.1328958162428219E-2</v>
      </c>
      <c r="BB159" s="128">
        <f t="shared" si="1262"/>
        <v>50385</v>
      </c>
      <c r="BC159" s="79">
        <f t="shared" si="1263"/>
        <v>2657</v>
      </c>
      <c r="BD159" s="77">
        <f t="shared" si="1264"/>
        <v>5.2733948595812243E-2</v>
      </c>
      <c r="BE159" s="79">
        <f t="shared" si="1265"/>
        <v>11601</v>
      </c>
      <c r="BF159" s="77">
        <f t="shared" si="1266"/>
        <v>0.23024709735040191</v>
      </c>
      <c r="BG159" s="79">
        <f t="shared" si="1267"/>
        <v>2832</v>
      </c>
      <c r="BH159" s="77">
        <f t="shared" si="1268"/>
        <v>5.6207204525156297E-2</v>
      </c>
      <c r="BJ159" s="262">
        <v>39</v>
      </c>
      <c r="BK159" s="283" t="s">
        <v>8</v>
      </c>
      <c r="BL159" s="223" t="s">
        <v>163</v>
      </c>
      <c r="BM159" s="40">
        <v>49366</v>
      </c>
      <c r="BN159" s="40">
        <v>2749</v>
      </c>
      <c r="BO159" s="91">
        <v>5.5686099744763601E-2</v>
      </c>
      <c r="BP159" s="40">
        <v>11142</v>
      </c>
      <c r="BQ159" s="91">
        <v>0.22570190009318153</v>
      </c>
      <c r="BR159" s="40">
        <v>2820</v>
      </c>
      <c r="BS159" s="91">
        <v>5.7124336587935018E-2</v>
      </c>
      <c r="BU159" s="208" t="s">
        <v>8</v>
      </c>
      <c r="BV159" s="213" t="s">
        <v>163</v>
      </c>
      <c r="BW159" s="38">
        <f t="shared" si="1099"/>
        <v>0.66081174952862953</v>
      </c>
      <c r="BX159" s="38">
        <f t="shared" si="1100"/>
        <v>0.66148766357411981</v>
      </c>
      <c r="BY159" s="86"/>
      <c r="BZ159" s="148"/>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Z159" s="148"/>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row>
    <row r="160" spans="2:178" s="12" customFormat="1" ht="14.25" customHeight="1">
      <c r="B160" s="263"/>
      <c r="C160" s="284"/>
      <c r="D160" s="181" t="s">
        <v>191</v>
      </c>
      <c r="E160" s="174">
        <v>1</v>
      </c>
      <c r="F160" s="175">
        <v>0</v>
      </c>
      <c r="G160" s="67">
        <f t="shared" si="1241"/>
        <v>0</v>
      </c>
      <c r="H160" s="68">
        <v>0</v>
      </c>
      <c r="I160" s="67">
        <f t="shared" si="1242"/>
        <v>0</v>
      </c>
      <c r="J160" s="68">
        <v>0</v>
      </c>
      <c r="K160" s="67">
        <f t="shared" si="1243"/>
        <v>0</v>
      </c>
      <c r="L160" s="174">
        <v>2</v>
      </c>
      <c r="M160" s="175">
        <v>0</v>
      </c>
      <c r="N160" s="67">
        <f t="shared" si="1244"/>
        <v>0</v>
      </c>
      <c r="O160" s="68">
        <v>0</v>
      </c>
      <c r="P160" s="67">
        <f t="shared" si="1245"/>
        <v>0</v>
      </c>
      <c r="Q160" s="68">
        <v>0</v>
      </c>
      <c r="R160" s="67">
        <f t="shared" si="1246"/>
        <v>0</v>
      </c>
      <c r="S160" s="174">
        <v>1838</v>
      </c>
      <c r="T160" s="175">
        <v>107</v>
      </c>
      <c r="U160" s="67">
        <f t="shared" si="1247"/>
        <v>5.821545157780196E-2</v>
      </c>
      <c r="V160" s="68">
        <v>438</v>
      </c>
      <c r="W160" s="67">
        <f t="shared" si="1248"/>
        <v>0.2383025027203482</v>
      </c>
      <c r="X160" s="68">
        <v>119</v>
      </c>
      <c r="Y160" s="67">
        <f t="shared" si="1249"/>
        <v>6.4744287268770406E-2</v>
      </c>
      <c r="Z160" s="174">
        <v>1376</v>
      </c>
      <c r="AA160" s="175">
        <v>100</v>
      </c>
      <c r="AB160" s="67">
        <f t="shared" si="1250"/>
        <v>7.2674418604651167E-2</v>
      </c>
      <c r="AC160" s="68">
        <v>388</v>
      </c>
      <c r="AD160" s="67">
        <f t="shared" si="1251"/>
        <v>0.28197674418604651</v>
      </c>
      <c r="AE160" s="68">
        <v>81</v>
      </c>
      <c r="AF160" s="67">
        <f t="shared" si="1252"/>
        <v>5.8866279069767442E-2</v>
      </c>
      <c r="AG160" s="174">
        <v>705</v>
      </c>
      <c r="AH160" s="175">
        <v>41</v>
      </c>
      <c r="AI160" s="67">
        <f t="shared" si="1253"/>
        <v>5.8156028368794327E-2</v>
      </c>
      <c r="AJ160" s="68">
        <v>166</v>
      </c>
      <c r="AK160" s="67">
        <f t="shared" si="1254"/>
        <v>0.23546099290780143</v>
      </c>
      <c r="AL160" s="68">
        <v>29</v>
      </c>
      <c r="AM160" s="67">
        <f t="shared" si="1255"/>
        <v>4.1134751773049642E-2</v>
      </c>
      <c r="AN160" s="174">
        <v>270</v>
      </c>
      <c r="AO160" s="175">
        <v>7</v>
      </c>
      <c r="AP160" s="67">
        <f t="shared" si="1256"/>
        <v>2.5925925925925925E-2</v>
      </c>
      <c r="AQ160" s="68">
        <v>45</v>
      </c>
      <c r="AR160" s="67">
        <f t="shared" si="1257"/>
        <v>0.16666666666666666</v>
      </c>
      <c r="AS160" s="68">
        <v>11</v>
      </c>
      <c r="AT160" s="67">
        <f t="shared" si="1258"/>
        <v>4.0740740740740744E-2</v>
      </c>
      <c r="AU160" s="174">
        <v>65</v>
      </c>
      <c r="AV160" s="175">
        <v>1</v>
      </c>
      <c r="AW160" s="67">
        <f t="shared" si="1259"/>
        <v>1.5384615384615385E-2</v>
      </c>
      <c r="AX160" s="68">
        <v>9</v>
      </c>
      <c r="AY160" s="67">
        <f t="shared" si="1260"/>
        <v>0.13846153846153847</v>
      </c>
      <c r="AZ160" s="68">
        <v>0</v>
      </c>
      <c r="BA160" s="67">
        <f t="shared" si="1261"/>
        <v>0</v>
      </c>
      <c r="BB160" s="174">
        <f t="shared" si="1262"/>
        <v>4257</v>
      </c>
      <c r="BC160" s="69">
        <f t="shared" si="1263"/>
        <v>256</v>
      </c>
      <c r="BD160" s="67">
        <f t="shared" si="1264"/>
        <v>6.0136246182757813E-2</v>
      </c>
      <c r="BE160" s="69">
        <f t="shared" si="1265"/>
        <v>1046</v>
      </c>
      <c r="BF160" s="67">
        <f t="shared" si="1266"/>
        <v>0.24571294338736199</v>
      </c>
      <c r="BG160" s="69">
        <f t="shared" si="1267"/>
        <v>240</v>
      </c>
      <c r="BH160" s="67">
        <f t="shared" si="1268"/>
        <v>5.637773079633545E-2</v>
      </c>
      <c r="BJ160" s="263"/>
      <c r="BK160" s="284"/>
      <c r="BL160" s="223" t="s">
        <v>191</v>
      </c>
      <c r="BM160" s="40">
        <v>4174</v>
      </c>
      <c r="BN160" s="40">
        <v>273</v>
      </c>
      <c r="BO160" s="91">
        <v>6.5404887398179207E-2</v>
      </c>
      <c r="BP160" s="40">
        <v>977</v>
      </c>
      <c r="BQ160" s="91">
        <v>0.23406804024916147</v>
      </c>
      <c r="BR160" s="40">
        <v>280</v>
      </c>
      <c r="BS160" s="91">
        <v>6.708193579300431E-2</v>
      </c>
      <c r="BU160" s="209"/>
      <c r="BV160" s="213" t="s">
        <v>191</v>
      </c>
      <c r="BW160" s="38">
        <f t="shared" si="1099"/>
        <v>0.63777307963354479</v>
      </c>
      <c r="BX160" s="38">
        <f t="shared" si="1100"/>
        <v>0.63344513655965495</v>
      </c>
      <c r="BY160" s="86"/>
      <c r="BZ160" s="148"/>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Z160" s="148"/>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row>
    <row r="161" spans="2:178" s="12" customFormat="1" ht="14.25" customHeight="1">
      <c r="B161" s="263"/>
      <c r="C161" s="284"/>
      <c r="D161" s="144" t="s">
        <v>246</v>
      </c>
      <c r="E161" s="166">
        <v>1</v>
      </c>
      <c r="F161" s="235">
        <v>0</v>
      </c>
      <c r="G161" s="168">
        <f t="shared" ref="G161" si="1297">IFERROR(F161/E161,"-")</f>
        <v>0</v>
      </c>
      <c r="H161" s="236">
        <v>0</v>
      </c>
      <c r="I161" s="168">
        <f t="shared" ref="I161" si="1298">IFERROR(H161/E161,"-")</f>
        <v>0</v>
      </c>
      <c r="J161" s="236">
        <v>0</v>
      </c>
      <c r="K161" s="168">
        <f t="shared" ref="K161" si="1299">IFERROR(J161/E161,"-")</f>
        <v>0</v>
      </c>
      <c r="L161" s="166">
        <v>2</v>
      </c>
      <c r="M161" s="235">
        <v>0</v>
      </c>
      <c r="N161" s="168">
        <f t="shared" ref="N161" si="1300">IFERROR(M161/L161,"-")</f>
        <v>0</v>
      </c>
      <c r="O161" s="236">
        <v>0</v>
      </c>
      <c r="P161" s="168">
        <f t="shared" ref="P161" si="1301">IFERROR(O161/L161,"-")</f>
        <v>0</v>
      </c>
      <c r="Q161" s="236">
        <v>0</v>
      </c>
      <c r="R161" s="168">
        <f t="shared" ref="R161" si="1302">IFERROR(Q161/L161,"-")</f>
        <v>0</v>
      </c>
      <c r="S161" s="166">
        <v>127</v>
      </c>
      <c r="T161" s="235">
        <v>2</v>
      </c>
      <c r="U161" s="168">
        <f t="shared" ref="U161" si="1303">IFERROR(T161/S161,"-")</f>
        <v>1.5748031496062992E-2</v>
      </c>
      <c r="V161" s="236">
        <v>9</v>
      </c>
      <c r="W161" s="168">
        <f t="shared" ref="W161" si="1304">IFERROR(V161/S161,"-")</f>
        <v>7.0866141732283464E-2</v>
      </c>
      <c r="X161" s="236">
        <v>6</v>
      </c>
      <c r="Y161" s="168">
        <f t="shared" ref="Y161" si="1305">IFERROR(X161/S161,"-")</f>
        <v>4.7244094488188976E-2</v>
      </c>
      <c r="Z161" s="166">
        <v>207</v>
      </c>
      <c r="AA161" s="235">
        <v>1</v>
      </c>
      <c r="AB161" s="168">
        <f t="shared" ref="AB161" si="1306">IFERROR(AA161/Z161,"-")</f>
        <v>4.830917874396135E-3</v>
      </c>
      <c r="AC161" s="236">
        <v>10</v>
      </c>
      <c r="AD161" s="168">
        <f t="shared" ref="AD161" si="1307">IFERROR(AC161/Z161,"-")</f>
        <v>4.8309178743961352E-2</v>
      </c>
      <c r="AE161" s="236">
        <v>8</v>
      </c>
      <c r="AF161" s="168">
        <f t="shared" ref="AF161" si="1308">IFERROR(AE161/Z161,"-")</f>
        <v>3.864734299516908E-2</v>
      </c>
      <c r="AG161" s="166">
        <v>240</v>
      </c>
      <c r="AH161" s="235">
        <v>0</v>
      </c>
      <c r="AI161" s="168">
        <f t="shared" ref="AI161" si="1309">IFERROR(AH161/AG161,"-")</f>
        <v>0</v>
      </c>
      <c r="AJ161" s="236">
        <v>9</v>
      </c>
      <c r="AK161" s="168">
        <f t="shared" ref="AK161" si="1310">IFERROR(AJ161/AG161,"-")</f>
        <v>3.7499999999999999E-2</v>
      </c>
      <c r="AL161" s="236">
        <v>5</v>
      </c>
      <c r="AM161" s="168">
        <f t="shared" ref="AM161" si="1311">IFERROR(AL161/AG161,"-")</f>
        <v>2.0833333333333332E-2</v>
      </c>
      <c r="AN161" s="166">
        <v>205</v>
      </c>
      <c r="AO161" s="235">
        <v>1</v>
      </c>
      <c r="AP161" s="168">
        <f t="shared" ref="AP161" si="1312">IFERROR(AO161/AN161,"-")</f>
        <v>4.8780487804878049E-3</v>
      </c>
      <c r="AQ161" s="236">
        <v>4</v>
      </c>
      <c r="AR161" s="168">
        <f t="shared" ref="AR161" si="1313">IFERROR(AQ161/AN161,"-")</f>
        <v>1.9512195121951219E-2</v>
      </c>
      <c r="AS161" s="236">
        <v>3</v>
      </c>
      <c r="AT161" s="168">
        <f t="shared" ref="AT161" si="1314">IFERROR(AS161/AN161,"-")</f>
        <v>1.4634146341463415E-2</v>
      </c>
      <c r="AU161" s="166">
        <v>134</v>
      </c>
      <c r="AV161" s="235">
        <v>0</v>
      </c>
      <c r="AW161" s="168">
        <f t="shared" ref="AW161" si="1315">IFERROR(AV161/AU161,"-")</f>
        <v>0</v>
      </c>
      <c r="AX161" s="236">
        <v>2</v>
      </c>
      <c r="AY161" s="168">
        <f t="shared" ref="AY161" si="1316">IFERROR(AX161/AU161,"-")</f>
        <v>1.4925373134328358E-2</v>
      </c>
      <c r="AZ161" s="236">
        <v>0</v>
      </c>
      <c r="BA161" s="168">
        <f t="shared" ref="BA161" si="1317">IFERROR(AZ161/AU161,"-")</f>
        <v>0</v>
      </c>
      <c r="BB161" s="166">
        <f t="shared" ref="BB161" si="1318">SUM(E161,L161,S161,Z161,AG161,AN161,AU161,)</f>
        <v>916</v>
      </c>
      <c r="BC161" s="167">
        <f t="shared" ref="BC161" si="1319">SUM(F161,M161,T161,AA161,AH161,AO161,AV161,)</f>
        <v>4</v>
      </c>
      <c r="BD161" s="168">
        <f t="shared" ref="BD161" si="1320">IFERROR(BC161/BB161,"-")</f>
        <v>4.3668122270742356E-3</v>
      </c>
      <c r="BE161" s="167">
        <f t="shared" ref="BE161" si="1321">SUM(H161,O161,V161,AC161,AJ161,AQ161,AX161,)</f>
        <v>34</v>
      </c>
      <c r="BF161" s="168">
        <f t="shared" ref="BF161" si="1322">IFERROR(BE161/BB161,"-")</f>
        <v>3.7117903930131008E-2</v>
      </c>
      <c r="BG161" s="167">
        <f t="shared" ref="BG161" si="1323">SUM(J161,Q161,X161,AE161,AL161,AS161,AZ161,)</f>
        <v>22</v>
      </c>
      <c r="BH161" s="168">
        <f t="shared" ref="BH161" si="1324">IFERROR(BG161/BB161,"-")</f>
        <v>2.4017467248908297E-2</v>
      </c>
      <c r="BJ161" s="263"/>
      <c r="BK161" s="284"/>
      <c r="BL161" s="223" t="s">
        <v>245</v>
      </c>
      <c r="BM161" s="40">
        <v>315</v>
      </c>
      <c r="BN161" s="40">
        <v>0</v>
      </c>
      <c r="BO161" s="91">
        <v>0</v>
      </c>
      <c r="BP161" s="40">
        <v>0</v>
      </c>
      <c r="BQ161" s="91">
        <v>0</v>
      </c>
      <c r="BR161" s="40">
        <v>0</v>
      </c>
      <c r="BS161" s="91">
        <v>0</v>
      </c>
      <c r="BU161" s="209"/>
      <c r="BV161" s="213" t="s">
        <v>245</v>
      </c>
      <c r="BW161" s="38">
        <f t="shared" si="1099"/>
        <v>0.93449781659388642</v>
      </c>
      <c r="BX161" s="38">
        <f t="shared" si="1100"/>
        <v>1</v>
      </c>
      <c r="BY161" s="86"/>
      <c r="BZ161" s="148"/>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Z161" s="148"/>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row>
    <row r="162" spans="2:178" s="12" customFormat="1" ht="14.25" customHeight="1">
      <c r="B162" s="264"/>
      <c r="C162" s="285"/>
      <c r="D162" s="164" t="s">
        <v>74</v>
      </c>
      <c r="E162" s="39">
        <v>33</v>
      </c>
      <c r="F162" s="237">
        <v>1</v>
      </c>
      <c r="G162" s="13">
        <f t="shared" si="1241"/>
        <v>3.0303030303030304E-2</v>
      </c>
      <c r="H162" s="34">
        <v>4</v>
      </c>
      <c r="I162" s="13">
        <f t="shared" si="1242"/>
        <v>0.12121212121212122</v>
      </c>
      <c r="J162" s="34">
        <v>3</v>
      </c>
      <c r="K162" s="13">
        <f t="shared" si="1243"/>
        <v>9.0909090909090912E-2</v>
      </c>
      <c r="L162" s="39">
        <v>144</v>
      </c>
      <c r="M162" s="237">
        <v>7</v>
      </c>
      <c r="N162" s="13">
        <f t="shared" si="1244"/>
        <v>4.8611111111111112E-2</v>
      </c>
      <c r="O162" s="34">
        <v>15</v>
      </c>
      <c r="P162" s="13">
        <f t="shared" si="1245"/>
        <v>0.10416666666666667</v>
      </c>
      <c r="Q162" s="34">
        <v>9</v>
      </c>
      <c r="R162" s="13">
        <f t="shared" si="1246"/>
        <v>6.25E-2</v>
      </c>
      <c r="S162" s="39">
        <v>21053</v>
      </c>
      <c r="T162" s="237">
        <v>1262</v>
      </c>
      <c r="U162" s="13">
        <f t="shared" si="1247"/>
        <v>5.9943950980857835E-2</v>
      </c>
      <c r="V162" s="34">
        <v>5382</v>
      </c>
      <c r="W162" s="13">
        <f t="shared" si="1248"/>
        <v>0.25564052629078993</v>
      </c>
      <c r="X162" s="34">
        <v>1277</v>
      </c>
      <c r="Y162" s="13">
        <f t="shared" si="1249"/>
        <v>6.0656438512326036E-2</v>
      </c>
      <c r="Z162" s="39">
        <v>17770</v>
      </c>
      <c r="AA162" s="237">
        <v>1089</v>
      </c>
      <c r="AB162" s="13">
        <f t="shared" si="1250"/>
        <v>6.1283061339335962E-2</v>
      </c>
      <c r="AC162" s="34">
        <v>4594</v>
      </c>
      <c r="AD162" s="13">
        <f t="shared" si="1251"/>
        <v>0.25852560495216659</v>
      </c>
      <c r="AE162" s="34">
        <v>1060</v>
      </c>
      <c r="AF162" s="13">
        <f t="shared" si="1252"/>
        <v>5.9651097355092851E-2</v>
      </c>
      <c r="AG162" s="39">
        <v>10482</v>
      </c>
      <c r="AH162" s="237">
        <v>450</v>
      </c>
      <c r="AI162" s="13">
        <f t="shared" si="1253"/>
        <v>4.2930738408700632E-2</v>
      </c>
      <c r="AJ162" s="34">
        <v>1997</v>
      </c>
      <c r="AK162" s="13">
        <f t="shared" si="1254"/>
        <v>0.19051707689372258</v>
      </c>
      <c r="AL162" s="34">
        <v>530</v>
      </c>
      <c r="AM162" s="13">
        <f t="shared" si="1255"/>
        <v>5.0562869681358522E-2</v>
      </c>
      <c r="AN162" s="39">
        <v>4658</v>
      </c>
      <c r="AO162" s="237">
        <v>97</v>
      </c>
      <c r="AP162" s="13">
        <f t="shared" si="1256"/>
        <v>2.0824388149420354E-2</v>
      </c>
      <c r="AQ162" s="34">
        <v>586</v>
      </c>
      <c r="AR162" s="13">
        <f t="shared" si="1257"/>
        <v>0.1258050665521683</v>
      </c>
      <c r="AS162" s="34">
        <v>189</v>
      </c>
      <c r="AT162" s="13">
        <f t="shared" si="1258"/>
        <v>4.0575354229282955E-2</v>
      </c>
      <c r="AU162" s="39">
        <v>1418</v>
      </c>
      <c r="AV162" s="237">
        <v>11</v>
      </c>
      <c r="AW162" s="13">
        <f t="shared" si="1259"/>
        <v>7.7574047954866009E-3</v>
      </c>
      <c r="AX162" s="34">
        <v>103</v>
      </c>
      <c r="AY162" s="13">
        <f t="shared" si="1260"/>
        <v>7.2637517630465442E-2</v>
      </c>
      <c r="AZ162" s="34">
        <v>26</v>
      </c>
      <c r="BA162" s="13">
        <f t="shared" si="1261"/>
        <v>1.8335684062059238E-2</v>
      </c>
      <c r="BB162" s="39">
        <f t="shared" si="1262"/>
        <v>55558</v>
      </c>
      <c r="BC162" s="75">
        <f t="shared" si="1263"/>
        <v>2917</v>
      </c>
      <c r="BD162" s="13">
        <f t="shared" si="1264"/>
        <v>5.2503689837647145E-2</v>
      </c>
      <c r="BE162" s="75">
        <f t="shared" si="1265"/>
        <v>12681</v>
      </c>
      <c r="BF162" s="13">
        <f t="shared" si="1266"/>
        <v>0.22824795708988804</v>
      </c>
      <c r="BG162" s="75">
        <f t="shared" si="1267"/>
        <v>3094</v>
      </c>
      <c r="BH162" s="13">
        <f t="shared" si="1268"/>
        <v>5.5689549659814971E-2</v>
      </c>
      <c r="BJ162" s="264"/>
      <c r="BK162" s="285"/>
      <c r="BL162" s="222" t="s">
        <v>74</v>
      </c>
      <c r="BM162" s="40">
        <v>53855</v>
      </c>
      <c r="BN162" s="40">
        <v>3022</v>
      </c>
      <c r="BO162" s="91">
        <v>5.6113638473679325E-2</v>
      </c>
      <c r="BP162" s="40">
        <v>12119</v>
      </c>
      <c r="BQ162" s="91">
        <v>0.22503017361433478</v>
      </c>
      <c r="BR162" s="40">
        <v>3100</v>
      </c>
      <c r="BS162" s="91">
        <v>5.7561971961749142E-2</v>
      </c>
      <c r="BU162" s="210"/>
      <c r="BV162" s="212" t="s">
        <v>74</v>
      </c>
      <c r="BW162" s="38">
        <f t="shared" si="1099"/>
        <v>0.66355880341264983</v>
      </c>
      <c r="BX162" s="38">
        <f t="shared" si="1100"/>
        <v>0.66129421595023674</v>
      </c>
      <c r="BY162" s="86"/>
      <c r="BZ162" s="148"/>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Z162" s="148"/>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row>
    <row r="163" spans="2:178" s="12" customFormat="1" ht="14.25" customHeight="1">
      <c r="B163" s="262">
        <v>40</v>
      </c>
      <c r="C163" s="283" t="s">
        <v>46</v>
      </c>
      <c r="D163" s="143" t="s">
        <v>163</v>
      </c>
      <c r="E163" s="128">
        <v>47</v>
      </c>
      <c r="F163" s="89">
        <v>1</v>
      </c>
      <c r="G163" s="77">
        <f t="shared" si="1241"/>
        <v>2.1276595744680851E-2</v>
      </c>
      <c r="H163" s="78">
        <v>8</v>
      </c>
      <c r="I163" s="77">
        <f t="shared" si="1242"/>
        <v>0.1702127659574468</v>
      </c>
      <c r="J163" s="78">
        <v>1</v>
      </c>
      <c r="K163" s="77">
        <f t="shared" si="1243"/>
        <v>2.1276595744680851E-2</v>
      </c>
      <c r="L163" s="128">
        <v>116</v>
      </c>
      <c r="M163" s="89">
        <v>4</v>
      </c>
      <c r="N163" s="77">
        <f t="shared" si="1244"/>
        <v>3.4482758620689655E-2</v>
      </c>
      <c r="O163" s="78">
        <v>15</v>
      </c>
      <c r="P163" s="77">
        <f t="shared" si="1245"/>
        <v>0.12931034482758622</v>
      </c>
      <c r="Q163" s="78">
        <v>6</v>
      </c>
      <c r="R163" s="77">
        <f t="shared" si="1246"/>
        <v>5.1724137931034482E-2</v>
      </c>
      <c r="S163" s="128">
        <v>3977</v>
      </c>
      <c r="T163" s="89">
        <v>205</v>
      </c>
      <c r="U163" s="77">
        <f t="shared" si="1247"/>
        <v>5.1546391752577317E-2</v>
      </c>
      <c r="V163" s="78">
        <v>696</v>
      </c>
      <c r="W163" s="77">
        <f t="shared" si="1248"/>
        <v>0.17500628614533567</v>
      </c>
      <c r="X163" s="78">
        <v>336</v>
      </c>
      <c r="Y163" s="77">
        <f t="shared" si="1249"/>
        <v>8.4485793311541366E-2</v>
      </c>
      <c r="Z163" s="128">
        <v>3431</v>
      </c>
      <c r="AA163" s="89">
        <v>130</v>
      </c>
      <c r="AB163" s="77">
        <f t="shared" si="1250"/>
        <v>3.7889828038472746E-2</v>
      </c>
      <c r="AC163" s="78">
        <v>495</v>
      </c>
      <c r="AD163" s="77">
        <f t="shared" si="1251"/>
        <v>0.14427280676187701</v>
      </c>
      <c r="AE163" s="78">
        <v>349</v>
      </c>
      <c r="AF163" s="77">
        <f t="shared" si="1252"/>
        <v>0.1017196152725153</v>
      </c>
      <c r="AG163" s="128">
        <v>2182</v>
      </c>
      <c r="AH163" s="89">
        <v>45</v>
      </c>
      <c r="AI163" s="77">
        <f t="shared" si="1253"/>
        <v>2.0623281393217233E-2</v>
      </c>
      <c r="AJ163" s="78">
        <v>249</v>
      </c>
      <c r="AK163" s="77">
        <f t="shared" si="1254"/>
        <v>0.11411549037580201</v>
      </c>
      <c r="AL163" s="78">
        <v>196</v>
      </c>
      <c r="AM163" s="77">
        <f t="shared" si="1255"/>
        <v>8.982584784601283E-2</v>
      </c>
      <c r="AN163" s="128">
        <v>938</v>
      </c>
      <c r="AO163" s="89">
        <v>7</v>
      </c>
      <c r="AP163" s="77">
        <f t="shared" si="1256"/>
        <v>7.462686567164179E-3</v>
      </c>
      <c r="AQ163" s="78">
        <v>88</v>
      </c>
      <c r="AR163" s="77">
        <f t="shared" si="1257"/>
        <v>9.3816631130063971E-2</v>
      </c>
      <c r="AS163" s="78">
        <v>49</v>
      </c>
      <c r="AT163" s="77">
        <f t="shared" si="1258"/>
        <v>5.2238805970149252E-2</v>
      </c>
      <c r="AU163" s="128">
        <v>250</v>
      </c>
      <c r="AV163" s="89">
        <v>1</v>
      </c>
      <c r="AW163" s="77">
        <f t="shared" si="1259"/>
        <v>4.0000000000000001E-3</v>
      </c>
      <c r="AX163" s="78">
        <v>18</v>
      </c>
      <c r="AY163" s="77">
        <f t="shared" si="1260"/>
        <v>7.1999999999999995E-2</v>
      </c>
      <c r="AZ163" s="78">
        <v>4</v>
      </c>
      <c r="BA163" s="77">
        <f t="shared" si="1261"/>
        <v>1.6E-2</v>
      </c>
      <c r="BB163" s="128">
        <f t="shared" si="1262"/>
        <v>10941</v>
      </c>
      <c r="BC163" s="79">
        <f t="shared" si="1263"/>
        <v>393</v>
      </c>
      <c r="BD163" s="77">
        <f t="shared" si="1264"/>
        <v>3.5919934192486978E-2</v>
      </c>
      <c r="BE163" s="79">
        <f t="shared" si="1265"/>
        <v>1569</v>
      </c>
      <c r="BF163" s="77">
        <f t="shared" si="1266"/>
        <v>0.14340553879901288</v>
      </c>
      <c r="BG163" s="79">
        <f t="shared" si="1267"/>
        <v>941</v>
      </c>
      <c r="BH163" s="77">
        <f t="shared" si="1268"/>
        <v>8.6006763549949725E-2</v>
      </c>
      <c r="BJ163" s="262">
        <v>40</v>
      </c>
      <c r="BK163" s="283" t="s">
        <v>46</v>
      </c>
      <c r="BL163" s="223" t="s">
        <v>163</v>
      </c>
      <c r="BM163" s="40">
        <v>10809</v>
      </c>
      <c r="BN163" s="40">
        <v>428</v>
      </c>
      <c r="BO163" s="91">
        <v>3.9596632435933019E-2</v>
      </c>
      <c r="BP163" s="40">
        <v>1543</v>
      </c>
      <c r="BQ163" s="91">
        <v>0.14275141086131926</v>
      </c>
      <c r="BR163" s="40">
        <v>859</v>
      </c>
      <c r="BS163" s="91">
        <v>7.9470811360902949E-2</v>
      </c>
      <c r="BU163" s="208" t="s">
        <v>46</v>
      </c>
      <c r="BV163" s="213" t="s">
        <v>163</v>
      </c>
      <c r="BW163" s="38">
        <f t="shared" si="1099"/>
        <v>0.73466776345855045</v>
      </c>
      <c r="BX163" s="38">
        <f t="shared" si="1100"/>
        <v>0.73818114534184476</v>
      </c>
      <c r="BY163" s="86"/>
      <c r="BZ163" s="148"/>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Z163" s="148"/>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row>
    <row r="164" spans="2:178" s="12" customFormat="1" ht="14.25" customHeight="1">
      <c r="B164" s="263"/>
      <c r="C164" s="284"/>
      <c r="D164" s="181" t="s">
        <v>191</v>
      </c>
      <c r="E164" s="174">
        <v>0</v>
      </c>
      <c r="F164" s="175">
        <v>0</v>
      </c>
      <c r="G164" s="67" t="str">
        <f t="shared" si="1241"/>
        <v>-</v>
      </c>
      <c r="H164" s="68">
        <v>0</v>
      </c>
      <c r="I164" s="67" t="str">
        <f t="shared" si="1242"/>
        <v>-</v>
      </c>
      <c r="J164" s="68">
        <v>0</v>
      </c>
      <c r="K164" s="67" t="str">
        <f t="shared" si="1243"/>
        <v>-</v>
      </c>
      <c r="L164" s="174">
        <v>1</v>
      </c>
      <c r="M164" s="175">
        <v>0</v>
      </c>
      <c r="N164" s="67">
        <f t="shared" si="1244"/>
        <v>0</v>
      </c>
      <c r="O164" s="68">
        <v>0</v>
      </c>
      <c r="P164" s="67">
        <f t="shared" si="1245"/>
        <v>0</v>
      </c>
      <c r="Q164" s="68">
        <v>0</v>
      </c>
      <c r="R164" s="67">
        <f t="shared" si="1246"/>
        <v>0</v>
      </c>
      <c r="S164" s="174">
        <v>294</v>
      </c>
      <c r="T164" s="175">
        <v>14</v>
      </c>
      <c r="U164" s="67">
        <f t="shared" si="1247"/>
        <v>4.7619047619047616E-2</v>
      </c>
      <c r="V164" s="68">
        <v>37</v>
      </c>
      <c r="W164" s="67">
        <f t="shared" si="1248"/>
        <v>0.12585034013605442</v>
      </c>
      <c r="X164" s="68">
        <v>30</v>
      </c>
      <c r="Y164" s="67">
        <f t="shared" si="1249"/>
        <v>0.10204081632653061</v>
      </c>
      <c r="Z164" s="174">
        <v>152</v>
      </c>
      <c r="AA164" s="175">
        <v>7</v>
      </c>
      <c r="AB164" s="67">
        <f t="shared" si="1250"/>
        <v>4.6052631578947366E-2</v>
      </c>
      <c r="AC164" s="68">
        <v>22</v>
      </c>
      <c r="AD164" s="67">
        <f t="shared" si="1251"/>
        <v>0.14473684210526316</v>
      </c>
      <c r="AE164" s="68">
        <v>17</v>
      </c>
      <c r="AF164" s="67">
        <f t="shared" si="1252"/>
        <v>0.1118421052631579</v>
      </c>
      <c r="AG164" s="174">
        <v>77</v>
      </c>
      <c r="AH164" s="175">
        <v>3</v>
      </c>
      <c r="AI164" s="67">
        <f t="shared" si="1253"/>
        <v>3.896103896103896E-2</v>
      </c>
      <c r="AJ164" s="68">
        <v>7</v>
      </c>
      <c r="AK164" s="67">
        <f t="shared" si="1254"/>
        <v>9.0909090909090912E-2</v>
      </c>
      <c r="AL164" s="68">
        <v>7</v>
      </c>
      <c r="AM164" s="67">
        <f t="shared" si="1255"/>
        <v>9.0909090909090912E-2</v>
      </c>
      <c r="AN164" s="174">
        <v>22</v>
      </c>
      <c r="AO164" s="175">
        <v>1</v>
      </c>
      <c r="AP164" s="67">
        <f t="shared" si="1256"/>
        <v>4.5454545454545456E-2</v>
      </c>
      <c r="AQ164" s="68">
        <v>0</v>
      </c>
      <c r="AR164" s="67">
        <f t="shared" si="1257"/>
        <v>0</v>
      </c>
      <c r="AS164" s="68">
        <v>2</v>
      </c>
      <c r="AT164" s="67">
        <f t="shared" si="1258"/>
        <v>9.0909090909090912E-2</v>
      </c>
      <c r="AU164" s="174">
        <v>5</v>
      </c>
      <c r="AV164" s="175">
        <v>0</v>
      </c>
      <c r="AW164" s="67">
        <f t="shared" si="1259"/>
        <v>0</v>
      </c>
      <c r="AX164" s="68">
        <v>0</v>
      </c>
      <c r="AY164" s="67">
        <f t="shared" si="1260"/>
        <v>0</v>
      </c>
      <c r="AZ164" s="68">
        <v>0</v>
      </c>
      <c r="BA164" s="67">
        <f t="shared" si="1261"/>
        <v>0</v>
      </c>
      <c r="BB164" s="174">
        <f t="shared" si="1262"/>
        <v>551</v>
      </c>
      <c r="BC164" s="69">
        <f t="shared" si="1263"/>
        <v>25</v>
      </c>
      <c r="BD164" s="67">
        <f t="shared" si="1264"/>
        <v>4.5372050816696916E-2</v>
      </c>
      <c r="BE164" s="69">
        <f t="shared" si="1265"/>
        <v>66</v>
      </c>
      <c r="BF164" s="67">
        <f t="shared" si="1266"/>
        <v>0.11978221415607986</v>
      </c>
      <c r="BG164" s="69">
        <f t="shared" si="1267"/>
        <v>56</v>
      </c>
      <c r="BH164" s="67">
        <f t="shared" si="1268"/>
        <v>0.10163339382940109</v>
      </c>
      <c r="BJ164" s="263"/>
      <c r="BK164" s="284"/>
      <c r="BL164" s="223" t="s">
        <v>191</v>
      </c>
      <c r="BM164" s="40">
        <v>562</v>
      </c>
      <c r="BN164" s="40">
        <v>16</v>
      </c>
      <c r="BO164" s="91">
        <v>2.8469750889679714E-2</v>
      </c>
      <c r="BP164" s="40">
        <v>80</v>
      </c>
      <c r="BQ164" s="91">
        <v>0.14234875444839859</v>
      </c>
      <c r="BR164" s="40">
        <v>49</v>
      </c>
      <c r="BS164" s="91">
        <v>8.7188612099644125E-2</v>
      </c>
      <c r="BU164" s="209"/>
      <c r="BV164" s="213" t="s">
        <v>191</v>
      </c>
      <c r="BW164" s="38">
        <f t="shared" si="1099"/>
        <v>0.73321234119782219</v>
      </c>
      <c r="BX164" s="38">
        <f t="shared" si="1100"/>
        <v>0.74199288256227758</v>
      </c>
      <c r="BY164" s="86"/>
      <c r="BZ164" s="148"/>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Z164" s="148"/>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row>
    <row r="165" spans="2:178" s="12" customFormat="1" ht="14.25" customHeight="1">
      <c r="B165" s="263"/>
      <c r="C165" s="284"/>
      <c r="D165" s="144" t="s">
        <v>246</v>
      </c>
      <c r="E165" s="182">
        <v>2</v>
      </c>
      <c r="F165" s="235">
        <v>0</v>
      </c>
      <c r="G165" s="168">
        <f t="shared" ref="G165" si="1325">IFERROR(F165/E165,"-")</f>
        <v>0</v>
      </c>
      <c r="H165" s="236">
        <v>0</v>
      </c>
      <c r="I165" s="168">
        <f t="shared" ref="I165" si="1326">IFERROR(H165/E165,"-")</f>
        <v>0</v>
      </c>
      <c r="J165" s="236">
        <v>0</v>
      </c>
      <c r="K165" s="168">
        <f t="shared" ref="K165" si="1327">IFERROR(J165/E165,"-")</f>
        <v>0</v>
      </c>
      <c r="L165" s="166">
        <v>4</v>
      </c>
      <c r="M165" s="235">
        <v>0</v>
      </c>
      <c r="N165" s="168">
        <f t="shared" ref="N165" si="1328">IFERROR(M165/L165,"-")</f>
        <v>0</v>
      </c>
      <c r="O165" s="236">
        <v>0</v>
      </c>
      <c r="P165" s="168">
        <f t="shared" ref="P165" si="1329">IFERROR(O165/L165,"-")</f>
        <v>0</v>
      </c>
      <c r="Q165" s="236">
        <v>0</v>
      </c>
      <c r="R165" s="168">
        <f t="shared" ref="R165" si="1330">IFERROR(Q165/L165,"-")</f>
        <v>0</v>
      </c>
      <c r="S165" s="166">
        <v>39</v>
      </c>
      <c r="T165" s="235">
        <v>0</v>
      </c>
      <c r="U165" s="168">
        <f t="shared" ref="U165" si="1331">IFERROR(T165/S165,"-")</f>
        <v>0</v>
      </c>
      <c r="V165" s="236">
        <v>1</v>
      </c>
      <c r="W165" s="168">
        <f t="shared" ref="W165" si="1332">IFERROR(V165/S165,"-")</f>
        <v>2.564102564102564E-2</v>
      </c>
      <c r="X165" s="236">
        <v>1</v>
      </c>
      <c r="Y165" s="168">
        <f t="shared" ref="Y165" si="1333">IFERROR(X165/S165,"-")</f>
        <v>2.564102564102564E-2</v>
      </c>
      <c r="Z165" s="166">
        <v>60</v>
      </c>
      <c r="AA165" s="235">
        <v>0</v>
      </c>
      <c r="AB165" s="168">
        <f t="shared" ref="AB165" si="1334">IFERROR(AA165/Z165,"-")</f>
        <v>0</v>
      </c>
      <c r="AC165" s="236">
        <v>3</v>
      </c>
      <c r="AD165" s="168">
        <f t="shared" ref="AD165" si="1335">IFERROR(AC165/Z165,"-")</f>
        <v>0.05</v>
      </c>
      <c r="AE165" s="236">
        <v>2</v>
      </c>
      <c r="AF165" s="168">
        <f t="shared" ref="AF165" si="1336">IFERROR(AE165/Z165,"-")</f>
        <v>3.3333333333333333E-2</v>
      </c>
      <c r="AG165" s="166">
        <v>62</v>
      </c>
      <c r="AH165" s="235">
        <v>0</v>
      </c>
      <c r="AI165" s="168">
        <f t="shared" ref="AI165" si="1337">IFERROR(AH165/AG165,"-")</f>
        <v>0</v>
      </c>
      <c r="AJ165" s="236">
        <v>0</v>
      </c>
      <c r="AK165" s="168">
        <f t="shared" ref="AK165" si="1338">IFERROR(AJ165/AG165,"-")</f>
        <v>0</v>
      </c>
      <c r="AL165" s="236">
        <v>0</v>
      </c>
      <c r="AM165" s="168">
        <f t="shared" ref="AM165" si="1339">IFERROR(AL165/AG165,"-")</f>
        <v>0</v>
      </c>
      <c r="AN165" s="166">
        <v>39</v>
      </c>
      <c r="AO165" s="235">
        <v>0</v>
      </c>
      <c r="AP165" s="168">
        <f t="shared" ref="AP165" si="1340">IFERROR(AO165/AN165,"-")</f>
        <v>0</v>
      </c>
      <c r="AQ165" s="236">
        <v>0</v>
      </c>
      <c r="AR165" s="168">
        <f t="shared" ref="AR165" si="1341">IFERROR(AQ165/AN165,"-")</f>
        <v>0</v>
      </c>
      <c r="AS165" s="236">
        <v>2</v>
      </c>
      <c r="AT165" s="168">
        <f t="shared" ref="AT165" si="1342">IFERROR(AS165/AN165,"-")</f>
        <v>5.128205128205128E-2</v>
      </c>
      <c r="AU165" s="166">
        <v>27</v>
      </c>
      <c r="AV165" s="235">
        <v>0</v>
      </c>
      <c r="AW165" s="168">
        <f t="shared" ref="AW165" si="1343">IFERROR(AV165/AU165,"-")</f>
        <v>0</v>
      </c>
      <c r="AX165" s="236">
        <v>0</v>
      </c>
      <c r="AY165" s="168">
        <f t="shared" ref="AY165" si="1344">IFERROR(AX165/AU165,"-")</f>
        <v>0</v>
      </c>
      <c r="AZ165" s="236">
        <v>0</v>
      </c>
      <c r="BA165" s="168">
        <f t="shared" ref="BA165" si="1345">IFERROR(AZ165/AU165,"-")</f>
        <v>0</v>
      </c>
      <c r="BB165" s="166">
        <f t="shared" ref="BB165" si="1346">SUM(E165,L165,S165,Z165,AG165,AN165,AU165,)</f>
        <v>233</v>
      </c>
      <c r="BC165" s="167">
        <f t="shared" ref="BC165" si="1347">SUM(F165,M165,T165,AA165,AH165,AO165,AV165,)</f>
        <v>0</v>
      </c>
      <c r="BD165" s="168">
        <f t="shared" ref="BD165" si="1348">IFERROR(BC165/BB165,"-")</f>
        <v>0</v>
      </c>
      <c r="BE165" s="167">
        <f t="shared" ref="BE165" si="1349">SUM(H165,O165,V165,AC165,AJ165,AQ165,AX165,)</f>
        <v>4</v>
      </c>
      <c r="BF165" s="168">
        <f t="shared" ref="BF165" si="1350">IFERROR(BE165/BB165,"-")</f>
        <v>1.7167381974248927E-2</v>
      </c>
      <c r="BG165" s="167">
        <f t="shared" ref="BG165" si="1351">SUM(J165,Q165,X165,AE165,AL165,AS165,AZ165,)</f>
        <v>5</v>
      </c>
      <c r="BH165" s="168">
        <f t="shared" ref="BH165" si="1352">IFERROR(BG165/BB165,"-")</f>
        <v>2.1459227467811159E-2</v>
      </c>
      <c r="BJ165" s="263"/>
      <c r="BK165" s="284"/>
      <c r="BL165" s="223" t="s">
        <v>245</v>
      </c>
      <c r="BM165" s="40">
        <v>108</v>
      </c>
      <c r="BN165" s="40">
        <v>0</v>
      </c>
      <c r="BO165" s="91">
        <v>0</v>
      </c>
      <c r="BP165" s="40">
        <v>0</v>
      </c>
      <c r="BQ165" s="91">
        <v>0</v>
      </c>
      <c r="BR165" s="40">
        <v>0</v>
      </c>
      <c r="BS165" s="91">
        <v>0</v>
      </c>
      <c r="BU165" s="209"/>
      <c r="BV165" s="213" t="s">
        <v>245</v>
      </c>
      <c r="BW165" s="38">
        <f t="shared" si="1099"/>
        <v>0.96137339055793991</v>
      </c>
      <c r="BX165" s="38">
        <f t="shared" si="1100"/>
        <v>1</v>
      </c>
      <c r="BY165" s="86"/>
      <c r="BZ165" s="148"/>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Z165" s="148"/>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row>
    <row r="166" spans="2:178" s="12" customFormat="1" ht="14.25" customHeight="1">
      <c r="B166" s="264"/>
      <c r="C166" s="285"/>
      <c r="D166" s="164" t="s">
        <v>74</v>
      </c>
      <c r="E166" s="40">
        <v>49</v>
      </c>
      <c r="F166" s="35">
        <v>1</v>
      </c>
      <c r="G166" s="60">
        <f t="shared" si="1241"/>
        <v>2.0408163265306121E-2</v>
      </c>
      <c r="H166" s="61">
        <v>8</v>
      </c>
      <c r="I166" s="60">
        <f t="shared" si="1242"/>
        <v>0.16326530612244897</v>
      </c>
      <c r="J166" s="61">
        <v>1</v>
      </c>
      <c r="K166" s="60">
        <f t="shared" si="1243"/>
        <v>2.0408163265306121E-2</v>
      </c>
      <c r="L166" s="40">
        <v>121</v>
      </c>
      <c r="M166" s="35">
        <v>4</v>
      </c>
      <c r="N166" s="60">
        <f t="shared" si="1244"/>
        <v>3.3057851239669422E-2</v>
      </c>
      <c r="O166" s="61">
        <v>15</v>
      </c>
      <c r="P166" s="60">
        <f t="shared" si="1245"/>
        <v>0.12396694214876033</v>
      </c>
      <c r="Q166" s="61">
        <v>6</v>
      </c>
      <c r="R166" s="60">
        <f t="shared" si="1246"/>
        <v>4.9586776859504134E-2</v>
      </c>
      <c r="S166" s="40">
        <v>4310</v>
      </c>
      <c r="T166" s="35">
        <v>219</v>
      </c>
      <c r="U166" s="60">
        <f t="shared" si="1247"/>
        <v>5.0812064965197218E-2</v>
      </c>
      <c r="V166" s="61">
        <v>734</v>
      </c>
      <c r="W166" s="60">
        <f t="shared" si="1248"/>
        <v>0.17030162412993038</v>
      </c>
      <c r="X166" s="61">
        <v>367</v>
      </c>
      <c r="Y166" s="60">
        <f t="shared" si="1249"/>
        <v>8.5150812064965192E-2</v>
      </c>
      <c r="Z166" s="40">
        <v>3643</v>
      </c>
      <c r="AA166" s="35">
        <v>137</v>
      </c>
      <c r="AB166" s="60">
        <f t="shared" si="1250"/>
        <v>3.7606368377710676E-2</v>
      </c>
      <c r="AC166" s="61">
        <v>520</v>
      </c>
      <c r="AD166" s="60">
        <f t="shared" si="1251"/>
        <v>0.14273950041174857</v>
      </c>
      <c r="AE166" s="61">
        <v>368</v>
      </c>
      <c r="AF166" s="60">
        <f t="shared" si="1252"/>
        <v>0.10101564644523744</v>
      </c>
      <c r="AG166" s="40">
        <v>2321</v>
      </c>
      <c r="AH166" s="35">
        <v>48</v>
      </c>
      <c r="AI166" s="60">
        <f t="shared" si="1253"/>
        <v>2.0680741059887979E-2</v>
      </c>
      <c r="AJ166" s="61">
        <v>256</v>
      </c>
      <c r="AK166" s="60">
        <f t="shared" si="1254"/>
        <v>0.11029728565273589</v>
      </c>
      <c r="AL166" s="61">
        <v>203</v>
      </c>
      <c r="AM166" s="60">
        <f t="shared" si="1255"/>
        <v>8.7462300732442919E-2</v>
      </c>
      <c r="AN166" s="40">
        <v>999</v>
      </c>
      <c r="AO166" s="35">
        <v>8</v>
      </c>
      <c r="AP166" s="60">
        <f t="shared" si="1256"/>
        <v>8.0080080080080079E-3</v>
      </c>
      <c r="AQ166" s="61">
        <v>88</v>
      </c>
      <c r="AR166" s="60">
        <f t="shared" si="1257"/>
        <v>8.8088088088088087E-2</v>
      </c>
      <c r="AS166" s="61">
        <v>53</v>
      </c>
      <c r="AT166" s="60">
        <f t="shared" si="1258"/>
        <v>5.3053053053053051E-2</v>
      </c>
      <c r="AU166" s="40">
        <v>282</v>
      </c>
      <c r="AV166" s="35">
        <v>1</v>
      </c>
      <c r="AW166" s="60">
        <f t="shared" si="1259"/>
        <v>3.5460992907801418E-3</v>
      </c>
      <c r="AX166" s="61">
        <v>18</v>
      </c>
      <c r="AY166" s="60">
        <f t="shared" si="1260"/>
        <v>6.3829787234042548E-2</v>
      </c>
      <c r="AZ166" s="61">
        <v>4</v>
      </c>
      <c r="BA166" s="60">
        <f t="shared" si="1261"/>
        <v>1.4184397163120567E-2</v>
      </c>
      <c r="BB166" s="40">
        <f t="shared" si="1262"/>
        <v>11725</v>
      </c>
      <c r="BC166" s="62">
        <f t="shared" si="1263"/>
        <v>418</v>
      </c>
      <c r="BD166" s="60">
        <f t="shared" si="1264"/>
        <v>3.5650319829424307E-2</v>
      </c>
      <c r="BE166" s="62">
        <f t="shared" si="1265"/>
        <v>1639</v>
      </c>
      <c r="BF166" s="60">
        <f t="shared" si="1266"/>
        <v>0.1397867803837953</v>
      </c>
      <c r="BG166" s="62">
        <f t="shared" si="1267"/>
        <v>1002</v>
      </c>
      <c r="BH166" s="60">
        <f t="shared" si="1268"/>
        <v>8.5458422174840079E-2</v>
      </c>
      <c r="BJ166" s="264"/>
      <c r="BK166" s="285"/>
      <c r="BL166" s="222" t="s">
        <v>74</v>
      </c>
      <c r="BM166" s="40">
        <v>11479</v>
      </c>
      <c r="BN166" s="40">
        <v>444</v>
      </c>
      <c r="BO166" s="91">
        <v>3.8679327467549436E-2</v>
      </c>
      <c r="BP166" s="40">
        <v>1623</v>
      </c>
      <c r="BQ166" s="91">
        <v>0.14138862270232599</v>
      </c>
      <c r="BR166" s="40">
        <v>908</v>
      </c>
      <c r="BS166" s="91">
        <v>7.9100966983186694E-2</v>
      </c>
      <c r="BU166" s="210"/>
      <c r="BV166" s="212" t="s">
        <v>74</v>
      </c>
      <c r="BW166" s="38">
        <f t="shared" si="1099"/>
        <v>0.73910447761194031</v>
      </c>
      <c r="BX166" s="38">
        <f t="shared" si="1100"/>
        <v>0.74083108284693788</v>
      </c>
      <c r="BY166" s="86"/>
      <c r="BZ166" s="148"/>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Z166" s="148"/>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row>
    <row r="167" spans="2:178" s="12" customFormat="1" ht="14.25" customHeight="1">
      <c r="B167" s="262">
        <v>41</v>
      </c>
      <c r="C167" s="283" t="s">
        <v>13</v>
      </c>
      <c r="D167" s="143" t="s">
        <v>163</v>
      </c>
      <c r="E167" s="128">
        <v>17</v>
      </c>
      <c r="F167" s="89">
        <v>1</v>
      </c>
      <c r="G167" s="77">
        <f t="shared" si="1241"/>
        <v>5.8823529411764705E-2</v>
      </c>
      <c r="H167" s="78">
        <v>2</v>
      </c>
      <c r="I167" s="77">
        <f t="shared" si="1242"/>
        <v>0.11764705882352941</v>
      </c>
      <c r="J167" s="78">
        <v>0</v>
      </c>
      <c r="K167" s="77">
        <f t="shared" si="1243"/>
        <v>0</v>
      </c>
      <c r="L167" s="128">
        <v>86</v>
      </c>
      <c r="M167" s="89">
        <v>1</v>
      </c>
      <c r="N167" s="77">
        <f t="shared" si="1244"/>
        <v>1.1627906976744186E-2</v>
      </c>
      <c r="O167" s="78">
        <v>11</v>
      </c>
      <c r="P167" s="77">
        <f t="shared" si="1245"/>
        <v>0.12790697674418605</v>
      </c>
      <c r="Q167" s="78">
        <v>7</v>
      </c>
      <c r="R167" s="77">
        <f t="shared" si="1246"/>
        <v>8.1395348837209308E-2</v>
      </c>
      <c r="S167" s="128">
        <v>7256</v>
      </c>
      <c r="T167" s="89">
        <v>303</v>
      </c>
      <c r="U167" s="77">
        <f t="shared" si="1247"/>
        <v>4.1758544652701214E-2</v>
      </c>
      <c r="V167" s="78">
        <v>824</v>
      </c>
      <c r="W167" s="77">
        <f t="shared" si="1248"/>
        <v>0.11356119073869901</v>
      </c>
      <c r="X167" s="78">
        <v>679</v>
      </c>
      <c r="Y167" s="77">
        <f t="shared" si="1249"/>
        <v>9.3577728776185226E-2</v>
      </c>
      <c r="Z167" s="128">
        <v>6751</v>
      </c>
      <c r="AA167" s="89">
        <v>230</v>
      </c>
      <c r="AB167" s="77">
        <f t="shared" si="1250"/>
        <v>3.406902681084284E-2</v>
      </c>
      <c r="AC167" s="78">
        <v>640</v>
      </c>
      <c r="AD167" s="77">
        <f t="shared" si="1251"/>
        <v>9.4800770256258327E-2</v>
      </c>
      <c r="AE167" s="78">
        <v>771</v>
      </c>
      <c r="AF167" s="77">
        <f t="shared" si="1252"/>
        <v>0.11420530291808621</v>
      </c>
      <c r="AG167" s="128">
        <v>3907</v>
      </c>
      <c r="AH167" s="89">
        <v>79</v>
      </c>
      <c r="AI167" s="77">
        <f t="shared" si="1253"/>
        <v>2.0220117737394419E-2</v>
      </c>
      <c r="AJ167" s="78">
        <v>265</v>
      </c>
      <c r="AK167" s="77">
        <f t="shared" si="1254"/>
        <v>6.7826977220373688E-2</v>
      </c>
      <c r="AL167" s="78">
        <v>393</v>
      </c>
      <c r="AM167" s="77">
        <f t="shared" si="1255"/>
        <v>0.10058868697210135</v>
      </c>
      <c r="AN167" s="128">
        <v>1451</v>
      </c>
      <c r="AO167" s="89">
        <v>19</v>
      </c>
      <c r="AP167" s="77">
        <f t="shared" si="1256"/>
        <v>1.3094417643004824E-2</v>
      </c>
      <c r="AQ167" s="78">
        <v>59</v>
      </c>
      <c r="AR167" s="77">
        <f t="shared" si="1257"/>
        <v>4.0661612680909717E-2</v>
      </c>
      <c r="AS167" s="78">
        <v>95</v>
      </c>
      <c r="AT167" s="77">
        <f t="shared" si="1258"/>
        <v>6.5472088215024121E-2</v>
      </c>
      <c r="AU167" s="128">
        <v>443</v>
      </c>
      <c r="AV167" s="89">
        <v>3</v>
      </c>
      <c r="AW167" s="77">
        <f t="shared" si="1259"/>
        <v>6.7720090293453723E-3</v>
      </c>
      <c r="AX167" s="78">
        <v>14</v>
      </c>
      <c r="AY167" s="77">
        <f t="shared" si="1260"/>
        <v>3.160270880361174E-2</v>
      </c>
      <c r="AZ167" s="78">
        <v>16</v>
      </c>
      <c r="BA167" s="77">
        <f t="shared" si="1261"/>
        <v>3.6117381489841983E-2</v>
      </c>
      <c r="BB167" s="128">
        <f t="shared" si="1262"/>
        <v>19911</v>
      </c>
      <c r="BC167" s="79">
        <f t="shared" si="1263"/>
        <v>636</v>
      </c>
      <c r="BD167" s="77">
        <f t="shared" si="1264"/>
        <v>3.1942142534277532E-2</v>
      </c>
      <c r="BE167" s="79">
        <f t="shared" si="1265"/>
        <v>1815</v>
      </c>
      <c r="BF167" s="77">
        <f t="shared" si="1266"/>
        <v>9.1155642609612772E-2</v>
      </c>
      <c r="BG167" s="79">
        <f t="shared" si="1267"/>
        <v>1961</v>
      </c>
      <c r="BH167" s="77">
        <f t="shared" si="1268"/>
        <v>9.8488272814022393E-2</v>
      </c>
      <c r="BJ167" s="262">
        <v>41</v>
      </c>
      <c r="BK167" s="283" t="s">
        <v>13</v>
      </c>
      <c r="BL167" s="223" t="s">
        <v>163</v>
      </c>
      <c r="BM167" s="40">
        <v>19670</v>
      </c>
      <c r="BN167" s="40">
        <v>596</v>
      </c>
      <c r="BO167" s="91">
        <v>3.0299949161159124E-2</v>
      </c>
      <c r="BP167" s="40">
        <v>1774</v>
      </c>
      <c r="BQ167" s="91">
        <v>9.0188103711235382E-2</v>
      </c>
      <c r="BR167" s="40">
        <v>1854</v>
      </c>
      <c r="BS167" s="91">
        <v>9.4255210981189635E-2</v>
      </c>
      <c r="BU167" s="208" t="s">
        <v>13</v>
      </c>
      <c r="BV167" s="213" t="s">
        <v>163</v>
      </c>
      <c r="BW167" s="38">
        <f t="shared" si="1099"/>
        <v>0.77841394204208725</v>
      </c>
      <c r="BX167" s="38">
        <f t="shared" si="1100"/>
        <v>0.78525673614641589</v>
      </c>
      <c r="BY167" s="86"/>
      <c r="BZ167" s="148"/>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Z167" s="148"/>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row>
    <row r="168" spans="2:178" s="12" customFormat="1" ht="14.25" customHeight="1">
      <c r="B168" s="263"/>
      <c r="C168" s="284"/>
      <c r="D168" s="181" t="s">
        <v>191</v>
      </c>
      <c r="E168" s="174">
        <v>3</v>
      </c>
      <c r="F168" s="175">
        <v>0</v>
      </c>
      <c r="G168" s="67">
        <f t="shared" si="1241"/>
        <v>0</v>
      </c>
      <c r="H168" s="68">
        <v>1</v>
      </c>
      <c r="I168" s="67">
        <f t="shared" si="1242"/>
        <v>0.33333333333333331</v>
      </c>
      <c r="J168" s="68">
        <v>0</v>
      </c>
      <c r="K168" s="67">
        <f t="shared" si="1243"/>
        <v>0</v>
      </c>
      <c r="L168" s="174">
        <v>1</v>
      </c>
      <c r="M168" s="175">
        <v>0</v>
      </c>
      <c r="N168" s="67">
        <f t="shared" si="1244"/>
        <v>0</v>
      </c>
      <c r="O168" s="68">
        <v>0</v>
      </c>
      <c r="P168" s="67">
        <f t="shared" si="1245"/>
        <v>0</v>
      </c>
      <c r="Q168" s="68">
        <v>0</v>
      </c>
      <c r="R168" s="67">
        <f t="shared" si="1246"/>
        <v>0</v>
      </c>
      <c r="S168" s="174">
        <v>508</v>
      </c>
      <c r="T168" s="175">
        <v>26</v>
      </c>
      <c r="U168" s="67">
        <f t="shared" si="1247"/>
        <v>5.1181102362204724E-2</v>
      </c>
      <c r="V168" s="68">
        <v>56</v>
      </c>
      <c r="W168" s="67">
        <f t="shared" si="1248"/>
        <v>0.11023622047244094</v>
      </c>
      <c r="X168" s="68">
        <v>50</v>
      </c>
      <c r="Y168" s="67">
        <f t="shared" si="1249"/>
        <v>9.8425196850393706E-2</v>
      </c>
      <c r="Z168" s="174">
        <v>374</v>
      </c>
      <c r="AA168" s="175">
        <v>23</v>
      </c>
      <c r="AB168" s="67">
        <f t="shared" si="1250"/>
        <v>6.1497326203208559E-2</v>
      </c>
      <c r="AC168" s="68">
        <v>28</v>
      </c>
      <c r="AD168" s="67">
        <f t="shared" si="1251"/>
        <v>7.4866310160427801E-2</v>
      </c>
      <c r="AE168" s="68">
        <v>33</v>
      </c>
      <c r="AF168" s="67">
        <f t="shared" si="1252"/>
        <v>8.8235294117647065E-2</v>
      </c>
      <c r="AG168" s="174">
        <v>178</v>
      </c>
      <c r="AH168" s="175">
        <v>1</v>
      </c>
      <c r="AI168" s="67">
        <f t="shared" si="1253"/>
        <v>5.6179775280898875E-3</v>
      </c>
      <c r="AJ168" s="68">
        <v>16</v>
      </c>
      <c r="AK168" s="67">
        <f t="shared" si="1254"/>
        <v>8.98876404494382E-2</v>
      </c>
      <c r="AL168" s="68">
        <v>15</v>
      </c>
      <c r="AM168" s="67">
        <f t="shared" si="1255"/>
        <v>8.4269662921348312E-2</v>
      </c>
      <c r="AN168" s="174">
        <v>62</v>
      </c>
      <c r="AO168" s="175">
        <v>0</v>
      </c>
      <c r="AP168" s="67">
        <f t="shared" si="1256"/>
        <v>0</v>
      </c>
      <c r="AQ168" s="68">
        <v>4</v>
      </c>
      <c r="AR168" s="67">
        <f t="shared" si="1257"/>
        <v>6.4516129032258063E-2</v>
      </c>
      <c r="AS168" s="68">
        <v>6</v>
      </c>
      <c r="AT168" s="67">
        <f t="shared" si="1258"/>
        <v>9.6774193548387094E-2</v>
      </c>
      <c r="AU168" s="174">
        <v>25</v>
      </c>
      <c r="AV168" s="175">
        <v>0</v>
      </c>
      <c r="AW168" s="67">
        <f t="shared" si="1259"/>
        <v>0</v>
      </c>
      <c r="AX168" s="68">
        <v>0</v>
      </c>
      <c r="AY168" s="67">
        <f t="shared" si="1260"/>
        <v>0</v>
      </c>
      <c r="AZ168" s="68">
        <v>3</v>
      </c>
      <c r="BA168" s="67">
        <f t="shared" si="1261"/>
        <v>0.12</v>
      </c>
      <c r="BB168" s="174">
        <f t="shared" si="1262"/>
        <v>1151</v>
      </c>
      <c r="BC168" s="69">
        <f t="shared" si="1263"/>
        <v>50</v>
      </c>
      <c r="BD168" s="67">
        <f t="shared" si="1264"/>
        <v>4.3440486533449174E-2</v>
      </c>
      <c r="BE168" s="69">
        <f t="shared" si="1265"/>
        <v>105</v>
      </c>
      <c r="BF168" s="67">
        <f t="shared" si="1266"/>
        <v>9.1225021720243271E-2</v>
      </c>
      <c r="BG168" s="69">
        <f t="shared" si="1267"/>
        <v>107</v>
      </c>
      <c r="BH168" s="67">
        <f t="shared" si="1268"/>
        <v>9.2962641181581235E-2</v>
      </c>
      <c r="BJ168" s="263"/>
      <c r="BK168" s="284"/>
      <c r="BL168" s="223" t="s">
        <v>191</v>
      </c>
      <c r="BM168" s="40">
        <v>1206</v>
      </c>
      <c r="BN168" s="40">
        <v>43</v>
      </c>
      <c r="BO168" s="91">
        <v>3.5655058043117742E-2</v>
      </c>
      <c r="BP168" s="40">
        <v>115</v>
      </c>
      <c r="BQ168" s="91">
        <v>9.5356550580431174E-2</v>
      </c>
      <c r="BR168" s="40">
        <v>101</v>
      </c>
      <c r="BS168" s="91">
        <v>8.3747927031509115E-2</v>
      </c>
      <c r="BU168" s="209"/>
      <c r="BV168" s="213" t="s">
        <v>191</v>
      </c>
      <c r="BW168" s="38">
        <f t="shared" si="1099"/>
        <v>0.77237185056472635</v>
      </c>
      <c r="BX168" s="38">
        <f t="shared" si="1100"/>
        <v>0.78524046434494199</v>
      </c>
      <c r="BY168" s="86"/>
      <c r="BZ168" s="148"/>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Z168" s="148"/>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row>
    <row r="169" spans="2:178" s="12" customFormat="1" ht="14.25" customHeight="1">
      <c r="B169" s="263"/>
      <c r="C169" s="284"/>
      <c r="D169" s="144" t="s">
        <v>246</v>
      </c>
      <c r="E169" s="166">
        <v>0</v>
      </c>
      <c r="F169" s="235">
        <v>0</v>
      </c>
      <c r="G169" s="168" t="str">
        <f t="shared" ref="G169" si="1353">IFERROR(F169/E169,"-")</f>
        <v>-</v>
      </c>
      <c r="H169" s="236">
        <v>0</v>
      </c>
      <c r="I169" s="168" t="str">
        <f t="shared" ref="I169" si="1354">IFERROR(H169/E169,"-")</f>
        <v>-</v>
      </c>
      <c r="J169" s="236">
        <v>0</v>
      </c>
      <c r="K169" s="168" t="str">
        <f t="shared" ref="K169" si="1355">IFERROR(J169/E169,"-")</f>
        <v>-</v>
      </c>
      <c r="L169" s="166">
        <v>2</v>
      </c>
      <c r="M169" s="235">
        <v>0</v>
      </c>
      <c r="N169" s="168">
        <f t="shared" ref="N169" si="1356">IFERROR(M169/L169,"-")</f>
        <v>0</v>
      </c>
      <c r="O169" s="236">
        <v>0</v>
      </c>
      <c r="P169" s="168">
        <f t="shared" ref="P169" si="1357">IFERROR(O169/L169,"-")</f>
        <v>0</v>
      </c>
      <c r="Q169" s="236">
        <v>0</v>
      </c>
      <c r="R169" s="168">
        <f t="shared" ref="R169" si="1358">IFERROR(Q169/L169,"-")</f>
        <v>0</v>
      </c>
      <c r="S169" s="166">
        <v>104</v>
      </c>
      <c r="T169" s="235">
        <v>0</v>
      </c>
      <c r="U169" s="168">
        <f t="shared" ref="U169" si="1359">IFERROR(T169/S169,"-")</f>
        <v>0</v>
      </c>
      <c r="V169" s="236">
        <v>1</v>
      </c>
      <c r="W169" s="168">
        <f t="shared" ref="W169" si="1360">IFERROR(V169/S169,"-")</f>
        <v>9.6153846153846159E-3</v>
      </c>
      <c r="X169" s="236">
        <v>3</v>
      </c>
      <c r="Y169" s="168">
        <f t="shared" ref="Y169" si="1361">IFERROR(X169/S169,"-")</f>
        <v>2.8846153846153848E-2</v>
      </c>
      <c r="Z169" s="166">
        <v>172</v>
      </c>
      <c r="AA169" s="235">
        <v>1</v>
      </c>
      <c r="AB169" s="168">
        <f t="shared" ref="AB169" si="1362">IFERROR(AA169/Z169,"-")</f>
        <v>5.8139534883720929E-3</v>
      </c>
      <c r="AC169" s="236">
        <v>5</v>
      </c>
      <c r="AD169" s="168">
        <f t="shared" ref="AD169" si="1363">IFERROR(AC169/Z169,"-")</f>
        <v>2.9069767441860465E-2</v>
      </c>
      <c r="AE169" s="236">
        <v>5</v>
      </c>
      <c r="AF169" s="168">
        <f t="shared" ref="AF169" si="1364">IFERROR(AE169/Z169,"-")</f>
        <v>2.9069767441860465E-2</v>
      </c>
      <c r="AG169" s="166">
        <v>151</v>
      </c>
      <c r="AH169" s="235">
        <v>0</v>
      </c>
      <c r="AI169" s="168">
        <f t="shared" ref="AI169" si="1365">IFERROR(AH169/AG169,"-")</f>
        <v>0</v>
      </c>
      <c r="AJ169" s="236">
        <v>2</v>
      </c>
      <c r="AK169" s="168">
        <f t="shared" ref="AK169" si="1366">IFERROR(AJ169/AG169,"-")</f>
        <v>1.3245033112582781E-2</v>
      </c>
      <c r="AL169" s="236">
        <v>1</v>
      </c>
      <c r="AM169" s="168">
        <f t="shared" ref="AM169" si="1367">IFERROR(AL169/AG169,"-")</f>
        <v>6.6225165562913907E-3</v>
      </c>
      <c r="AN169" s="166">
        <v>115</v>
      </c>
      <c r="AO169" s="235">
        <v>0</v>
      </c>
      <c r="AP169" s="168">
        <f t="shared" ref="AP169" si="1368">IFERROR(AO169/AN169,"-")</f>
        <v>0</v>
      </c>
      <c r="AQ169" s="236">
        <v>1</v>
      </c>
      <c r="AR169" s="168">
        <f t="shared" ref="AR169" si="1369">IFERROR(AQ169/AN169,"-")</f>
        <v>8.6956521739130436E-3</v>
      </c>
      <c r="AS169" s="236">
        <v>3</v>
      </c>
      <c r="AT169" s="168">
        <f t="shared" ref="AT169" si="1370">IFERROR(AS169/AN169,"-")</f>
        <v>2.6086956521739129E-2</v>
      </c>
      <c r="AU169" s="166">
        <v>80</v>
      </c>
      <c r="AV169" s="235">
        <v>0</v>
      </c>
      <c r="AW169" s="168">
        <f t="shared" ref="AW169" si="1371">IFERROR(AV169/AU169,"-")</f>
        <v>0</v>
      </c>
      <c r="AX169" s="236">
        <v>0</v>
      </c>
      <c r="AY169" s="168">
        <f t="shared" ref="AY169" si="1372">IFERROR(AX169/AU169,"-")</f>
        <v>0</v>
      </c>
      <c r="AZ169" s="236">
        <v>0</v>
      </c>
      <c r="BA169" s="168">
        <f t="shared" ref="BA169" si="1373">IFERROR(AZ169/AU169,"-")</f>
        <v>0</v>
      </c>
      <c r="BB169" s="166">
        <f t="shared" ref="BB169" si="1374">SUM(E169,L169,S169,Z169,AG169,AN169,AU169,)</f>
        <v>624</v>
      </c>
      <c r="BC169" s="167">
        <f t="shared" ref="BC169" si="1375">SUM(F169,M169,T169,AA169,AH169,AO169,AV169,)</f>
        <v>1</v>
      </c>
      <c r="BD169" s="168">
        <f t="shared" ref="BD169" si="1376">IFERROR(BC169/BB169,"-")</f>
        <v>1.6025641025641025E-3</v>
      </c>
      <c r="BE169" s="167">
        <f t="shared" ref="BE169" si="1377">SUM(H169,O169,V169,AC169,AJ169,AQ169,AX169,)</f>
        <v>9</v>
      </c>
      <c r="BF169" s="168">
        <f t="shared" ref="BF169" si="1378">IFERROR(BE169/BB169,"-")</f>
        <v>1.4423076923076924E-2</v>
      </c>
      <c r="BG169" s="167">
        <f t="shared" ref="BG169" si="1379">SUM(J169,Q169,X169,AE169,AL169,AS169,AZ169,)</f>
        <v>12</v>
      </c>
      <c r="BH169" s="168">
        <f t="shared" ref="BH169" si="1380">IFERROR(BG169/BB169,"-")</f>
        <v>1.9230769230769232E-2</v>
      </c>
      <c r="BJ169" s="263"/>
      <c r="BK169" s="284"/>
      <c r="BL169" s="223" t="s">
        <v>245</v>
      </c>
      <c r="BM169" s="40">
        <v>301</v>
      </c>
      <c r="BN169" s="40">
        <v>0</v>
      </c>
      <c r="BO169" s="91">
        <v>0</v>
      </c>
      <c r="BP169" s="40">
        <v>0</v>
      </c>
      <c r="BQ169" s="91">
        <v>0</v>
      </c>
      <c r="BR169" s="40">
        <v>0</v>
      </c>
      <c r="BS169" s="91">
        <v>0</v>
      </c>
      <c r="BU169" s="209"/>
      <c r="BV169" s="213" t="s">
        <v>245</v>
      </c>
      <c r="BW169" s="38">
        <f t="shared" si="1099"/>
        <v>0.96474358974358976</v>
      </c>
      <c r="BX169" s="38">
        <f t="shared" si="1100"/>
        <v>1</v>
      </c>
      <c r="BY169" s="86"/>
      <c r="BZ169" s="148"/>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Z169" s="148"/>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row>
    <row r="170" spans="2:178" s="12" customFormat="1" ht="14.25" customHeight="1">
      <c r="B170" s="264"/>
      <c r="C170" s="285"/>
      <c r="D170" s="164" t="s">
        <v>74</v>
      </c>
      <c r="E170" s="39">
        <v>20</v>
      </c>
      <c r="F170" s="237">
        <v>1</v>
      </c>
      <c r="G170" s="13">
        <f t="shared" si="1241"/>
        <v>0.05</v>
      </c>
      <c r="H170" s="34">
        <v>3</v>
      </c>
      <c r="I170" s="13">
        <f t="shared" si="1242"/>
        <v>0.15</v>
      </c>
      <c r="J170" s="34">
        <v>0</v>
      </c>
      <c r="K170" s="13">
        <f t="shared" si="1243"/>
        <v>0</v>
      </c>
      <c r="L170" s="39">
        <v>89</v>
      </c>
      <c r="M170" s="237">
        <v>1</v>
      </c>
      <c r="N170" s="13">
        <f t="shared" si="1244"/>
        <v>1.1235955056179775E-2</v>
      </c>
      <c r="O170" s="34">
        <v>11</v>
      </c>
      <c r="P170" s="13">
        <f t="shared" si="1245"/>
        <v>0.12359550561797752</v>
      </c>
      <c r="Q170" s="34">
        <v>7</v>
      </c>
      <c r="R170" s="13">
        <f t="shared" si="1246"/>
        <v>7.8651685393258425E-2</v>
      </c>
      <c r="S170" s="39">
        <v>7868</v>
      </c>
      <c r="T170" s="237">
        <v>329</v>
      </c>
      <c r="U170" s="13">
        <f t="shared" si="1247"/>
        <v>4.1814946619217079E-2</v>
      </c>
      <c r="V170" s="34">
        <v>881</v>
      </c>
      <c r="W170" s="13">
        <f t="shared" si="1248"/>
        <v>0.11197254702592781</v>
      </c>
      <c r="X170" s="34">
        <v>732</v>
      </c>
      <c r="Y170" s="13">
        <f t="shared" si="1249"/>
        <v>9.3035078800203355E-2</v>
      </c>
      <c r="Z170" s="39">
        <v>7297</v>
      </c>
      <c r="AA170" s="237">
        <v>254</v>
      </c>
      <c r="AB170" s="13">
        <f t="shared" si="1250"/>
        <v>3.4808825544744418E-2</v>
      </c>
      <c r="AC170" s="34">
        <v>673</v>
      </c>
      <c r="AD170" s="13">
        <f t="shared" si="1251"/>
        <v>9.2229683431547207E-2</v>
      </c>
      <c r="AE170" s="34">
        <v>809</v>
      </c>
      <c r="AF170" s="13">
        <f t="shared" si="1252"/>
        <v>0.11086747978621352</v>
      </c>
      <c r="AG170" s="39">
        <v>4236</v>
      </c>
      <c r="AH170" s="237">
        <v>80</v>
      </c>
      <c r="AI170" s="13">
        <f t="shared" si="1253"/>
        <v>1.8885741265344664E-2</v>
      </c>
      <c r="AJ170" s="34">
        <v>283</v>
      </c>
      <c r="AK170" s="13">
        <f t="shared" si="1254"/>
        <v>6.6808309726156756E-2</v>
      </c>
      <c r="AL170" s="34">
        <v>409</v>
      </c>
      <c r="AM170" s="13">
        <f t="shared" si="1255"/>
        <v>9.6553352219074601E-2</v>
      </c>
      <c r="AN170" s="39">
        <v>1628</v>
      </c>
      <c r="AO170" s="237">
        <v>19</v>
      </c>
      <c r="AP170" s="13">
        <f t="shared" si="1256"/>
        <v>1.167076167076167E-2</v>
      </c>
      <c r="AQ170" s="34">
        <v>64</v>
      </c>
      <c r="AR170" s="13">
        <f t="shared" si="1257"/>
        <v>3.9312039312039311E-2</v>
      </c>
      <c r="AS170" s="34">
        <v>104</v>
      </c>
      <c r="AT170" s="13">
        <f t="shared" si="1258"/>
        <v>6.3882063882063883E-2</v>
      </c>
      <c r="AU170" s="39">
        <v>548</v>
      </c>
      <c r="AV170" s="237">
        <v>3</v>
      </c>
      <c r="AW170" s="13">
        <f t="shared" si="1259"/>
        <v>5.4744525547445258E-3</v>
      </c>
      <c r="AX170" s="34">
        <v>14</v>
      </c>
      <c r="AY170" s="13">
        <f t="shared" si="1260"/>
        <v>2.5547445255474453E-2</v>
      </c>
      <c r="AZ170" s="34">
        <v>19</v>
      </c>
      <c r="BA170" s="13">
        <f t="shared" si="1261"/>
        <v>3.4671532846715328E-2</v>
      </c>
      <c r="BB170" s="39">
        <f t="shared" si="1262"/>
        <v>21686</v>
      </c>
      <c r="BC170" s="75">
        <f t="shared" si="1263"/>
        <v>687</v>
      </c>
      <c r="BD170" s="13">
        <f t="shared" si="1264"/>
        <v>3.1679424513511023E-2</v>
      </c>
      <c r="BE170" s="75">
        <f t="shared" si="1265"/>
        <v>1929</v>
      </c>
      <c r="BF170" s="13">
        <f t="shared" si="1266"/>
        <v>8.8951397214792949E-2</v>
      </c>
      <c r="BG170" s="75">
        <f t="shared" si="1267"/>
        <v>2080</v>
      </c>
      <c r="BH170" s="13">
        <f t="shared" si="1268"/>
        <v>9.5914414829844141E-2</v>
      </c>
      <c r="BJ170" s="264"/>
      <c r="BK170" s="285"/>
      <c r="BL170" s="222" t="s">
        <v>74</v>
      </c>
      <c r="BM170" s="40">
        <v>21177</v>
      </c>
      <c r="BN170" s="40">
        <v>639</v>
      </c>
      <c r="BO170" s="91">
        <v>3.0174245643858903E-2</v>
      </c>
      <c r="BP170" s="40">
        <v>1889</v>
      </c>
      <c r="BQ170" s="91">
        <v>8.9200547764083676E-2</v>
      </c>
      <c r="BR170" s="40">
        <v>1955</v>
      </c>
      <c r="BS170" s="91">
        <v>9.2317136516031545E-2</v>
      </c>
      <c r="BU170" s="210"/>
      <c r="BV170" s="212" t="s">
        <v>74</v>
      </c>
      <c r="BW170" s="38">
        <f t="shared" si="1099"/>
        <v>0.78345476344185183</v>
      </c>
      <c r="BX170" s="38">
        <f t="shared" si="1100"/>
        <v>0.78830807007602588</v>
      </c>
      <c r="BY170" s="86"/>
      <c r="BZ170" s="148"/>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Z170" s="148"/>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row>
    <row r="171" spans="2:178" s="12" customFormat="1" ht="14.25" customHeight="1">
      <c r="B171" s="262">
        <v>42</v>
      </c>
      <c r="C171" s="283" t="s">
        <v>14</v>
      </c>
      <c r="D171" s="143" t="s">
        <v>247</v>
      </c>
      <c r="E171" s="128">
        <v>82</v>
      </c>
      <c r="F171" s="89">
        <v>2</v>
      </c>
      <c r="G171" s="77">
        <f t="shared" si="1241"/>
        <v>2.4390243902439025E-2</v>
      </c>
      <c r="H171" s="78">
        <v>17</v>
      </c>
      <c r="I171" s="77">
        <f t="shared" si="1242"/>
        <v>0.2073170731707317</v>
      </c>
      <c r="J171" s="78">
        <v>0</v>
      </c>
      <c r="K171" s="77">
        <f t="shared" si="1243"/>
        <v>0</v>
      </c>
      <c r="L171" s="128">
        <v>334</v>
      </c>
      <c r="M171" s="89">
        <v>3</v>
      </c>
      <c r="N171" s="77">
        <f t="shared" si="1244"/>
        <v>8.9820359281437123E-3</v>
      </c>
      <c r="O171" s="78">
        <v>44</v>
      </c>
      <c r="P171" s="77">
        <f t="shared" si="1245"/>
        <v>0.1317365269461078</v>
      </c>
      <c r="Q171" s="78">
        <v>8</v>
      </c>
      <c r="R171" s="77">
        <f t="shared" si="1246"/>
        <v>2.3952095808383235E-2</v>
      </c>
      <c r="S171" s="128">
        <v>20773</v>
      </c>
      <c r="T171" s="89">
        <v>716</v>
      </c>
      <c r="U171" s="77">
        <f t="shared" si="1247"/>
        <v>3.4467818803254224E-2</v>
      </c>
      <c r="V171" s="78">
        <v>4458</v>
      </c>
      <c r="W171" s="77">
        <f t="shared" si="1248"/>
        <v>0.21460549752082028</v>
      </c>
      <c r="X171" s="78">
        <v>797</v>
      </c>
      <c r="Y171" s="77">
        <f t="shared" si="1249"/>
        <v>3.8367111153901699E-2</v>
      </c>
      <c r="Z171" s="128">
        <v>16577</v>
      </c>
      <c r="AA171" s="89">
        <v>443</v>
      </c>
      <c r="AB171" s="77">
        <f t="shared" si="1250"/>
        <v>2.6723773903601377E-2</v>
      </c>
      <c r="AC171" s="78">
        <v>2972</v>
      </c>
      <c r="AD171" s="77">
        <f t="shared" si="1251"/>
        <v>0.17928455088375461</v>
      </c>
      <c r="AE171" s="78">
        <v>597</v>
      </c>
      <c r="AF171" s="77">
        <f t="shared" si="1252"/>
        <v>3.6013753996501176E-2</v>
      </c>
      <c r="AG171" s="128">
        <v>9359</v>
      </c>
      <c r="AH171" s="89">
        <v>147</v>
      </c>
      <c r="AI171" s="77">
        <f t="shared" si="1253"/>
        <v>1.5706806282722512E-2</v>
      </c>
      <c r="AJ171" s="78">
        <v>1100</v>
      </c>
      <c r="AK171" s="77">
        <f t="shared" si="1254"/>
        <v>0.11753392456459023</v>
      </c>
      <c r="AL171" s="78">
        <v>311</v>
      </c>
      <c r="AM171" s="77">
        <f t="shared" si="1255"/>
        <v>3.3230045945079605E-2</v>
      </c>
      <c r="AN171" s="128">
        <v>3992</v>
      </c>
      <c r="AO171" s="89">
        <v>26</v>
      </c>
      <c r="AP171" s="77">
        <f t="shared" si="1256"/>
        <v>6.513026052104208E-3</v>
      </c>
      <c r="AQ171" s="78">
        <v>282</v>
      </c>
      <c r="AR171" s="77">
        <f t="shared" si="1257"/>
        <v>7.0641282565130262E-2</v>
      </c>
      <c r="AS171" s="78">
        <v>75</v>
      </c>
      <c r="AT171" s="77">
        <f t="shared" si="1258"/>
        <v>1.8787575150300603E-2</v>
      </c>
      <c r="AU171" s="128">
        <v>1272</v>
      </c>
      <c r="AV171" s="89">
        <v>6</v>
      </c>
      <c r="AW171" s="77">
        <f t="shared" si="1259"/>
        <v>4.7169811320754715E-3</v>
      </c>
      <c r="AX171" s="78">
        <v>39</v>
      </c>
      <c r="AY171" s="77">
        <f t="shared" si="1260"/>
        <v>3.0660377358490566E-2</v>
      </c>
      <c r="AZ171" s="78">
        <v>14</v>
      </c>
      <c r="BA171" s="77">
        <f t="shared" si="1261"/>
        <v>1.10062893081761E-2</v>
      </c>
      <c r="BB171" s="128">
        <f t="shared" si="1262"/>
        <v>52389</v>
      </c>
      <c r="BC171" s="79">
        <f t="shared" si="1263"/>
        <v>1343</v>
      </c>
      <c r="BD171" s="77">
        <f t="shared" si="1264"/>
        <v>2.5635152417492223E-2</v>
      </c>
      <c r="BE171" s="79">
        <f t="shared" si="1265"/>
        <v>8912</v>
      </c>
      <c r="BF171" s="77">
        <f t="shared" si="1266"/>
        <v>0.17011204642195882</v>
      </c>
      <c r="BG171" s="79">
        <f t="shared" si="1267"/>
        <v>1802</v>
      </c>
      <c r="BH171" s="77">
        <f t="shared" si="1268"/>
        <v>3.4396533623470574E-2</v>
      </c>
      <c r="BJ171" s="262">
        <v>42</v>
      </c>
      <c r="BK171" s="283" t="s">
        <v>14</v>
      </c>
      <c r="BL171" s="223" t="s">
        <v>177</v>
      </c>
      <c r="BM171" s="40">
        <v>50954</v>
      </c>
      <c r="BN171" s="40">
        <v>1303</v>
      </c>
      <c r="BO171" s="91">
        <v>2.5572084625348355E-2</v>
      </c>
      <c r="BP171" s="40">
        <v>8128</v>
      </c>
      <c r="BQ171" s="91">
        <v>0.15951642658083762</v>
      </c>
      <c r="BR171" s="40">
        <v>1852</v>
      </c>
      <c r="BS171" s="91">
        <v>3.634650861561408E-2</v>
      </c>
      <c r="BU171" s="208" t="s">
        <v>14</v>
      </c>
      <c r="BV171" s="213" t="s">
        <v>163</v>
      </c>
      <c r="BW171" s="38">
        <f t="shared" si="1099"/>
        <v>0.76985626753707836</v>
      </c>
      <c r="BX171" s="38">
        <f t="shared" si="1100"/>
        <v>0.77856498017819997</v>
      </c>
      <c r="BY171" s="86"/>
      <c r="BZ171" s="148"/>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Z171" s="148"/>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row>
    <row r="172" spans="2:178" s="12" customFormat="1" ht="14.25" customHeight="1">
      <c r="B172" s="263"/>
      <c r="C172" s="284"/>
      <c r="D172" s="181" t="s">
        <v>191</v>
      </c>
      <c r="E172" s="174">
        <v>4</v>
      </c>
      <c r="F172" s="175">
        <v>1</v>
      </c>
      <c r="G172" s="67">
        <f t="shared" si="1241"/>
        <v>0.25</v>
      </c>
      <c r="H172" s="68">
        <v>1</v>
      </c>
      <c r="I172" s="67">
        <f t="shared" si="1242"/>
        <v>0.25</v>
      </c>
      <c r="J172" s="68">
        <v>1</v>
      </c>
      <c r="K172" s="67">
        <f t="shared" si="1243"/>
        <v>0.25</v>
      </c>
      <c r="L172" s="174">
        <v>5</v>
      </c>
      <c r="M172" s="175">
        <v>0</v>
      </c>
      <c r="N172" s="67">
        <f t="shared" si="1244"/>
        <v>0</v>
      </c>
      <c r="O172" s="68">
        <v>1</v>
      </c>
      <c r="P172" s="67">
        <f t="shared" si="1245"/>
        <v>0.2</v>
      </c>
      <c r="Q172" s="68">
        <v>0</v>
      </c>
      <c r="R172" s="67">
        <f t="shared" si="1246"/>
        <v>0</v>
      </c>
      <c r="S172" s="174">
        <v>2117</v>
      </c>
      <c r="T172" s="175">
        <v>88</v>
      </c>
      <c r="U172" s="67">
        <f t="shared" si="1247"/>
        <v>4.1568256967406708E-2</v>
      </c>
      <c r="V172" s="68">
        <v>443</v>
      </c>
      <c r="W172" s="67">
        <f t="shared" si="1248"/>
        <v>0.20925838450637696</v>
      </c>
      <c r="X172" s="68">
        <v>94</v>
      </c>
      <c r="Y172" s="67">
        <f t="shared" si="1249"/>
        <v>4.4402456306093525E-2</v>
      </c>
      <c r="Z172" s="174">
        <v>1482</v>
      </c>
      <c r="AA172" s="175">
        <v>55</v>
      </c>
      <c r="AB172" s="67">
        <f t="shared" si="1250"/>
        <v>3.7112010796221326E-2</v>
      </c>
      <c r="AC172" s="68">
        <v>309</v>
      </c>
      <c r="AD172" s="67">
        <f t="shared" si="1251"/>
        <v>0.20850202429149797</v>
      </c>
      <c r="AE172" s="68">
        <v>59</v>
      </c>
      <c r="AF172" s="67">
        <f t="shared" si="1252"/>
        <v>3.9811066126855602E-2</v>
      </c>
      <c r="AG172" s="174">
        <v>779</v>
      </c>
      <c r="AH172" s="175">
        <v>25</v>
      </c>
      <c r="AI172" s="67">
        <f t="shared" si="1253"/>
        <v>3.2092426187419767E-2</v>
      </c>
      <c r="AJ172" s="68">
        <v>107</v>
      </c>
      <c r="AK172" s="67">
        <f t="shared" si="1254"/>
        <v>0.13735558408215662</v>
      </c>
      <c r="AL172" s="68">
        <v>32</v>
      </c>
      <c r="AM172" s="67">
        <f t="shared" si="1255"/>
        <v>4.1078305519897301E-2</v>
      </c>
      <c r="AN172" s="174">
        <v>302</v>
      </c>
      <c r="AO172" s="175">
        <v>4</v>
      </c>
      <c r="AP172" s="67">
        <f t="shared" si="1256"/>
        <v>1.3245033112582781E-2</v>
      </c>
      <c r="AQ172" s="68">
        <v>27</v>
      </c>
      <c r="AR172" s="67">
        <f t="shared" si="1257"/>
        <v>8.9403973509933773E-2</v>
      </c>
      <c r="AS172" s="68">
        <v>10</v>
      </c>
      <c r="AT172" s="67">
        <f t="shared" si="1258"/>
        <v>3.3112582781456956E-2</v>
      </c>
      <c r="AU172" s="174">
        <v>76</v>
      </c>
      <c r="AV172" s="175">
        <v>0</v>
      </c>
      <c r="AW172" s="67">
        <f t="shared" si="1259"/>
        <v>0</v>
      </c>
      <c r="AX172" s="68">
        <v>1</v>
      </c>
      <c r="AY172" s="67">
        <f t="shared" si="1260"/>
        <v>1.3157894736842105E-2</v>
      </c>
      <c r="AZ172" s="68">
        <v>2</v>
      </c>
      <c r="BA172" s="67">
        <f t="shared" si="1261"/>
        <v>2.6315789473684209E-2</v>
      </c>
      <c r="BB172" s="174">
        <f t="shared" si="1262"/>
        <v>4765</v>
      </c>
      <c r="BC172" s="69">
        <f t="shared" si="1263"/>
        <v>173</v>
      </c>
      <c r="BD172" s="67">
        <f t="shared" si="1264"/>
        <v>3.6306400839454356E-2</v>
      </c>
      <c r="BE172" s="69">
        <f t="shared" si="1265"/>
        <v>889</v>
      </c>
      <c r="BF172" s="67">
        <f t="shared" si="1266"/>
        <v>0.18656873032528856</v>
      </c>
      <c r="BG172" s="69">
        <f t="shared" si="1267"/>
        <v>198</v>
      </c>
      <c r="BH172" s="67">
        <f t="shared" si="1268"/>
        <v>4.1552990556138508E-2</v>
      </c>
      <c r="BJ172" s="263"/>
      <c r="BK172" s="284"/>
      <c r="BL172" s="223" t="s">
        <v>191</v>
      </c>
      <c r="BM172" s="40">
        <v>4502</v>
      </c>
      <c r="BN172" s="40">
        <v>176</v>
      </c>
      <c r="BO172" s="91">
        <v>3.909373611728121E-2</v>
      </c>
      <c r="BP172" s="40">
        <v>764</v>
      </c>
      <c r="BQ172" s="91">
        <v>0.16970235450910706</v>
      </c>
      <c r="BR172" s="40">
        <v>196</v>
      </c>
      <c r="BS172" s="91">
        <v>4.3536206130608615E-2</v>
      </c>
      <c r="BU172" s="209"/>
      <c r="BV172" s="213" t="s">
        <v>191</v>
      </c>
      <c r="BW172" s="38">
        <f t="shared" si="1099"/>
        <v>0.73557187827911852</v>
      </c>
      <c r="BX172" s="38">
        <f t="shared" si="1100"/>
        <v>0.74766770324300313</v>
      </c>
      <c r="BY172" s="86"/>
      <c r="BZ172" s="148"/>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Z172" s="148"/>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L172" s="86"/>
      <c r="EM172" s="86"/>
      <c r="EN172" s="86"/>
      <c r="EO172" s="86"/>
      <c r="EP172" s="86"/>
      <c r="EQ172" s="86"/>
      <c r="ER172" s="86"/>
      <c r="ES172" s="86"/>
      <c r="ET172" s="86"/>
      <c r="EU172" s="86"/>
      <c r="EV172" s="86"/>
      <c r="EW172" s="86"/>
      <c r="EX172" s="86"/>
      <c r="EY172" s="86"/>
      <c r="EZ172" s="86"/>
      <c r="FA172" s="86"/>
      <c r="FB172" s="86"/>
      <c r="FC172" s="86"/>
      <c r="FD172" s="86"/>
      <c r="FE172" s="86"/>
      <c r="FF172" s="86"/>
      <c r="FG172" s="86"/>
      <c r="FH172" s="86"/>
      <c r="FI172" s="86"/>
      <c r="FJ172" s="86"/>
      <c r="FK172" s="86"/>
      <c r="FL172" s="86"/>
      <c r="FM172" s="86"/>
      <c r="FN172" s="86"/>
      <c r="FO172" s="86"/>
      <c r="FP172" s="86"/>
      <c r="FQ172" s="86"/>
      <c r="FR172" s="86"/>
      <c r="FS172" s="86"/>
      <c r="FT172" s="86"/>
      <c r="FU172" s="86"/>
      <c r="FV172" s="86"/>
    </row>
    <row r="173" spans="2:178" s="12" customFormat="1" ht="14.25" customHeight="1">
      <c r="B173" s="263"/>
      <c r="C173" s="284"/>
      <c r="D173" s="144" t="s">
        <v>246</v>
      </c>
      <c r="E173" s="166">
        <v>1</v>
      </c>
      <c r="F173" s="235">
        <v>0</v>
      </c>
      <c r="G173" s="168">
        <f t="shared" ref="G173" si="1381">IFERROR(F173/E173,"-")</f>
        <v>0</v>
      </c>
      <c r="H173" s="236">
        <v>0</v>
      </c>
      <c r="I173" s="168">
        <f t="shared" ref="I173" si="1382">IFERROR(H173/E173,"-")</f>
        <v>0</v>
      </c>
      <c r="J173" s="236">
        <v>0</v>
      </c>
      <c r="K173" s="168">
        <f t="shared" ref="K173" si="1383">IFERROR(J173/E173,"-")</f>
        <v>0</v>
      </c>
      <c r="L173" s="166">
        <v>7</v>
      </c>
      <c r="M173" s="235">
        <v>0</v>
      </c>
      <c r="N173" s="168">
        <f t="shared" ref="N173" si="1384">IFERROR(M173/L173,"-")</f>
        <v>0</v>
      </c>
      <c r="O173" s="236">
        <v>0</v>
      </c>
      <c r="P173" s="168">
        <f t="shared" ref="P173" si="1385">IFERROR(O173/L173,"-")</f>
        <v>0</v>
      </c>
      <c r="Q173" s="236">
        <v>0</v>
      </c>
      <c r="R173" s="168">
        <f t="shared" ref="R173" si="1386">IFERROR(Q173/L173,"-")</f>
        <v>0</v>
      </c>
      <c r="S173" s="166">
        <v>190</v>
      </c>
      <c r="T173" s="235">
        <v>3</v>
      </c>
      <c r="U173" s="168">
        <f t="shared" ref="U173" si="1387">IFERROR(T173/S173,"-")</f>
        <v>1.5789473684210527E-2</v>
      </c>
      <c r="V173" s="236">
        <v>10</v>
      </c>
      <c r="W173" s="168">
        <f t="shared" ref="W173" si="1388">IFERROR(V173/S173,"-")</f>
        <v>5.2631578947368418E-2</v>
      </c>
      <c r="X173" s="236">
        <v>1</v>
      </c>
      <c r="Y173" s="168">
        <f t="shared" ref="Y173" si="1389">IFERROR(X173/S173,"-")</f>
        <v>5.263157894736842E-3</v>
      </c>
      <c r="Z173" s="166">
        <v>235</v>
      </c>
      <c r="AA173" s="235">
        <v>0</v>
      </c>
      <c r="AB173" s="168">
        <f t="shared" ref="AB173" si="1390">IFERROR(AA173/Z173,"-")</f>
        <v>0</v>
      </c>
      <c r="AC173" s="236">
        <v>10</v>
      </c>
      <c r="AD173" s="168">
        <f t="shared" ref="AD173" si="1391">IFERROR(AC173/Z173,"-")</f>
        <v>4.2553191489361701E-2</v>
      </c>
      <c r="AE173" s="236">
        <v>1</v>
      </c>
      <c r="AF173" s="168">
        <f t="shared" ref="AF173" si="1392">IFERROR(AE173/Z173,"-")</f>
        <v>4.2553191489361703E-3</v>
      </c>
      <c r="AG173" s="166">
        <v>260</v>
      </c>
      <c r="AH173" s="235">
        <v>0</v>
      </c>
      <c r="AI173" s="168">
        <f t="shared" ref="AI173" si="1393">IFERROR(AH173/AG173,"-")</f>
        <v>0</v>
      </c>
      <c r="AJ173" s="236">
        <v>4</v>
      </c>
      <c r="AK173" s="168">
        <f t="shared" ref="AK173" si="1394">IFERROR(AJ173/AG173,"-")</f>
        <v>1.5384615384615385E-2</v>
      </c>
      <c r="AL173" s="236">
        <v>3</v>
      </c>
      <c r="AM173" s="168">
        <f t="shared" ref="AM173" si="1395">IFERROR(AL173/AG173,"-")</f>
        <v>1.1538461538461539E-2</v>
      </c>
      <c r="AN173" s="166">
        <v>207</v>
      </c>
      <c r="AO173" s="235">
        <v>0</v>
      </c>
      <c r="AP173" s="168">
        <f t="shared" ref="AP173" si="1396">IFERROR(AO173/AN173,"-")</f>
        <v>0</v>
      </c>
      <c r="AQ173" s="236">
        <v>2</v>
      </c>
      <c r="AR173" s="168">
        <f t="shared" ref="AR173" si="1397">IFERROR(AQ173/AN173,"-")</f>
        <v>9.6618357487922701E-3</v>
      </c>
      <c r="AS173" s="236">
        <v>0</v>
      </c>
      <c r="AT173" s="168">
        <f t="shared" ref="AT173" si="1398">IFERROR(AS173/AN173,"-")</f>
        <v>0</v>
      </c>
      <c r="AU173" s="166">
        <v>130</v>
      </c>
      <c r="AV173" s="235">
        <v>0</v>
      </c>
      <c r="AW173" s="168">
        <f t="shared" ref="AW173" si="1399">IFERROR(AV173/AU173,"-")</f>
        <v>0</v>
      </c>
      <c r="AX173" s="236">
        <v>2</v>
      </c>
      <c r="AY173" s="168">
        <f t="shared" ref="AY173" si="1400">IFERROR(AX173/AU173,"-")</f>
        <v>1.5384615384615385E-2</v>
      </c>
      <c r="AZ173" s="236">
        <v>1</v>
      </c>
      <c r="BA173" s="168">
        <f t="shared" ref="BA173" si="1401">IFERROR(AZ173/AU173,"-")</f>
        <v>7.6923076923076927E-3</v>
      </c>
      <c r="BB173" s="166">
        <f t="shared" ref="BB173" si="1402">SUM(E173,L173,S173,Z173,AG173,AN173,AU173,)</f>
        <v>1030</v>
      </c>
      <c r="BC173" s="167">
        <f t="shared" ref="BC173" si="1403">SUM(F173,M173,T173,AA173,AH173,AO173,AV173,)</f>
        <v>3</v>
      </c>
      <c r="BD173" s="168">
        <f t="shared" ref="BD173" si="1404">IFERROR(BC173/BB173,"-")</f>
        <v>2.9126213592233011E-3</v>
      </c>
      <c r="BE173" s="167">
        <f t="shared" ref="BE173" si="1405">SUM(H173,O173,V173,AC173,AJ173,AQ173,AX173,)</f>
        <v>28</v>
      </c>
      <c r="BF173" s="168">
        <f t="shared" ref="BF173" si="1406">IFERROR(BE173/BB173,"-")</f>
        <v>2.7184466019417475E-2</v>
      </c>
      <c r="BG173" s="167">
        <f t="shared" ref="BG173" si="1407">SUM(J173,Q173,X173,AE173,AL173,AS173,AZ173,)</f>
        <v>6</v>
      </c>
      <c r="BH173" s="168">
        <f t="shared" ref="BH173" si="1408">IFERROR(BG173/BB173,"-")</f>
        <v>5.8252427184466021E-3</v>
      </c>
      <c r="BJ173" s="263"/>
      <c r="BK173" s="284"/>
      <c r="BL173" s="223" t="s">
        <v>245</v>
      </c>
      <c r="BM173" s="40">
        <v>416</v>
      </c>
      <c r="BN173" s="40">
        <v>0</v>
      </c>
      <c r="BO173" s="91">
        <v>0</v>
      </c>
      <c r="BP173" s="40">
        <v>2</v>
      </c>
      <c r="BQ173" s="91">
        <v>4.807692307692308E-3</v>
      </c>
      <c r="BR173" s="40">
        <v>2</v>
      </c>
      <c r="BS173" s="91">
        <v>4.807692307692308E-3</v>
      </c>
      <c r="BU173" s="209"/>
      <c r="BV173" s="213" t="s">
        <v>245</v>
      </c>
      <c r="BW173" s="38">
        <f t="shared" si="1099"/>
        <v>0.96407766990291266</v>
      </c>
      <c r="BX173" s="38">
        <f t="shared" si="1100"/>
        <v>0.99038461538461542</v>
      </c>
      <c r="BY173" s="86"/>
      <c r="BZ173" s="148"/>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Z173" s="148"/>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row>
    <row r="174" spans="2:178" s="12" customFormat="1" ht="14.25" customHeight="1">
      <c r="B174" s="264"/>
      <c r="C174" s="285"/>
      <c r="D174" s="164" t="s">
        <v>74</v>
      </c>
      <c r="E174" s="39">
        <v>87</v>
      </c>
      <c r="F174" s="237">
        <v>3</v>
      </c>
      <c r="G174" s="13">
        <f t="shared" si="1241"/>
        <v>3.4482758620689655E-2</v>
      </c>
      <c r="H174" s="34">
        <v>18</v>
      </c>
      <c r="I174" s="13">
        <f t="shared" si="1242"/>
        <v>0.20689655172413793</v>
      </c>
      <c r="J174" s="34">
        <v>1</v>
      </c>
      <c r="K174" s="13">
        <f t="shared" si="1243"/>
        <v>1.1494252873563218E-2</v>
      </c>
      <c r="L174" s="39">
        <v>346</v>
      </c>
      <c r="M174" s="237">
        <v>3</v>
      </c>
      <c r="N174" s="13">
        <f t="shared" si="1244"/>
        <v>8.670520231213872E-3</v>
      </c>
      <c r="O174" s="34">
        <v>45</v>
      </c>
      <c r="P174" s="13">
        <f t="shared" si="1245"/>
        <v>0.13005780346820808</v>
      </c>
      <c r="Q174" s="34">
        <v>8</v>
      </c>
      <c r="R174" s="13">
        <f t="shared" si="1246"/>
        <v>2.3121387283236993E-2</v>
      </c>
      <c r="S174" s="39">
        <v>23080</v>
      </c>
      <c r="T174" s="237">
        <v>807</v>
      </c>
      <c r="U174" s="13">
        <f t="shared" si="1247"/>
        <v>3.4965337954939342E-2</v>
      </c>
      <c r="V174" s="34">
        <v>4911</v>
      </c>
      <c r="W174" s="13">
        <f t="shared" si="1248"/>
        <v>0.21278162911611784</v>
      </c>
      <c r="X174" s="34">
        <v>892</v>
      </c>
      <c r="Y174" s="13">
        <f t="shared" si="1249"/>
        <v>3.8648180242634313E-2</v>
      </c>
      <c r="Z174" s="39">
        <v>18294</v>
      </c>
      <c r="AA174" s="237">
        <v>498</v>
      </c>
      <c r="AB174" s="13">
        <f t="shared" si="1250"/>
        <v>2.7222040013119054E-2</v>
      </c>
      <c r="AC174" s="34">
        <v>3291</v>
      </c>
      <c r="AD174" s="13">
        <f t="shared" si="1251"/>
        <v>0.17989504755657593</v>
      </c>
      <c r="AE174" s="34">
        <v>657</v>
      </c>
      <c r="AF174" s="13">
        <f t="shared" si="1252"/>
        <v>3.5913414234175142E-2</v>
      </c>
      <c r="AG174" s="39">
        <v>10398</v>
      </c>
      <c r="AH174" s="237">
        <v>172</v>
      </c>
      <c r="AI174" s="13">
        <f t="shared" si="1253"/>
        <v>1.654164262358146E-2</v>
      </c>
      <c r="AJ174" s="34">
        <v>1211</v>
      </c>
      <c r="AK174" s="13">
        <f t="shared" si="1254"/>
        <v>0.11646470475091364</v>
      </c>
      <c r="AL174" s="34">
        <v>346</v>
      </c>
      <c r="AM174" s="13">
        <f t="shared" si="1255"/>
        <v>3.327562992883247E-2</v>
      </c>
      <c r="AN174" s="39">
        <v>4501</v>
      </c>
      <c r="AO174" s="237">
        <v>30</v>
      </c>
      <c r="AP174" s="13">
        <f t="shared" si="1256"/>
        <v>6.6651855143301485E-3</v>
      </c>
      <c r="AQ174" s="34">
        <v>311</v>
      </c>
      <c r="AR174" s="13">
        <f t="shared" si="1257"/>
        <v>6.9095756498555871E-2</v>
      </c>
      <c r="AS174" s="34">
        <v>85</v>
      </c>
      <c r="AT174" s="13">
        <f t="shared" si="1258"/>
        <v>1.8884692290602089E-2</v>
      </c>
      <c r="AU174" s="39">
        <v>1478</v>
      </c>
      <c r="AV174" s="237">
        <v>6</v>
      </c>
      <c r="AW174" s="13">
        <f t="shared" si="1259"/>
        <v>4.0595399188092015E-3</v>
      </c>
      <c r="AX174" s="34">
        <v>42</v>
      </c>
      <c r="AY174" s="13">
        <f t="shared" si="1260"/>
        <v>2.8416779431664412E-2</v>
      </c>
      <c r="AZ174" s="34">
        <v>17</v>
      </c>
      <c r="BA174" s="13">
        <f t="shared" si="1261"/>
        <v>1.1502029769959404E-2</v>
      </c>
      <c r="BB174" s="39">
        <f t="shared" si="1262"/>
        <v>58184</v>
      </c>
      <c r="BC174" s="75">
        <f t="shared" si="1263"/>
        <v>1519</v>
      </c>
      <c r="BD174" s="13">
        <f t="shared" si="1264"/>
        <v>2.6106833493743986E-2</v>
      </c>
      <c r="BE174" s="75">
        <f t="shared" si="1265"/>
        <v>9829</v>
      </c>
      <c r="BF174" s="13">
        <f t="shared" si="1266"/>
        <v>0.16892960263990101</v>
      </c>
      <c r="BG174" s="75">
        <f t="shared" si="1267"/>
        <v>2006</v>
      </c>
      <c r="BH174" s="13">
        <f t="shared" si="1268"/>
        <v>3.4476832118795542E-2</v>
      </c>
      <c r="BJ174" s="264"/>
      <c r="BK174" s="285"/>
      <c r="BL174" s="222" t="s">
        <v>74</v>
      </c>
      <c r="BM174" s="40">
        <v>55872</v>
      </c>
      <c r="BN174" s="40">
        <v>1479</v>
      </c>
      <c r="BO174" s="91">
        <v>2.6471219931271477E-2</v>
      </c>
      <c r="BP174" s="40">
        <v>8894</v>
      </c>
      <c r="BQ174" s="91">
        <v>0.1591852806414662</v>
      </c>
      <c r="BR174" s="40">
        <v>2050</v>
      </c>
      <c r="BS174" s="91">
        <v>3.6691008018327607E-2</v>
      </c>
      <c r="BU174" s="210"/>
      <c r="BV174" s="212" t="s">
        <v>74</v>
      </c>
      <c r="BW174" s="38">
        <f t="shared" si="1099"/>
        <v>0.77048673174755944</v>
      </c>
      <c r="BX174" s="38">
        <f t="shared" si="1100"/>
        <v>0.77765249140893467</v>
      </c>
      <c r="BY174" s="86"/>
      <c r="BZ174" s="148"/>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Z174" s="148"/>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row>
    <row r="175" spans="2:178" s="12" customFormat="1" ht="14.25" customHeight="1">
      <c r="B175" s="262">
        <v>43</v>
      </c>
      <c r="C175" s="283" t="s">
        <v>9</v>
      </c>
      <c r="D175" s="143" t="s">
        <v>247</v>
      </c>
      <c r="E175" s="128">
        <v>33</v>
      </c>
      <c r="F175" s="89">
        <v>1</v>
      </c>
      <c r="G175" s="77">
        <f t="shared" si="1241"/>
        <v>3.0303030303030304E-2</v>
      </c>
      <c r="H175" s="78">
        <v>6</v>
      </c>
      <c r="I175" s="77">
        <f t="shared" si="1242"/>
        <v>0.18181818181818182</v>
      </c>
      <c r="J175" s="78">
        <v>2</v>
      </c>
      <c r="K175" s="77">
        <f t="shared" si="1243"/>
        <v>6.0606060606060608E-2</v>
      </c>
      <c r="L175" s="128">
        <v>172</v>
      </c>
      <c r="M175" s="89">
        <v>4</v>
      </c>
      <c r="N175" s="77">
        <f t="shared" si="1244"/>
        <v>2.3255813953488372E-2</v>
      </c>
      <c r="O175" s="78">
        <v>19</v>
      </c>
      <c r="P175" s="77">
        <f t="shared" si="1245"/>
        <v>0.11046511627906977</v>
      </c>
      <c r="Q175" s="78">
        <v>16</v>
      </c>
      <c r="R175" s="77">
        <f t="shared" si="1246"/>
        <v>9.3023255813953487E-2</v>
      </c>
      <c r="S175" s="128">
        <v>12178</v>
      </c>
      <c r="T175" s="89">
        <v>1133</v>
      </c>
      <c r="U175" s="77">
        <f t="shared" si="1247"/>
        <v>9.3036623419280665E-2</v>
      </c>
      <c r="V175" s="78">
        <v>2134</v>
      </c>
      <c r="W175" s="77">
        <f t="shared" si="1248"/>
        <v>0.17523402857612089</v>
      </c>
      <c r="X175" s="78">
        <v>1731</v>
      </c>
      <c r="Y175" s="77">
        <f t="shared" si="1249"/>
        <v>0.14214156675973066</v>
      </c>
      <c r="Z175" s="128">
        <v>9852</v>
      </c>
      <c r="AA175" s="89">
        <v>965</v>
      </c>
      <c r="AB175" s="77">
        <f t="shared" si="1250"/>
        <v>9.7949654892407631E-2</v>
      </c>
      <c r="AC175" s="78">
        <v>1683</v>
      </c>
      <c r="AD175" s="77">
        <f t="shared" si="1251"/>
        <v>0.17082825822168088</v>
      </c>
      <c r="AE175" s="78">
        <v>1444</v>
      </c>
      <c r="AF175" s="77">
        <f t="shared" si="1252"/>
        <v>0.1465692245229395</v>
      </c>
      <c r="AG175" s="128">
        <v>5750</v>
      </c>
      <c r="AH175" s="89">
        <v>350</v>
      </c>
      <c r="AI175" s="77">
        <f t="shared" si="1253"/>
        <v>6.0869565217391307E-2</v>
      </c>
      <c r="AJ175" s="78">
        <v>651</v>
      </c>
      <c r="AK175" s="77">
        <f t="shared" si="1254"/>
        <v>0.11321739130434783</v>
      </c>
      <c r="AL175" s="78">
        <v>770</v>
      </c>
      <c r="AM175" s="77">
        <f t="shared" si="1255"/>
        <v>0.13391304347826086</v>
      </c>
      <c r="AN175" s="128">
        <v>2498</v>
      </c>
      <c r="AO175" s="89">
        <v>84</v>
      </c>
      <c r="AP175" s="77">
        <f t="shared" si="1256"/>
        <v>3.3626901521216973E-2</v>
      </c>
      <c r="AQ175" s="78">
        <v>192</v>
      </c>
      <c r="AR175" s="77">
        <f t="shared" si="1257"/>
        <v>7.6861489191353077E-2</v>
      </c>
      <c r="AS175" s="78">
        <v>218</v>
      </c>
      <c r="AT175" s="77">
        <f t="shared" si="1258"/>
        <v>8.7269815852682148E-2</v>
      </c>
      <c r="AU175" s="128">
        <v>812</v>
      </c>
      <c r="AV175" s="89">
        <v>4</v>
      </c>
      <c r="AW175" s="77">
        <f t="shared" si="1259"/>
        <v>4.9261083743842365E-3</v>
      </c>
      <c r="AX175" s="78">
        <v>29</v>
      </c>
      <c r="AY175" s="77">
        <f t="shared" si="1260"/>
        <v>3.5714285714285712E-2</v>
      </c>
      <c r="AZ175" s="78">
        <v>46</v>
      </c>
      <c r="BA175" s="77">
        <f t="shared" si="1261"/>
        <v>5.6650246305418719E-2</v>
      </c>
      <c r="BB175" s="128">
        <f t="shared" si="1262"/>
        <v>31295</v>
      </c>
      <c r="BC175" s="79">
        <f t="shared" si="1263"/>
        <v>2541</v>
      </c>
      <c r="BD175" s="77">
        <f t="shared" si="1264"/>
        <v>8.1195079086115993E-2</v>
      </c>
      <c r="BE175" s="79">
        <f t="shared" si="1265"/>
        <v>4714</v>
      </c>
      <c r="BF175" s="77">
        <f t="shared" si="1266"/>
        <v>0.15063109122863078</v>
      </c>
      <c r="BG175" s="79">
        <f t="shared" si="1267"/>
        <v>4227</v>
      </c>
      <c r="BH175" s="77">
        <f t="shared" si="1268"/>
        <v>0.13506949992011502</v>
      </c>
      <c r="BJ175" s="262">
        <v>43</v>
      </c>
      <c r="BK175" s="283" t="s">
        <v>9</v>
      </c>
      <c r="BL175" s="223" t="s">
        <v>177</v>
      </c>
      <c r="BM175" s="40">
        <v>30326</v>
      </c>
      <c r="BN175" s="40">
        <v>2394</v>
      </c>
      <c r="BO175" s="91">
        <v>7.8942161841324271E-2</v>
      </c>
      <c r="BP175" s="40">
        <v>4508</v>
      </c>
      <c r="BQ175" s="91">
        <v>0.14865132229769834</v>
      </c>
      <c r="BR175" s="40">
        <v>3938</v>
      </c>
      <c r="BS175" s="91">
        <v>0.12985556947833543</v>
      </c>
      <c r="BU175" s="208" t="s">
        <v>9</v>
      </c>
      <c r="BV175" s="213" t="s">
        <v>163</v>
      </c>
      <c r="BW175" s="38">
        <f t="shared" si="1099"/>
        <v>0.6331043297651382</v>
      </c>
      <c r="BX175" s="38">
        <f t="shared" si="1100"/>
        <v>0.64255094638264199</v>
      </c>
      <c r="BY175" s="86"/>
      <c r="BZ175" s="148"/>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Z175" s="148"/>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row>
    <row r="176" spans="2:178" s="12" customFormat="1" ht="14.25" customHeight="1">
      <c r="B176" s="263"/>
      <c r="C176" s="284"/>
      <c r="D176" s="181" t="s">
        <v>191</v>
      </c>
      <c r="E176" s="174">
        <v>0</v>
      </c>
      <c r="F176" s="175">
        <v>0</v>
      </c>
      <c r="G176" s="67" t="str">
        <f t="shared" si="1241"/>
        <v>-</v>
      </c>
      <c r="H176" s="68">
        <v>0</v>
      </c>
      <c r="I176" s="67" t="str">
        <f t="shared" si="1242"/>
        <v>-</v>
      </c>
      <c r="J176" s="68">
        <v>0</v>
      </c>
      <c r="K176" s="67" t="str">
        <f t="shared" si="1243"/>
        <v>-</v>
      </c>
      <c r="L176" s="174">
        <v>10</v>
      </c>
      <c r="M176" s="175">
        <v>0</v>
      </c>
      <c r="N176" s="67">
        <f t="shared" si="1244"/>
        <v>0</v>
      </c>
      <c r="O176" s="68">
        <v>2</v>
      </c>
      <c r="P176" s="67">
        <f t="shared" si="1245"/>
        <v>0.2</v>
      </c>
      <c r="Q176" s="68">
        <v>0</v>
      </c>
      <c r="R176" s="67">
        <f t="shared" si="1246"/>
        <v>0</v>
      </c>
      <c r="S176" s="174">
        <v>1501</v>
      </c>
      <c r="T176" s="175">
        <v>128</v>
      </c>
      <c r="U176" s="67">
        <f t="shared" si="1247"/>
        <v>8.5276482345103266E-2</v>
      </c>
      <c r="V176" s="68">
        <v>277</v>
      </c>
      <c r="W176" s="67">
        <f t="shared" si="1248"/>
        <v>0.18454363757495004</v>
      </c>
      <c r="X176" s="68">
        <v>184</v>
      </c>
      <c r="Y176" s="67">
        <f t="shared" si="1249"/>
        <v>0.12258494337108594</v>
      </c>
      <c r="Z176" s="174">
        <v>970</v>
      </c>
      <c r="AA176" s="175">
        <v>99</v>
      </c>
      <c r="AB176" s="67">
        <f t="shared" si="1250"/>
        <v>0.10206185567010309</v>
      </c>
      <c r="AC176" s="68">
        <v>154</v>
      </c>
      <c r="AD176" s="67">
        <f t="shared" si="1251"/>
        <v>0.15876288659793814</v>
      </c>
      <c r="AE176" s="68">
        <v>159</v>
      </c>
      <c r="AF176" s="67">
        <f t="shared" si="1252"/>
        <v>0.16391752577319588</v>
      </c>
      <c r="AG176" s="174">
        <v>547</v>
      </c>
      <c r="AH176" s="175">
        <v>35</v>
      </c>
      <c r="AI176" s="67">
        <f t="shared" si="1253"/>
        <v>6.3985374771480807E-2</v>
      </c>
      <c r="AJ176" s="68">
        <v>74</v>
      </c>
      <c r="AK176" s="67">
        <f t="shared" si="1254"/>
        <v>0.13528336380255943</v>
      </c>
      <c r="AL176" s="68">
        <v>69</v>
      </c>
      <c r="AM176" s="67">
        <f t="shared" si="1255"/>
        <v>0.12614259597806216</v>
      </c>
      <c r="AN176" s="174">
        <v>176</v>
      </c>
      <c r="AO176" s="175">
        <v>6</v>
      </c>
      <c r="AP176" s="67">
        <f t="shared" si="1256"/>
        <v>3.4090909090909088E-2</v>
      </c>
      <c r="AQ176" s="68">
        <v>16</v>
      </c>
      <c r="AR176" s="67">
        <f t="shared" si="1257"/>
        <v>9.0909090909090912E-2</v>
      </c>
      <c r="AS176" s="68">
        <v>12</v>
      </c>
      <c r="AT176" s="67">
        <f t="shared" si="1258"/>
        <v>6.8181818181818177E-2</v>
      </c>
      <c r="AU176" s="174">
        <v>50</v>
      </c>
      <c r="AV176" s="175">
        <v>0</v>
      </c>
      <c r="AW176" s="67">
        <f t="shared" si="1259"/>
        <v>0</v>
      </c>
      <c r="AX176" s="68">
        <v>4</v>
      </c>
      <c r="AY176" s="67">
        <f t="shared" si="1260"/>
        <v>0.08</v>
      </c>
      <c r="AZ176" s="68">
        <v>3</v>
      </c>
      <c r="BA176" s="67">
        <f t="shared" si="1261"/>
        <v>0.06</v>
      </c>
      <c r="BB176" s="174">
        <f t="shared" si="1262"/>
        <v>3254</v>
      </c>
      <c r="BC176" s="69">
        <f t="shared" si="1263"/>
        <v>268</v>
      </c>
      <c r="BD176" s="67">
        <f t="shared" si="1264"/>
        <v>8.2360172095881992E-2</v>
      </c>
      <c r="BE176" s="69">
        <f t="shared" si="1265"/>
        <v>527</v>
      </c>
      <c r="BF176" s="67">
        <f t="shared" si="1266"/>
        <v>0.16195451751690226</v>
      </c>
      <c r="BG176" s="69">
        <f t="shared" si="1267"/>
        <v>427</v>
      </c>
      <c r="BH176" s="67">
        <f t="shared" si="1268"/>
        <v>0.13122311001843884</v>
      </c>
      <c r="BJ176" s="263"/>
      <c r="BK176" s="284"/>
      <c r="BL176" s="223" t="s">
        <v>191</v>
      </c>
      <c r="BM176" s="40">
        <v>3183</v>
      </c>
      <c r="BN176" s="40">
        <v>271</v>
      </c>
      <c r="BO176" s="91">
        <v>8.5139805215205783E-2</v>
      </c>
      <c r="BP176" s="40">
        <v>502</v>
      </c>
      <c r="BQ176" s="91">
        <v>0.15771284951303802</v>
      </c>
      <c r="BR176" s="40">
        <v>423</v>
      </c>
      <c r="BS176" s="91">
        <v>0.13289349670122527</v>
      </c>
      <c r="BU176" s="209"/>
      <c r="BV176" s="213" t="s">
        <v>191</v>
      </c>
      <c r="BW176" s="38">
        <f t="shared" si="1099"/>
        <v>0.62446220036877687</v>
      </c>
      <c r="BX176" s="38">
        <f t="shared" si="1100"/>
        <v>0.6242538485705309</v>
      </c>
      <c r="BY176" s="86"/>
      <c r="BZ176" s="148"/>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Z176" s="148"/>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row>
    <row r="177" spans="2:178" s="12" customFormat="1" ht="14.25" customHeight="1">
      <c r="B177" s="263"/>
      <c r="C177" s="284"/>
      <c r="D177" s="144" t="s">
        <v>246</v>
      </c>
      <c r="E177" s="166">
        <v>2</v>
      </c>
      <c r="F177" s="235">
        <v>0</v>
      </c>
      <c r="G177" s="168">
        <f t="shared" ref="G177" si="1409">IFERROR(F177/E177,"-")</f>
        <v>0</v>
      </c>
      <c r="H177" s="236">
        <v>0</v>
      </c>
      <c r="I177" s="168">
        <f t="shared" ref="I177" si="1410">IFERROR(H177/E177,"-")</f>
        <v>0</v>
      </c>
      <c r="J177" s="236">
        <v>0</v>
      </c>
      <c r="K177" s="168">
        <f t="shared" ref="K177" si="1411">IFERROR(J177/E177,"-")</f>
        <v>0</v>
      </c>
      <c r="L177" s="166">
        <v>9</v>
      </c>
      <c r="M177" s="235">
        <v>0</v>
      </c>
      <c r="N177" s="168">
        <f t="shared" ref="N177" si="1412">IFERROR(M177/L177,"-")</f>
        <v>0</v>
      </c>
      <c r="O177" s="236">
        <v>0</v>
      </c>
      <c r="P177" s="168">
        <f t="shared" ref="P177" si="1413">IFERROR(O177/L177,"-")</f>
        <v>0</v>
      </c>
      <c r="Q177" s="236">
        <v>0</v>
      </c>
      <c r="R177" s="168">
        <f t="shared" ref="R177" si="1414">IFERROR(Q177/L177,"-")</f>
        <v>0</v>
      </c>
      <c r="S177" s="166">
        <v>131</v>
      </c>
      <c r="T177" s="235">
        <v>2</v>
      </c>
      <c r="U177" s="168">
        <f t="shared" ref="U177" si="1415">IFERROR(T177/S177,"-")</f>
        <v>1.5267175572519083E-2</v>
      </c>
      <c r="V177" s="236">
        <v>1</v>
      </c>
      <c r="W177" s="168">
        <f t="shared" ref="W177" si="1416">IFERROR(V177/S177,"-")</f>
        <v>7.6335877862595417E-3</v>
      </c>
      <c r="X177" s="236">
        <v>13</v>
      </c>
      <c r="Y177" s="168">
        <f t="shared" ref="Y177" si="1417">IFERROR(X177/S177,"-")</f>
        <v>9.9236641221374045E-2</v>
      </c>
      <c r="Z177" s="166">
        <v>160</v>
      </c>
      <c r="AA177" s="235">
        <v>0</v>
      </c>
      <c r="AB177" s="168">
        <f t="shared" ref="AB177" si="1418">IFERROR(AA177/Z177,"-")</f>
        <v>0</v>
      </c>
      <c r="AC177" s="236">
        <v>7</v>
      </c>
      <c r="AD177" s="168">
        <f t="shared" ref="AD177" si="1419">IFERROR(AC177/Z177,"-")</f>
        <v>4.3749999999999997E-2</v>
      </c>
      <c r="AE177" s="236">
        <v>11</v>
      </c>
      <c r="AF177" s="168">
        <f t="shared" ref="AF177" si="1420">IFERROR(AE177/Z177,"-")</f>
        <v>6.8750000000000006E-2</v>
      </c>
      <c r="AG177" s="166">
        <v>164</v>
      </c>
      <c r="AH177" s="235">
        <v>3</v>
      </c>
      <c r="AI177" s="168">
        <f t="shared" ref="AI177" si="1421">IFERROR(AH177/AG177,"-")</f>
        <v>1.8292682926829267E-2</v>
      </c>
      <c r="AJ177" s="236">
        <v>4</v>
      </c>
      <c r="AK177" s="168">
        <f t="shared" ref="AK177" si="1422">IFERROR(AJ177/AG177,"-")</f>
        <v>2.4390243902439025E-2</v>
      </c>
      <c r="AL177" s="236">
        <v>8</v>
      </c>
      <c r="AM177" s="168">
        <f t="shared" ref="AM177" si="1423">IFERROR(AL177/AG177,"-")</f>
        <v>4.878048780487805E-2</v>
      </c>
      <c r="AN177" s="166">
        <v>141</v>
      </c>
      <c r="AO177" s="235">
        <v>1</v>
      </c>
      <c r="AP177" s="168">
        <f t="shared" ref="AP177" si="1424">IFERROR(AO177/AN177,"-")</f>
        <v>7.0921985815602835E-3</v>
      </c>
      <c r="AQ177" s="236">
        <v>2</v>
      </c>
      <c r="AR177" s="168">
        <f t="shared" ref="AR177" si="1425">IFERROR(AQ177/AN177,"-")</f>
        <v>1.4184397163120567E-2</v>
      </c>
      <c r="AS177" s="236">
        <v>1</v>
      </c>
      <c r="AT177" s="168">
        <f t="shared" ref="AT177" si="1426">IFERROR(AS177/AN177,"-")</f>
        <v>7.0921985815602835E-3</v>
      </c>
      <c r="AU177" s="166">
        <v>89</v>
      </c>
      <c r="AV177" s="235">
        <v>0</v>
      </c>
      <c r="AW177" s="168">
        <f t="shared" ref="AW177" si="1427">IFERROR(AV177/AU177,"-")</f>
        <v>0</v>
      </c>
      <c r="AX177" s="236">
        <v>2</v>
      </c>
      <c r="AY177" s="168">
        <f t="shared" ref="AY177" si="1428">IFERROR(AX177/AU177,"-")</f>
        <v>2.247191011235955E-2</v>
      </c>
      <c r="AZ177" s="236">
        <v>1</v>
      </c>
      <c r="BA177" s="168">
        <f t="shared" ref="BA177" si="1429">IFERROR(AZ177/AU177,"-")</f>
        <v>1.1235955056179775E-2</v>
      </c>
      <c r="BB177" s="166">
        <f t="shared" ref="BB177" si="1430">SUM(E177,L177,S177,Z177,AG177,AN177,AU177,)</f>
        <v>696</v>
      </c>
      <c r="BC177" s="167">
        <f t="shared" ref="BC177" si="1431">SUM(F177,M177,T177,AA177,AH177,AO177,AV177,)</f>
        <v>6</v>
      </c>
      <c r="BD177" s="168">
        <f t="shared" ref="BD177" si="1432">IFERROR(BC177/BB177,"-")</f>
        <v>8.6206896551724137E-3</v>
      </c>
      <c r="BE177" s="167">
        <f t="shared" ref="BE177" si="1433">SUM(H177,O177,V177,AC177,AJ177,AQ177,AX177,)</f>
        <v>16</v>
      </c>
      <c r="BF177" s="168">
        <f t="shared" ref="BF177" si="1434">IFERROR(BE177/BB177,"-")</f>
        <v>2.2988505747126436E-2</v>
      </c>
      <c r="BG177" s="167">
        <f t="shared" ref="BG177" si="1435">SUM(J177,Q177,X177,AE177,AL177,AS177,AZ177,)</f>
        <v>34</v>
      </c>
      <c r="BH177" s="168">
        <f t="shared" ref="BH177" si="1436">IFERROR(BG177/BB177,"-")</f>
        <v>4.8850574712643681E-2</v>
      </c>
      <c r="BJ177" s="263"/>
      <c r="BK177" s="284"/>
      <c r="BL177" s="223" t="s">
        <v>245</v>
      </c>
      <c r="BM177" s="40">
        <v>265</v>
      </c>
      <c r="BN177" s="40">
        <v>0</v>
      </c>
      <c r="BO177" s="91">
        <v>0</v>
      </c>
      <c r="BP177" s="40">
        <v>3</v>
      </c>
      <c r="BQ177" s="91">
        <v>1.1320754716981131E-2</v>
      </c>
      <c r="BR177" s="40">
        <v>3</v>
      </c>
      <c r="BS177" s="91">
        <v>1.1320754716981131E-2</v>
      </c>
      <c r="BU177" s="209"/>
      <c r="BV177" s="213" t="s">
        <v>245</v>
      </c>
      <c r="BW177" s="38">
        <f t="shared" si="1099"/>
        <v>0.91954022988505746</v>
      </c>
      <c r="BX177" s="38">
        <f t="shared" si="1100"/>
        <v>0.97735849056603774</v>
      </c>
      <c r="BY177" s="86"/>
      <c r="BZ177" s="148"/>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Z177" s="148"/>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row>
    <row r="178" spans="2:178" s="12" customFormat="1" ht="14.25" customHeight="1">
      <c r="B178" s="264"/>
      <c r="C178" s="285"/>
      <c r="D178" s="164" t="s">
        <v>74</v>
      </c>
      <c r="E178" s="39">
        <v>35</v>
      </c>
      <c r="F178" s="237">
        <v>1</v>
      </c>
      <c r="G178" s="13">
        <f t="shared" si="1241"/>
        <v>2.8571428571428571E-2</v>
      </c>
      <c r="H178" s="34">
        <v>6</v>
      </c>
      <c r="I178" s="13">
        <f t="shared" si="1242"/>
        <v>0.17142857142857143</v>
      </c>
      <c r="J178" s="34">
        <v>2</v>
      </c>
      <c r="K178" s="13">
        <f t="shared" si="1243"/>
        <v>5.7142857142857141E-2</v>
      </c>
      <c r="L178" s="39">
        <v>191</v>
      </c>
      <c r="M178" s="237">
        <v>4</v>
      </c>
      <c r="N178" s="13">
        <f t="shared" si="1244"/>
        <v>2.0942408376963352E-2</v>
      </c>
      <c r="O178" s="34">
        <v>21</v>
      </c>
      <c r="P178" s="13">
        <f t="shared" si="1245"/>
        <v>0.1099476439790576</v>
      </c>
      <c r="Q178" s="34">
        <v>16</v>
      </c>
      <c r="R178" s="13">
        <f t="shared" si="1246"/>
        <v>8.3769633507853408E-2</v>
      </c>
      <c r="S178" s="39">
        <v>13810</v>
      </c>
      <c r="T178" s="237">
        <v>1263</v>
      </c>
      <c r="U178" s="13">
        <f t="shared" si="1247"/>
        <v>9.1455467052860243E-2</v>
      </c>
      <c r="V178" s="34">
        <v>2412</v>
      </c>
      <c r="W178" s="13">
        <f t="shared" si="1248"/>
        <v>0.17465604634322954</v>
      </c>
      <c r="X178" s="34">
        <v>1928</v>
      </c>
      <c r="Y178" s="13">
        <f t="shared" si="1249"/>
        <v>0.13960897900072411</v>
      </c>
      <c r="Z178" s="39">
        <v>10982</v>
      </c>
      <c r="AA178" s="237">
        <v>1064</v>
      </c>
      <c r="AB178" s="13">
        <f t="shared" si="1250"/>
        <v>9.6885813148788927E-2</v>
      </c>
      <c r="AC178" s="34">
        <v>1844</v>
      </c>
      <c r="AD178" s="13">
        <f t="shared" si="1251"/>
        <v>0.16791112729921689</v>
      </c>
      <c r="AE178" s="34">
        <v>1614</v>
      </c>
      <c r="AF178" s="13">
        <f t="shared" si="1252"/>
        <v>0.14696776543434711</v>
      </c>
      <c r="AG178" s="39">
        <v>6461</v>
      </c>
      <c r="AH178" s="237">
        <v>388</v>
      </c>
      <c r="AI178" s="13">
        <f t="shared" si="1253"/>
        <v>6.0052623432905121E-2</v>
      </c>
      <c r="AJ178" s="34">
        <v>729</v>
      </c>
      <c r="AK178" s="13">
        <f t="shared" si="1254"/>
        <v>0.1128308311406903</v>
      </c>
      <c r="AL178" s="34">
        <v>847</v>
      </c>
      <c r="AM178" s="13">
        <f t="shared" si="1255"/>
        <v>0.13109425785482123</v>
      </c>
      <c r="AN178" s="39">
        <v>2815</v>
      </c>
      <c r="AO178" s="237">
        <v>91</v>
      </c>
      <c r="AP178" s="13">
        <f t="shared" si="1256"/>
        <v>3.2326820603907638E-2</v>
      </c>
      <c r="AQ178" s="34">
        <v>210</v>
      </c>
      <c r="AR178" s="13">
        <f t="shared" si="1257"/>
        <v>7.460035523978685E-2</v>
      </c>
      <c r="AS178" s="34">
        <v>231</v>
      </c>
      <c r="AT178" s="13">
        <f t="shared" si="1258"/>
        <v>8.2060390763765548E-2</v>
      </c>
      <c r="AU178" s="39">
        <v>951</v>
      </c>
      <c r="AV178" s="237">
        <v>4</v>
      </c>
      <c r="AW178" s="13">
        <f t="shared" si="1259"/>
        <v>4.206098843322818E-3</v>
      </c>
      <c r="AX178" s="34">
        <v>35</v>
      </c>
      <c r="AY178" s="13">
        <f t="shared" si="1260"/>
        <v>3.6803364879074658E-2</v>
      </c>
      <c r="AZ178" s="34">
        <v>50</v>
      </c>
      <c r="BA178" s="13">
        <f t="shared" si="1261"/>
        <v>5.2576235541535225E-2</v>
      </c>
      <c r="BB178" s="39">
        <f t="shared" si="1262"/>
        <v>35245</v>
      </c>
      <c r="BC178" s="75">
        <f t="shared" si="1263"/>
        <v>2815</v>
      </c>
      <c r="BD178" s="13">
        <f t="shared" si="1264"/>
        <v>7.9869485033338058E-2</v>
      </c>
      <c r="BE178" s="75">
        <f t="shared" si="1265"/>
        <v>5257</v>
      </c>
      <c r="BF178" s="13">
        <f t="shared" si="1266"/>
        <v>0.14915590863952333</v>
      </c>
      <c r="BG178" s="75">
        <f t="shared" si="1267"/>
        <v>4688</v>
      </c>
      <c r="BH178" s="13">
        <f t="shared" si="1268"/>
        <v>0.13301177471981843</v>
      </c>
      <c r="BJ178" s="264"/>
      <c r="BK178" s="285"/>
      <c r="BL178" s="222" t="s">
        <v>74</v>
      </c>
      <c r="BM178" s="40">
        <v>33774</v>
      </c>
      <c r="BN178" s="40">
        <v>2665</v>
      </c>
      <c r="BO178" s="91">
        <v>7.8906851424172447E-2</v>
      </c>
      <c r="BP178" s="40">
        <v>5013</v>
      </c>
      <c r="BQ178" s="91">
        <v>0.14842778468644519</v>
      </c>
      <c r="BR178" s="40">
        <v>4364</v>
      </c>
      <c r="BS178" s="91">
        <v>0.12921181974299759</v>
      </c>
      <c r="BU178" s="210"/>
      <c r="BV178" s="212" t="s">
        <v>74</v>
      </c>
      <c r="BW178" s="38">
        <f t="shared" si="1099"/>
        <v>0.63796283160732015</v>
      </c>
      <c r="BX178" s="38">
        <f t="shared" si="1100"/>
        <v>0.64345354414638478</v>
      </c>
      <c r="BY178" s="86"/>
      <c r="BZ178" s="148"/>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Z178" s="148"/>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row>
    <row r="179" spans="2:178" s="12" customFormat="1" ht="14.25" customHeight="1">
      <c r="B179" s="262">
        <v>44</v>
      </c>
      <c r="C179" s="283" t="s">
        <v>21</v>
      </c>
      <c r="D179" s="143" t="s">
        <v>247</v>
      </c>
      <c r="E179" s="128">
        <v>21</v>
      </c>
      <c r="F179" s="79">
        <v>1</v>
      </c>
      <c r="G179" s="77">
        <f t="shared" si="1241"/>
        <v>4.7619047619047616E-2</v>
      </c>
      <c r="H179" s="79">
        <v>2</v>
      </c>
      <c r="I179" s="77">
        <f t="shared" si="1242"/>
        <v>9.5238095238095233E-2</v>
      </c>
      <c r="J179" s="79">
        <v>3</v>
      </c>
      <c r="K179" s="77">
        <f t="shared" si="1243"/>
        <v>0.14285714285714285</v>
      </c>
      <c r="L179" s="128">
        <v>89</v>
      </c>
      <c r="M179" s="79">
        <v>2</v>
      </c>
      <c r="N179" s="77">
        <f t="shared" si="1244"/>
        <v>2.247191011235955E-2</v>
      </c>
      <c r="O179" s="79">
        <v>7</v>
      </c>
      <c r="P179" s="77">
        <f t="shared" si="1245"/>
        <v>7.8651685393258425E-2</v>
      </c>
      <c r="Q179" s="79">
        <v>10</v>
      </c>
      <c r="R179" s="77">
        <f t="shared" si="1246"/>
        <v>0.11235955056179775</v>
      </c>
      <c r="S179" s="128">
        <v>13394</v>
      </c>
      <c r="T179" s="79">
        <v>1099</v>
      </c>
      <c r="U179" s="77">
        <f t="shared" si="1247"/>
        <v>8.2051664924593107E-2</v>
      </c>
      <c r="V179" s="79">
        <v>2621</v>
      </c>
      <c r="W179" s="77">
        <f t="shared" si="1248"/>
        <v>0.19568463491115426</v>
      </c>
      <c r="X179" s="79">
        <v>1408</v>
      </c>
      <c r="Y179" s="77">
        <f t="shared" si="1249"/>
        <v>0.10512169628191728</v>
      </c>
      <c r="Z179" s="128">
        <v>11560</v>
      </c>
      <c r="AA179" s="79">
        <v>882</v>
      </c>
      <c r="AB179" s="77">
        <f t="shared" si="1250"/>
        <v>7.6297577854671284E-2</v>
      </c>
      <c r="AC179" s="79">
        <v>2169</v>
      </c>
      <c r="AD179" s="77">
        <f t="shared" si="1251"/>
        <v>0.18762975778546712</v>
      </c>
      <c r="AE179" s="79">
        <v>1296</v>
      </c>
      <c r="AF179" s="77">
        <f t="shared" si="1252"/>
        <v>0.11211072664359861</v>
      </c>
      <c r="AG179" s="128">
        <v>6766</v>
      </c>
      <c r="AH179" s="79">
        <v>345</v>
      </c>
      <c r="AI179" s="77">
        <f t="shared" si="1253"/>
        <v>5.0990245344368905E-2</v>
      </c>
      <c r="AJ179" s="79">
        <v>987</v>
      </c>
      <c r="AK179" s="77">
        <f t="shared" si="1254"/>
        <v>0.14587644102867278</v>
      </c>
      <c r="AL179" s="79">
        <v>598</v>
      </c>
      <c r="AM179" s="77">
        <f t="shared" si="1255"/>
        <v>8.8383091930239438E-2</v>
      </c>
      <c r="AN179" s="128">
        <v>2614</v>
      </c>
      <c r="AO179" s="79">
        <v>68</v>
      </c>
      <c r="AP179" s="77">
        <f t="shared" si="1256"/>
        <v>2.6013771996939557E-2</v>
      </c>
      <c r="AQ179" s="79">
        <v>306</v>
      </c>
      <c r="AR179" s="77">
        <f t="shared" si="1257"/>
        <v>0.117061973986228</v>
      </c>
      <c r="AS179" s="79">
        <v>173</v>
      </c>
      <c r="AT179" s="77">
        <f t="shared" si="1258"/>
        <v>6.6182096403978583E-2</v>
      </c>
      <c r="AU179" s="128">
        <v>815</v>
      </c>
      <c r="AV179" s="79">
        <v>12</v>
      </c>
      <c r="AW179" s="77">
        <f t="shared" si="1259"/>
        <v>1.4723926380368098E-2</v>
      </c>
      <c r="AX179" s="79">
        <v>70</v>
      </c>
      <c r="AY179" s="77">
        <f t="shared" si="1260"/>
        <v>8.5889570552147243E-2</v>
      </c>
      <c r="AZ179" s="79">
        <v>21</v>
      </c>
      <c r="BA179" s="77">
        <f t="shared" si="1261"/>
        <v>2.5766871165644172E-2</v>
      </c>
      <c r="BB179" s="128">
        <f t="shared" si="1262"/>
        <v>35259</v>
      </c>
      <c r="BC179" s="79">
        <f t="shared" si="1263"/>
        <v>2409</v>
      </c>
      <c r="BD179" s="77">
        <f t="shared" si="1264"/>
        <v>6.8322981366459631E-2</v>
      </c>
      <c r="BE179" s="79">
        <f t="shared" si="1265"/>
        <v>6162</v>
      </c>
      <c r="BF179" s="77">
        <f t="shared" si="1266"/>
        <v>0.17476389007062026</v>
      </c>
      <c r="BG179" s="79">
        <f t="shared" si="1267"/>
        <v>3509</v>
      </c>
      <c r="BH179" s="77">
        <f t="shared" si="1268"/>
        <v>9.9520689752970876E-2</v>
      </c>
      <c r="BJ179" s="262">
        <v>44</v>
      </c>
      <c r="BK179" s="283" t="s">
        <v>21</v>
      </c>
      <c r="BL179" s="223" t="s">
        <v>177</v>
      </c>
      <c r="BM179" s="40">
        <v>34676</v>
      </c>
      <c r="BN179" s="40">
        <v>2288</v>
      </c>
      <c r="BO179" s="91">
        <v>6.5982235551966778E-2</v>
      </c>
      <c r="BP179" s="40">
        <v>5634</v>
      </c>
      <c r="BQ179" s="91">
        <v>0.16247548736878534</v>
      </c>
      <c r="BR179" s="40">
        <v>3565</v>
      </c>
      <c r="BS179" s="91">
        <v>0.10280885915330489</v>
      </c>
      <c r="BU179" s="208" t="s">
        <v>21</v>
      </c>
      <c r="BV179" s="213" t="s">
        <v>163</v>
      </c>
      <c r="BW179" s="38">
        <f t="shared" si="1099"/>
        <v>0.65739243880994924</v>
      </c>
      <c r="BX179" s="38">
        <f t="shared" si="1100"/>
        <v>0.66873341792594299</v>
      </c>
      <c r="BY179" s="86"/>
      <c r="BZ179" s="148"/>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Z179" s="148"/>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row>
    <row r="180" spans="2:178" s="12" customFormat="1" ht="14.25" customHeight="1">
      <c r="B180" s="263"/>
      <c r="C180" s="284"/>
      <c r="D180" s="181" t="s">
        <v>191</v>
      </c>
      <c r="E180" s="174">
        <v>0</v>
      </c>
      <c r="F180" s="69">
        <v>0</v>
      </c>
      <c r="G180" s="67" t="str">
        <f t="shared" si="1241"/>
        <v>-</v>
      </c>
      <c r="H180" s="69">
        <v>0</v>
      </c>
      <c r="I180" s="67" t="str">
        <f t="shared" si="1242"/>
        <v>-</v>
      </c>
      <c r="J180" s="69">
        <v>0</v>
      </c>
      <c r="K180" s="67" t="str">
        <f t="shared" si="1243"/>
        <v>-</v>
      </c>
      <c r="L180" s="174">
        <v>2</v>
      </c>
      <c r="M180" s="69">
        <v>0</v>
      </c>
      <c r="N180" s="67">
        <f t="shared" si="1244"/>
        <v>0</v>
      </c>
      <c r="O180" s="69">
        <v>0</v>
      </c>
      <c r="P180" s="67">
        <f t="shared" si="1245"/>
        <v>0</v>
      </c>
      <c r="Q180" s="69">
        <v>0</v>
      </c>
      <c r="R180" s="67">
        <f t="shared" si="1246"/>
        <v>0</v>
      </c>
      <c r="S180" s="174">
        <v>1301</v>
      </c>
      <c r="T180" s="69">
        <v>100</v>
      </c>
      <c r="U180" s="67">
        <f t="shared" si="1247"/>
        <v>7.6863950807071479E-2</v>
      </c>
      <c r="V180" s="69">
        <v>203</v>
      </c>
      <c r="W180" s="67">
        <f t="shared" si="1248"/>
        <v>0.15603382013835512</v>
      </c>
      <c r="X180" s="69">
        <v>155</v>
      </c>
      <c r="Y180" s="67">
        <f t="shared" si="1249"/>
        <v>0.11913912375096079</v>
      </c>
      <c r="Z180" s="174">
        <v>853</v>
      </c>
      <c r="AA180" s="69">
        <v>63</v>
      </c>
      <c r="AB180" s="67">
        <f t="shared" si="1250"/>
        <v>7.3856975381008202E-2</v>
      </c>
      <c r="AC180" s="69">
        <v>141</v>
      </c>
      <c r="AD180" s="67">
        <f t="shared" si="1251"/>
        <v>0.16529894490035171</v>
      </c>
      <c r="AE180" s="69">
        <v>106</v>
      </c>
      <c r="AF180" s="67">
        <f t="shared" si="1252"/>
        <v>0.1242672919109027</v>
      </c>
      <c r="AG180" s="174">
        <v>422</v>
      </c>
      <c r="AH180" s="69">
        <v>22</v>
      </c>
      <c r="AI180" s="67">
        <f t="shared" si="1253"/>
        <v>5.2132701421800945E-2</v>
      </c>
      <c r="AJ180" s="69">
        <v>52</v>
      </c>
      <c r="AK180" s="67">
        <f t="shared" si="1254"/>
        <v>0.12322274881516587</v>
      </c>
      <c r="AL180" s="69">
        <v>59</v>
      </c>
      <c r="AM180" s="67">
        <f t="shared" si="1255"/>
        <v>0.13981042654028436</v>
      </c>
      <c r="AN180" s="174">
        <v>172</v>
      </c>
      <c r="AO180" s="69">
        <v>7</v>
      </c>
      <c r="AP180" s="67">
        <f t="shared" si="1256"/>
        <v>4.0697674418604654E-2</v>
      </c>
      <c r="AQ180" s="69">
        <v>21</v>
      </c>
      <c r="AR180" s="67">
        <f t="shared" si="1257"/>
        <v>0.12209302325581395</v>
      </c>
      <c r="AS180" s="69">
        <v>6</v>
      </c>
      <c r="AT180" s="67">
        <f t="shared" si="1258"/>
        <v>3.4883720930232558E-2</v>
      </c>
      <c r="AU180" s="174">
        <v>47</v>
      </c>
      <c r="AV180" s="69">
        <v>1</v>
      </c>
      <c r="AW180" s="67">
        <f t="shared" si="1259"/>
        <v>2.1276595744680851E-2</v>
      </c>
      <c r="AX180" s="69">
        <v>3</v>
      </c>
      <c r="AY180" s="67">
        <f t="shared" si="1260"/>
        <v>6.3829787234042548E-2</v>
      </c>
      <c r="AZ180" s="69">
        <v>0</v>
      </c>
      <c r="BA180" s="67">
        <f t="shared" si="1261"/>
        <v>0</v>
      </c>
      <c r="BB180" s="174">
        <f t="shared" si="1262"/>
        <v>2797</v>
      </c>
      <c r="BC180" s="69">
        <f t="shared" si="1263"/>
        <v>193</v>
      </c>
      <c r="BD180" s="67">
        <f t="shared" si="1264"/>
        <v>6.9002502681444408E-2</v>
      </c>
      <c r="BE180" s="69">
        <f t="shared" si="1265"/>
        <v>420</v>
      </c>
      <c r="BF180" s="67">
        <f t="shared" si="1266"/>
        <v>0.15016088666428315</v>
      </c>
      <c r="BG180" s="69">
        <f t="shared" si="1267"/>
        <v>326</v>
      </c>
      <c r="BH180" s="67">
        <f t="shared" si="1268"/>
        <v>0.11655345012513407</v>
      </c>
      <c r="BJ180" s="263"/>
      <c r="BK180" s="284"/>
      <c r="BL180" s="223" t="s">
        <v>191</v>
      </c>
      <c r="BM180" s="40">
        <v>2863</v>
      </c>
      <c r="BN180" s="40">
        <v>191</v>
      </c>
      <c r="BO180" s="91">
        <v>6.6713237862382119E-2</v>
      </c>
      <c r="BP180" s="40">
        <v>425</v>
      </c>
      <c r="BQ180" s="91">
        <v>0.14844568634299685</v>
      </c>
      <c r="BR180" s="40">
        <v>318</v>
      </c>
      <c r="BS180" s="91">
        <v>0.11107230178134823</v>
      </c>
      <c r="BU180" s="209"/>
      <c r="BV180" s="213" t="s">
        <v>191</v>
      </c>
      <c r="BW180" s="38">
        <f t="shared" si="1099"/>
        <v>0.66428316052913838</v>
      </c>
      <c r="BX180" s="38">
        <f t="shared" si="1100"/>
        <v>0.67376877401327284</v>
      </c>
      <c r="BY180" s="86"/>
      <c r="BZ180" s="148"/>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Z180" s="148"/>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row>
    <row r="181" spans="2:178" s="12" customFormat="1" ht="14.25" customHeight="1">
      <c r="B181" s="263"/>
      <c r="C181" s="284"/>
      <c r="D181" s="144" t="s">
        <v>246</v>
      </c>
      <c r="E181" s="166">
        <v>0</v>
      </c>
      <c r="F181" s="167">
        <v>0</v>
      </c>
      <c r="G181" s="168" t="str">
        <f t="shared" ref="G181" si="1437">IFERROR(F181/E181,"-")</f>
        <v>-</v>
      </c>
      <c r="H181" s="167">
        <v>0</v>
      </c>
      <c r="I181" s="168" t="str">
        <f t="shared" ref="I181" si="1438">IFERROR(H181/E181,"-")</f>
        <v>-</v>
      </c>
      <c r="J181" s="167">
        <v>0</v>
      </c>
      <c r="K181" s="168" t="str">
        <f t="shared" ref="K181" si="1439">IFERROR(J181/E181,"-")</f>
        <v>-</v>
      </c>
      <c r="L181" s="166">
        <v>6</v>
      </c>
      <c r="M181" s="167">
        <v>0</v>
      </c>
      <c r="N181" s="168">
        <f t="shared" ref="N181" si="1440">IFERROR(M181/L181,"-")</f>
        <v>0</v>
      </c>
      <c r="O181" s="167">
        <v>0</v>
      </c>
      <c r="P181" s="168">
        <f t="shared" ref="P181" si="1441">IFERROR(O181/L181,"-")</f>
        <v>0</v>
      </c>
      <c r="Q181" s="167">
        <v>0</v>
      </c>
      <c r="R181" s="168">
        <f t="shared" ref="R181" si="1442">IFERROR(Q181/L181,"-")</f>
        <v>0</v>
      </c>
      <c r="S181" s="166">
        <v>130</v>
      </c>
      <c r="T181" s="167">
        <v>0</v>
      </c>
      <c r="U181" s="168">
        <f t="shared" ref="U181" si="1443">IFERROR(T181/S181,"-")</f>
        <v>0</v>
      </c>
      <c r="V181" s="167">
        <v>5</v>
      </c>
      <c r="W181" s="168">
        <f t="shared" ref="W181" si="1444">IFERROR(V181/S181,"-")</f>
        <v>3.8461538461538464E-2</v>
      </c>
      <c r="X181" s="167">
        <v>8</v>
      </c>
      <c r="Y181" s="168">
        <f t="shared" ref="Y181" si="1445">IFERROR(X181/S181,"-")</f>
        <v>6.1538461538461542E-2</v>
      </c>
      <c r="Z181" s="166">
        <v>211</v>
      </c>
      <c r="AA181" s="167">
        <v>3</v>
      </c>
      <c r="AB181" s="168">
        <f t="shared" ref="AB181" si="1446">IFERROR(AA181/Z181,"-")</f>
        <v>1.4218009478672985E-2</v>
      </c>
      <c r="AC181" s="167">
        <v>7</v>
      </c>
      <c r="AD181" s="168">
        <f t="shared" ref="AD181" si="1447">IFERROR(AC181/Z181,"-")</f>
        <v>3.3175355450236969E-2</v>
      </c>
      <c r="AE181" s="167">
        <v>7</v>
      </c>
      <c r="AF181" s="168">
        <f t="shared" ref="AF181" si="1448">IFERROR(AE181/Z181,"-")</f>
        <v>3.3175355450236969E-2</v>
      </c>
      <c r="AG181" s="166">
        <v>226</v>
      </c>
      <c r="AH181" s="167">
        <v>2</v>
      </c>
      <c r="AI181" s="168">
        <f t="shared" ref="AI181" si="1449">IFERROR(AH181/AG181,"-")</f>
        <v>8.8495575221238937E-3</v>
      </c>
      <c r="AJ181" s="167">
        <v>8</v>
      </c>
      <c r="AK181" s="168">
        <f t="shared" ref="AK181" si="1450">IFERROR(AJ181/AG181,"-")</f>
        <v>3.5398230088495575E-2</v>
      </c>
      <c r="AL181" s="167">
        <v>4</v>
      </c>
      <c r="AM181" s="168">
        <f t="shared" ref="AM181" si="1451">IFERROR(AL181/AG181,"-")</f>
        <v>1.7699115044247787E-2</v>
      </c>
      <c r="AN181" s="166">
        <v>172</v>
      </c>
      <c r="AO181" s="167">
        <v>1</v>
      </c>
      <c r="AP181" s="168">
        <f t="shared" ref="AP181" si="1452">IFERROR(AO181/AN181,"-")</f>
        <v>5.8139534883720929E-3</v>
      </c>
      <c r="AQ181" s="167">
        <v>2</v>
      </c>
      <c r="AR181" s="168">
        <f t="shared" ref="AR181" si="1453">IFERROR(AQ181/AN181,"-")</f>
        <v>1.1627906976744186E-2</v>
      </c>
      <c r="AS181" s="167">
        <v>5</v>
      </c>
      <c r="AT181" s="168">
        <f t="shared" ref="AT181" si="1454">IFERROR(AS181/AN181,"-")</f>
        <v>2.9069767441860465E-2</v>
      </c>
      <c r="AU181" s="166">
        <v>100</v>
      </c>
      <c r="AV181" s="167">
        <v>0</v>
      </c>
      <c r="AW181" s="168">
        <f t="shared" ref="AW181" si="1455">IFERROR(AV181/AU181,"-")</f>
        <v>0</v>
      </c>
      <c r="AX181" s="167">
        <v>3</v>
      </c>
      <c r="AY181" s="168">
        <f t="shared" ref="AY181" si="1456">IFERROR(AX181/AU181,"-")</f>
        <v>0.03</v>
      </c>
      <c r="AZ181" s="167">
        <v>1</v>
      </c>
      <c r="BA181" s="168">
        <f t="shared" ref="BA181" si="1457">IFERROR(AZ181/AU181,"-")</f>
        <v>0.01</v>
      </c>
      <c r="BB181" s="166">
        <f t="shared" ref="BB181" si="1458">SUM(E181,L181,S181,Z181,AG181,AN181,AU181,)</f>
        <v>845</v>
      </c>
      <c r="BC181" s="167">
        <f t="shared" ref="BC181" si="1459">SUM(F181,M181,T181,AA181,AH181,AO181,AV181,)</f>
        <v>6</v>
      </c>
      <c r="BD181" s="168">
        <f t="shared" ref="BD181" si="1460">IFERROR(BC181/BB181,"-")</f>
        <v>7.100591715976331E-3</v>
      </c>
      <c r="BE181" s="167">
        <f t="shared" ref="BE181" si="1461">SUM(H181,O181,V181,AC181,AJ181,AQ181,AX181,)</f>
        <v>25</v>
      </c>
      <c r="BF181" s="168">
        <f t="shared" ref="BF181" si="1462">IFERROR(BE181/BB181,"-")</f>
        <v>2.9585798816568046E-2</v>
      </c>
      <c r="BG181" s="167">
        <f t="shared" ref="BG181" si="1463">SUM(J181,Q181,X181,AE181,AL181,AS181,AZ181,)</f>
        <v>25</v>
      </c>
      <c r="BH181" s="168">
        <f t="shared" ref="BH181" si="1464">IFERROR(BG181/BB181,"-")</f>
        <v>2.9585798816568046E-2</v>
      </c>
      <c r="BJ181" s="263"/>
      <c r="BK181" s="284"/>
      <c r="BL181" s="223" t="s">
        <v>245</v>
      </c>
      <c r="BM181" s="40">
        <v>310</v>
      </c>
      <c r="BN181" s="40">
        <v>0</v>
      </c>
      <c r="BO181" s="91">
        <v>0</v>
      </c>
      <c r="BP181" s="40">
        <v>0</v>
      </c>
      <c r="BQ181" s="91">
        <v>0</v>
      </c>
      <c r="BR181" s="40">
        <v>1</v>
      </c>
      <c r="BS181" s="91">
        <v>3.2258064516129032E-3</v>
      </c>
      <c r="BU181" s="209"/>
      <c r="BV181" s="213" t="s">
        <v>245</v>
      </c>
      <c r="BW181" s="38">
        <f t="shared" si="1099"/>
        <v>0.93372781065088761</v>
      </c>
      <c r="BX181" s="38">
        <f t="shared" si="1100"/>
        <v>0.99677419354838714</v>
      </c>
      <c r="BY181" s="86"/>
      <c r="BZ181" s="148"/>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Z181" s="148"/>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row>
    <row r="182" spans="2:178" s="12" customFormat="1" ht="14.25" customHeight="1">
      <c r="B182" s="264"/>
      <c r="C182" s="285"/>
      <c r="D182" s="164" t="s">
        <v>74</v>
      </c>
      <c r="E182" s="40">
        <v>21</v>
      </c>
      <c r="F182" s="62">
        <v>1</v>
      </c>
      <c r="G182" s="60">
        <f t="shared" si="1241"/>
        <v>4.7619047619047616E-2</v>
      </c>
      <c r="H182" s="62">
        <v>2</v>
      </c>
      <c r="I182" s="60">
        <f t="shared" si="1242"/>
        <v>9.5238095238095233E-2</v>
      </c>
      <c r="J182" s="62">
        <v>3</v>
      </c>
      <c r="K182" s="60">
        <f t="shared" si="1243"/>
        <v>0.14285714285714285</v>
      </c>
      <c r="L182" s="40">
        <v>97</v>
      </c>
      <c r="M182" s="62">
        <v>2</v>
      </c>
      <c r="N182" s="60">
        <f t="shared" si="1244"/>
        <v>2.0618556701030927E-2</v>
      </c>
      <c r="O182" s="62">
        <v>7</v>
      </c>
      <c r="P182" s="60">
        <f t="shared" si="1245"/>
        <v>7.2164948453608241E-2</v>
      </c>
      <c r="Q182" s="62">
        <v>10</v>
      </c>
      <c r="R182" s="60">
        <f t="shared" si="1246"/>
        <v>0.10309278350515463</v>
      </c>
      <c r="S182" s="40">
        <v>14825</v>
      </c>
      <c r="T182" s="62">
        <v>1199</v>
      </c>
      <c r="U182" s="60">
        <f t="shared" si="1247"/>
        <v>8.087689713322091E-2</v>
      </c>
      <c r="V182" s="62">
        <v>2829</v>
      </c>
      <c r="W182" s="60">
        <f t="shared" si="1248"/>
        <v>0.19082630691399663</v>
      </c>
      <c r="X182" s="62">
        <v>1571</v>
      </c>
      <c r="Y182" s="60">
        <f t="shared" si="1249"/>
        <v>0.10596964586846543</v>
      </c>
      <c r="Z182" s="40">
        <v>12624</v>
      </c>
      <c r="AA182" s="62">
        <v>948</v>
      </c>
      <c r="AB182" s="60">
        <f t="shared" si="1250"/>
        <v>7.5095057034220536E-2</v>
      </c>
      <c r="AC182" s="62">
        <v>2317</v>
      </c>
      <c r="AD182" s="60">
        <f t="shared" si="1251"/>
        <v>0.18353929024081114</v>
      </c>
      <c r="AE182" s="62">
        <v>1409</v>
      </c>
      <c r="AF182" s="60">
        <f t="shared" si="1252"/>
        <v>0.11161280101394169</v>
      </c>
      <c r="AG182" s="40">
        <v>7414</v>
      </c>
      <c r="AH182" s="62">
        <v>369</v>
      </c>
      <c r="AI182" s="60">
        <f t="shared" si="1253"/>
        <v>4.9770704073374694E-2</v>
      </c>
      <c r="AJ182" s="62">
        <v>1047</v>
      </c>
      <c r="AK182" s="60">
        <f t="shared" si="1254"/>
        <v>0.14121931480981925</v>
      </c>
      <c r="AL182" s="62">
        <v>661</v>
      </c>
      <c r="AM182" s="60">
        <f t="shared" si="1255"/>
        <v>8.9155651470191527E-2</v>
      </c>
      <c r="AN182" s="40">
        <v>2958</v>
      </c>
      <c r="AO182" s="62">
        <v>76</v>
      </c>
      <c r="AP182" s="60">
        <f t="shared" si="1256"/>
        <v>2.5693035835023664E-2</v>
      </c>
      <c r="AQ182" s="62">
        <v>329</v>
      </c>
      <c r="AR182" s="60">
        <f t="shared" si="1257"/>
        <v>0.1112237998647735</v>
      </c>
      <c r="AS182" s="62">
        <v>184</v>
      </c>
      <c r="AT182" s="60">
        <f t="shared" si="1258"/>
        <v>6.220419202163624E-2</v>
      </c>
      <c r="AU182" s="40">
        <v>962</v>
      </c>
      <c r="AV182" s="62">
        <v>13</v>
      </c>
      <c r="AW182" s="60">
        <f t="shared" si="1259"/>
        <v>1.3513513513513514E-2</v>
      </c>
      <c r="AX182" s="62">
        <v>76</v>
      </c>
      <c r="AY182" s="60">
        <f t="shared" si="1260"/>
        <v>7.9002079002079006E-2</v>
      </c>
      <c r="AZ182" s="62">
        <v>22</v>
      </c>
      <c r="BA182" s="60">
        <f t="shared" si="1261"/>
        <v>2.286902286902287E-2</v>
      </c>
      <c r="BB182" s="40">
        <f t="shared" si="1262"/>
        <v>38901</v>
      </c>
      <c r="BC182" s="62">
        <f t="shared" si="1263"/>
        <v>2608</v>
      </c>
      <c r="BD182" s="60">
        <f t="shared" si="1264"/>
        <v>6.7041978355312198E-2</v>
      </c>
      <c r="BE182" s="62">
        <f t="shared" si="1265"/>
        <v>6607</v>
      </c>
      <c r="BF182" s="60">
        <f t="shared" si="1266"/>
        <v>0.16984139225212719</v>
      </c>
      <c r="BG182" s="62">
        <f t="shared" si="1267"/>
        <v>3860</v>
      </c>
      <c r="BH182" s="60">
        <f t="shared" si="1268"/>
        <v>9.9226240970669136E-2</v>
      </c>
      <c r="BJ182" s="264"/>
      <c r="BK182" s="285"/>
      <c r="BL182" s="222" t="s">
        <v>74</v>
      </c>
      <c r="BM182" s="40">
        <v>37849</v>
      </c>
      <c r="BN182" s="40">
        <v>2479</v>
      </c>
      <c r="BO182" s="91">
        <v>6.5497106924885737E-2</v>
      </c>
      <c r="BP182" s="40">
        <v>6059</v>
      </c>
      <c r="BQ182" s="91">
        <v>0.16008348965626568</v>
      </c>
      <c r="BR182" s="40">
        <v>3884</v>
      </c>
      <c r="BS182" s="91">
        <v>0.10261829903035748</v>
      </c>
      <c r="BU182" s="210"/>
      <c r="BV182" s="212" t="s">
        <v>74</v>
      </c>
      <c r="BW182" s="38">
        <f t="shared" si="1099"/>
        <v>0.66389038842189152</v>
      </c>
      <c r="BX182" s="38">
        <f t="shared" si="1100"/>
        <v>0.67180110438849105</v>
      </c>
      <c r="BY182" s="86"/>
      <c r="BZ182" s="148"/>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Z182" s="148"/>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row>
    <row r="183" spans="2:178" s="12" customFormat="1" ht="14.25" customHeight="1">
      <c r="B183" s="272">
        <v>45</v>
      </c>
      <c r="C183" s="317" t="s">
        <v>47</v>
      </c>
      <c r="D183" s="143" t="s">
        <v>247</v>
      </c>
      <c r="E183" s="128">
        <v>50</v>
      </c>
      <c r="F183" s="89">
        <v>4</v>
      </c>
      <c r="G183" s="77">
        <f t="shared" ref="G183:G266" si="1465">IFERROR(F183/E183,"-")</f>
        <v>0.08</v>
      </c>
      <c r="H183" s="78">
        <v>9</v>
      </c>
      <c r="I183" s="77">
        <f t="shared" ref="I183:I266" si="1466">IFERROR(H183/E183,"-")</f>
        <v>0.18</v>
      </c>
      <c r="J183" s="78">
        <v>2</v>
      </c>
      <c r="K183" s="77">
        <f t="shared" ref="K183:K266" si="1467">IFERROR(J183/E183,"-")</f>
        <v>0.04</v>
      </c>
      <c r="L183" s="128">
        <v>141</v>
      </c>
      <c r="M183" s="89">
        <v>5</v>
      </c>
      <c r="N183" s="77">
        <f t="shared" ref="N183:N266" si="1468">IFERROR(M183/L183,"-")</f>
        <v>3.5460992907801421E-2</v>
      </c>
      <c r="O183" s="78">
        <v>9</v>
      </c>
      <c r="P183" s="77">
        <f t="shared" ref="P183:P266" si="1469">IFERROR(O183/L183,"-")</f>
        <v>6.3829787234042548E-2</v>
      </c>
      <c r="Q183" s="78">
        <v>12</v>
      </c>
      <c r="R183" s="77">
        <f t="shared" ref="R183:R266" si="1470">IFERROR(Q183/L183,"-")</f>
        <v>8.5106382978723402E-2</v>
      </c>
      <c r="S183" s="128">
        <v>4489</v>
      </c>
      <c r="T183" s="89">
        <v>294</v>
      </c>
      <c r="U183" s="77">
        <f t="shared" ref="U183:U266" si="1471">IFERROR(T183/S183,"-")</f>
        <v>6.5493428380485635E-2</v>
      </c>
      <c r="V183" s="78">
        <v>703</v>
      </c>
      <c r="W183" s="77">
        <f t="shared" ref="W183:W266" si="1472">IFERROR(V183/S183,"-")</f>
        <v>0.1566050345288483</v>
      </c>
      <c r="X183" s="78">
        <v>447</v>
      </c>
      <c r="Y183" s="77">
        <f t="shared" ref="Y183:Y266" si="1473">IFERROR(X183/S183,"-")</f>
        <v>9.9576743149922028E-2</v>
      </c>
      <c r="Z183" s="128">
        <v>3933</v>
      </c>
      <c r="AA183" s="89">
        <v>190</v>
      </c>
      <c r="AB183" s="77">
        <f t="shared" ref="AB183:AB266" si="1474">IFERROR(AA183/Z183,"-")</f>
        <v>4.8309178743961352E-2</v>
      </c>
      <c r="AC183" s="78">
        <v>512</v>
      </c>
      <c r="AD183" s="77">
        <f t="shared" ref="AD183:AD266" si="1475">IFERROR(AC183/Z183,"-")</f>
        <v>0.13018052377320111</v>
      </c>
      <c r="AE183" s="78">
        <v>394</v>
      </c>
      <c r="AF183" s="77">
        <f t="shared" ref="AF183:AF266" si="1476">IFERROR(AE183/Z183,"-")</f>
        <v>0.10017798118484618</v>
      </c>
      <c r="AG183" s="128">
        <v>2457</v>
      </c>
      <c r="AH183" s="89">
        <v>68</v>
      </c>
      <c r="AI183" s="77">
        <f t="shared" ref="AI183:AI266" si="1477">IFERROR(AH183/AG183,"-")</f>
        <v>2.7676027676027677E-2</v>
      </c>
      <c r="AJ183" s="78">
        <v>198</v>
      </c>
      <c r="AK183" s="77">
        <f t="shared" ref="AK183:AK266" si="1478">IFERROR(AJ183/AG183,"-")</f>
        <v>8.0586080586080591E-2</v>
      </c>
      <c r="AL183" s="78">
        <v>222</v>
      </c>
      <c r="AM183" s="77">
        <f t="shared" ref="AM183:AM266" si="1479">IFERROR(AL183/AG183,"-")</f>
        <v>9.0354090354090352E-2</v>
      </c>
      <c r="AN183" s="128">
        <v>1028</v>
      </c>
      <c r="AO183" s="89">
        <v>11</v>
      </c>
      <c r="AP183" s="77">
        <f t="shared" ref="AP183:AP266" si="1480">IFERROR(AO183/AN183,"-")</f>
        <v>1.0700389105058366E-2</v>
      </c>
      <c r="AQ183" s="78">
        <v>65</v>
      </c>
      <c r="AR183" s="77">
        <f t="shared" ref="AR183:AR266" si="1481">IFERROR(AQ183/AN183,"-")</f>
        <v>6.3229571984435795E-2</v>
      </c>
      <c r="AS183" s="78">
        <v>52</v>
      </c>
      <c r="AT183" s="77">
        <f t="shared" ref="AT183:AT266" si="1482">IFERROR(AS183/AN183,"-")</f>
        <v>5.0583657587548639E-2</v>
      </c>
      <c r="AU183" s="128">
        <v>249</v>
      </c>
      <c r="AV183" s="89">
        <v>4</v>
      </c>
      <c r="AW183" s="77">
        <f t="shared" ref="AW183:AW266" si="1483">IFERROR(AV183/AU183,"-")</f>
        <v>1.6064257028112448E-2</v>
      </c>
      <c r="AX183" s="78">
        <v>12</v>
      </c>
      <c r="AY183" s="77">
        <f t="shared" ref="AY183:AY266" si="1484">IFERROR(AX183/AU183,"-")</f>
        <v>4.8192771084337352E-2</v>
      </c>
      <c r="AZ183" s="78">
        <v>7</v>
      </c>
      <c r="BA183" s="77">
        <f t="shared" ref="BA183:BA266" si="1485">IFERROR(AZ183/AU183,"-")</f>
        <v>2.8112449799196786E-2</v>
      </c>
      <c r="BB183" s="128">
        <f t="shared" ref="BB183:BB266" si="1486">SUM(E183,L183,S183,Z183,AG183,AN183,AU183,)</f>
        <v>12347</v>
      </c>
      <c r="BC183" s="79">
        <f t="shared" ref="BC183:BC266" si="1487">SUM(F183,M183,T183,AA183,AH183,AO183,AV183,)</f>
        <v>576</v>
      </c>
      <c r="BD183" s="77">
        <f t="shared" ref="BD183:BD266" si="1488">IFERROR(BC183/BB183,"-")</f>
        <v>4.6651008342107392E-2</v>
      </c>
      <c r="BE183" s="79">
        <f t="shared" ref="BE183:BE266" si="1489">SUM(H183,O183,V183,AC183,AJ183,AQ183,AX183,)</f>
        <v>1508</v>
      </c>
      <c r="BF183" s="77">
        <f t="shared" ref="BF183:BF266" si="1490">IFERROR(BE183/BB183,"-")</f>
        <v>0.12213493156232283</v>
      </c>
      <c r="BG183" s="79">
        <f t="shared" ref="BG183:BG266" si="1491">SUM(J183,Q183,X183,AE183,AL183,AS183,AZ183,)</f>
        <v>1136</v>
      </c>
      <c r="BH183" s="77">
        <f t="shared" ref="BH183:BH266" si="1492">IFERROR(BG183/BB183,"-")</f>
        <v>9.2006155341378473E-2</v>
      </c>
      <c r="BJ183" s="272">
        <v>45</v>
      </c>
      <c r="BK183" s="317" t="s">
        <v>47</v>
      </c>
      <c r="BL183" s="223" t="s">
        <v>177</v>
      </c>
      <c r="BM183" s="40">
        <v>12232</v>
      </c>
      <c r="BN183" s="40">
        <v>513</v>
      </c>
      <c r="BO183" s="91">
        <v>4.1939175931981688E-2</v>
      </c>
      <c r="BP183" s="40">
        <v>1491</v>
      </c>
      <c r="BQ183" s="91">
        <v>0.12189339437540876</v>
      </c>
      <c r="BR183" s="40">
        <v>1078</v>
      </c>
      <c r="BS183" s="91">
        <v>8.8129496402877691E-2</v>
      </c>
      <c r="BU183" s="208" t="s">
        <v>47</v>
      </c>
      <c r="BV183" s="213" t="s">
        <v>163</v>
      </c>
      <c r="BW183" s="38">
        <f t="shared" si="1099"/>
        <v>0.73920790475419129</v>
      </c>
      <c r="BX183" s="38">
        <f t="shared" si="1100"/>
        <v>0.74803793328973189</v>
      </c>
      <c r="BY183" s="86"/>
      <c r="BZ183" s="148"/>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Z183" s="148"/>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row>
    <row r="184" spans="2:178" s="12" customFormat="1" ht="14.25" customHeight="1">
      <c r="B184" s="272"/>
      <c r="C184" s="317"/>
      <c r="D184" s="181" t="s">
        <v>191</v>
      </c>
      <c r="E184" s="174">
        <v>2</v>
      </c>
      <c r="F184" s="175">
        <v>0</v>
      </c>
      <c r="G184" s="67">
        <f t="shared" si="1465"/>
        <v>0</v>
      </c>
      <c r="H184" s="68">
        <v>0</v>
      </c>
      <c r="I184" s="67">
        <f t="shared" si="1466"/>
        <v>0</v>
      </c>
      <c r="J184" s="68">
        <v>0</v>
      </c>
      <c r="K184" s="67">
        <f t="shared" si="1467"/>
        <v>0</v>
      </c>
      <c r="L184" s="174">
        <v>1</v>
      </c>
      <c r="M184" s="175">
        <v>0</v>
      </c>
      <c r="N184" s="67">
        <f t="shared" si="1468"/>
        <v>0</v>
      </c>
      <c r="O184" s="68">
        <v>0</v>
      </c>
      <c r="P184" s="67">
        <f t="shared" si="1469"/>
        <v>0</v>
      </c>
      <c r="Q184" s="68">
        <v>0</v>
      </c>
      <c r="R184" s="67">
        <f t="shared" si="1470"/>
        <v>0</v>
      </c>
      <c r="S184" s="174">
        <v>344</v>
      </c>
      <c r="T184" s="175">
        <v>27</v>
      </c>
      <c r="U184" s="67">
        <f t="shared" si="1471"/>
        <v>7.8488372093023256E-2</v>
      </c>
      <c r="V184" s="68">
        <v>55</v>
      </c>
      <c r="W184" s="67">
        <f t="shared" si="1472"/>
        <v>0.15988372093023256</v>
      </c>
      <c r="X184" s="68">
        <v>27</v>
      </c>
      <c r="Y184" s="67">
        <f t="shared" si="1473"/>
        <v>7.8488372093023256E-2</v>
      </c>
      <c r="Z184" s="174">
        <v>203</v>
      </c>
      <c r="AA184" s="175">
        <v>14</v>
      </c>
      <c r="AB184" s="67">
        <f t="shared" si="1474"/>
        <v>6.8965517241379309E-2</v>
      </c>
      <c r="AC184" s="68">
        <v>21</v>
      </c>
      <c r="AD184" s="67">
        <f t="shared" si="1475"/>
        <v>0.10344827586206896</v>
      </c>
      <c r="AE184" s="68">
        <v>22</v>
      </c>
      <c r="AF184" s="67">
        <f t="shared" si="1476"/>
        <v>0.10837438423645321</v>
      </c>
      <c r="AG184" s="174">
        <v>93</v>
      </c>
      <c r="AH184" s="175">
        <v>8</v>
      </c>
      <c r="AI184" s="67">
        <f t="shared" si="1477"/>
        <v>8.6021505376344093E-2</v>
      </c>
      <c r="AJ184" s="68">
        <v>8</v>
      </c>
      <c r="AK184" s="67">
        <f t="shared" si="1478"/>
        <v>8.6021505376344093E-2</v>
      </c>
      <c r="AL184" s="68">
        <v>8</v>
      </c>
      <c r="AM184" s="67">
        <f t="shared" si="1479"/>
        <v>8.6021505376344093E-2</v>
      </c>
      <c r="AN184" s="174">
        <v>38</v>
      </c>
      <c r="AO184" s="175">
        <v>0</v>
      </c>
      <c r="AP184" s="67">
        <f t="shared" si="1480"/>
        <v>0</v>
      </c>
      <c r="AQ184" s="68">
        <v>2</v>
      </c>
      <c r="AR184" s="67">
        <f t="shared" si="1481"/>
        <v>5.2631578947368418E-2</v>
      </c>
      <c r="AS184" s="68">
        <v>5</v>
      </c>
      <c r="AT184" s="67">
        <f t="shared" si="1482"/>
        <v>0.13157894736842105</v>
      </c>
      <c r="AU184" s="174">
        <v>5</v>
      </c>
      <c r="AV184" s="175">
        <v>0</v>
      </c>
      <c r="AW184" s="67">
        <f t="shared" si="1483"/>
        <v>0</v>
      </c>
      <c r="AX184" s="68">
        <v>0</v>
      </c>
      <c r="AY184" s="67">
        <f t="shared" si="1484"/>
        <v>0</v>
      </c>
      <c r="AZ184" s="68">
        <v>0</v>
      </c>
      <c r="BA184" s="67">
        <f t="shared" si="1485"/>
        <v>0</v>
      </c>
      <c r="BB184" s="174">
        <f t="shared" si="1486"/>
        <v>686</v>
      </c>
      <c r="BC184" s="69">
        <f t="shared" si="1487"/>
        <v>49</v>
      </c>
      <c r="BD184" s="67">
        <f t="shared" si="1488"/>
        <v>7.1428571428571425E-2</v>
      </c>
      <c r="BE184" s="69">
        <f t="shared" si="1489"/>
        <v>86</v>
      </c>
      <c r="BF184" s="67">
        <f t="shared" si="1490"/>
        <v>0.12536443148688048</v>
      </c>
      <c r="BG184" s="69">
        <f t="shared" si="1491"/>
        <v>62</v>
      </c>
      <c r="BH184" s="67">
        <f t="shared" si="1492"/>
        <v>9.0379008746355682E-2</v>
      </c>
      <c r="BJ184" s="272"/>
      <c r="BK184" s="317"/>
      <c r="BL184" s="223" t="s">
        <v>191</v>
      </c>
      <c r="BM184" s="40">
        <v>647</v>
      </c>
      <c r="BN184" s="40">
        <v>28</v>
      </c>
      <c r="BO184" s="91">
        <v>4.3276661514683151E-2</v>
      </c>
      <c r="BP184" s="40">
        <v>109</v>
      </c>
      <c r="BQ184" s="91">
        <v>0.16846986089644514</v>
      </c>
      <c r="BR184" s="40">
        <v>66</v>
      </c>
      <c r="BS184" s="91">
        <v>0.10200927357032458</v>
      </c>
      <c r="BU184" s="209"/>
      <c r="BV184" s="213" t="s">
        <v>191</v>
      </c>
      <c r="BW184" s="38">
        <f t="shared" si="1099"/>
        <v>0.71282798833819239</v>
      </c>
      <c r="BX184" s="38">
        <f t="shared" si="1100"/>
        <v>0.68624420401854713</v>
      </c>
      <c r="BY184" s="86"/>
      <c r="BZ184" s="148"/>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Z184" s="148"/>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row>
    <row r="185" spans="2:178" s="12" customFormat="1" ht="14.25" customHeight="1">
      <c r="B185" s="272"/>
      <c r="C185" s="317"/>
      <c r="D185" s="144" t="s">
        <v>246</v>
      </c>
      <c r="E185" s="166">
        <v>0</v>
      </c>
      <c r="F185" s="235">
        <v>0</v>
      </c>
      <c r="G185" s="168" t="str">
        <f t="shared" ref="G185" si="1493">IFERROR(F185/E185,"-")</f>
        <v>-</v>
      </c>
      <c r="H185" s="236">
        <v>0</v>
      </c>
      <c r="I185" s="168" t="str">
        <f t="shared" ref="I185" si="1494">IFERROR(H185/E185,"-")</f>
        <v>-</v>
      </c>
      <c r="J185" s="236">
        <v>0</v>
      </c>
      <c r="K185" s="168" t="str">
        <f t="shared" ref="K185" si="1495">IFERROR(J185/E185,"-")</f>
        <v>-</v>
      </c>
      <c r="L185" s="166">
        <v>4</v>
      </c>
      <c r="M185" s="235">
        <v>0</v>
      </c>
      <c r="N185" s="168">
        <f t="shared" ref="N185" si="1496">IFERROR(M185/L185,"-")</f>
        <v>0</v>
      </c>
      <c r="O185" s="236">
        <v>0</v>
      </c>
      <c r="P185" s="168">
        <f t="shared" ref="P185" si="1497">IFERROR(O185/L185,"-")</f>
        <v>0</v>
      </c>
      <c r="Q185" s="236">
        <v>0</v>
      </c>
      <c r="R185" s="168">
        <f t="shared" ref="R185" si="1498">IFERROR(Q185/L185,"-")</f>
        <v>0</v>
      </c>
      <c r="S185" s="166">
        <v>39</v>
      </c>
      <c r="T185" s="235">
        <v>0</v>
      </c>
      <c r="U185" s="168">
        <f t="shared" ref="U185" si="1499">IFERROR(T185/S185,"-")</f>
        <v>0</v>
      </c>
      <c r="V185" s="236">
        <v>2</v>
      </c>
      <c r="W185" s="168">
        <f t="shared" ref="W185" si="1500">IFERROR(V185/S185,"-")</f>
        <v>5.128205128205128E-2</v>
      </c>
      <c r="X185" s="236">
        <v>1</v>
      </c>
      <c r="Y185" s="168">
        <f t="shared" ref="Y185" si="1501">IFERROR(X185/S185,"-")</f>
        <v>2.564102564102564E-2</v>
      </c>
      <c r="Z185" s="166">
        <v>61</v>
      </c>
      <c r="AA185" s="235">
        <v>1</v>
      </c>
      <c r="AB185" s="168">
        <f t="shared" ref="AB185" si="1502">IFERROR(AA185/Z185,"-")</f>
        <v>1.6393442622950821E-2</v>
      </c>
      <c r="AC185" s="236">
        <v>4</v>
      </c>
      <c r="AD185" s="168">
        <f t="shared" ref="AD185" si="1503">IFERROR(AC185/Z185,"-")</f>
        <v>6.5573770491803282E-2</v>
      </c>
      <c r="AE185" s="236">
        <v>0</v>
      </c>
      <c r="AF185" s="168">
        <f t="shared" ref="AF185" si="1504">IFERROR(AE185/Z185,"-")</f>
        <v>0</v>
      </c>
      <c r="AG185" s="166">
        <v>56</v>
      </c>
      <c r="AH185" s="235">
        <v>0</v>
      </c>
      <c r="AI185" s="168">
        <f t="shared" ref="AI185" si="1505">IFERROR(AH185/AG185,"-")</f>
        <v>0</v>
      </c>
      <c r="AJ185" s="236">
        <v>0</v>
      </c>
      <c r="AK185" s="168">
        <f t="shared" ref="AK185" si="1506">IFERROR(AJ185/AG185,"-")</f>
        <v>0</v>
      </c>
      <c r="AL185" s="236">
        <v>3</v>
      </c>
      <c r="AM185" s="168">
        <f t="shared" ref="AM185" si="1507">IFERROR(AL185/AG185,"-")</f>
        <v>5.3571428571428568E-2</v>
      </c>
      <c r="AN185" s="166">
        <v>50</v>
      </c>
      <c r="AO185" s="235">
        <v>1</v>
      </c>
      <c r="AP185" s="168">
        <f t="shared" ref="AP185" si="1508">IFERROR(AO185/AN185,"-")</f>
        <v>0.02</v>
      </c>
      <c r="AQ185" s="236">
        <v>2</v>
      </c>
      <c r="AR185" s="168">
        <f t="shared" ref="AR185" si="1509">IFERROR(AQ185/AN185,"-")</f>
        <v>0.04</v>
      </c>
      <c r="AS185" s="236">
        <v>1</v>
      </c>
      <c r="AT185" s="168">
        <f t="shared" ref="AT185" si="1510">IFERROR(AS185/AN185,"-")</f>
        <v>0.02</v>
      </c>
      <c r="AU185" s="166">
        <v>40</v>
      </c>
      <c r="AV185" s="235">
        <v>0</v>
      </c>
      <c r="AW185" s="168">
        <f t="shared" ref="AW185" si="1511">IFERROR(AV185/AU185,"-")</f>
        <v>0</v>
      </c>
      <c r="AX185" s="236">
        <v>1</v>
      </c>
      <c r="AY185" s="168">
        <f t="shared" ref="AY185" si="1512">IFERROR(AX185/AU185,"-")</f>
        <v>2.5000000000000001E-2</v>
      </c>
      <c r="AZ185" s="236">
        <v>0</v>
      </c>
      <c r="BA185" s="168">
        <f t="shared" ref="BA185" si="1513">IFERROR(AZ185/AU185,"-")</f>
        <v>0</v>
      </c>
      <c r="BB185" s="166">
        <f t="shared" ref="BB185" si="1514">SUM(E185,L185,S185,Z185,AG185,AN185,AU185,)</f>
        <v>250</v>
      </c>
      <c r="BC185" s="167">
        <f t="shared" ref="BC185" si="1515">SUM(F185,M185,T185,AA185,AH185,AO185,AV185,)</f>
        <v>2</v>
      </c>
      <c r="BD185" s="168">
        <f t="shared" ref="BD185" si="1516">IFERROR(BC185/BB185,"-")</f>
        <v>8.0000000000000002E-3</v>
      </c>
      <c r="BE185" s="167">
        <f t="shared" ref="BE185" si="1517">SUM(H185,O185,V185,AC185,AJ185,AQ185,AX185,)</f>
        <v>9</v>
      </c>
      <c r="BF185" s="168">
        <f t="shared" ref="BF185" si="1518">IFERROR(BE185/BB185,"-")</f>
        <v>3.5999999999999997E-2</v>
      </c>
      <c r="BG185" s="167">
        <f t="shared" ref="BG185" si="1519">SUM(J185,Q185,X185,AE185,AL185,AS185,AZ185,)</f>
        <v>5</v>
      </c>
      <c r="BH185" s="168">
        <f t="shared" ref="BH185" si="1520">IFERROR(BG185/BB185,"-")</f>
        <v>0.02</v>
      </c>
      <c r="BJ185" s="272"/>
      <c r="BK185" s="317"/>
      <c r="BL185" s="223" t="s">
        <v>245</v>
      </c>
      <c r="BM185" s="40">
        <v>116</v>
      </c>
      <c r="BN185" s="40">
        <v>0</v>
      </c>
      <c r="BO185" s="91">
        <v>0</v>
      </c>
      <c r="BP185" s="40">
        <v>1</v>
      </c>
      <c r="BQ185" s="91">
        <v>8.6206896551724137E-3</v>
      </c>
      <c r="BR185" s="40">
        <v>0</v>
      </c>
      <c r="BS185" s="91">
        <v>0</v>
      </c>
      <c r="BU185" s="209"/>
      <c r="BV185" s="213" t="s">
        <v>245</v>
      </c>
      <c r="BW185" s="38">
        <f t="shared" si="1099"/>
        <v>0.93600000000000005</v>
      </c>
      <c r="BX185" s="38">
        <f t="shared" si="1100"/>
        <v>0.99137931034482762</v>
      </c>
      <c r="BY185" s="86"/>
      <c r="BZ185" s="148"/>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Z185" s="148"/>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row>
    <row r="186" spans="2:178" s="12" customFormat="1" ht="14.25" customHeight="1">
      <c r="B186" s="272"/>
      <c r="C186" s="317"/>
      <c r="D186" s="193" t="s">
        <v>74</v>
      </c>
      <c r="E186" s="40">
        <v>52</v>
      </c>
      <c r="F186" s="35">
        <v>4</v>
      </c>
      <c r="G186" s="60">
        <f t="shared" si="1465"/>
        <v>7.6923076923076927E-2</v>
      </c>
      <c r="H186" s="61">
        <v>9</v>
      </c>
      <c r="I186" s="60">
        <f t="shared" si="1466"/>
        <v>0.17307692307692307</v>
      </c>
      <c r="J186" s="61">
        <v>2</v>
      </c>
      <c r="K186" s="60">
        <f t="shared" si="1467"/>
        <v>3.8461538461538464E-2</v>
      </c>
      <c r="L186" s="40">
        <v>146</v>
      </c>
      <c r="M186" s="35">
        <v>5</v>
      </c>
      <c r="N186" s="60">
        <f t="shared" si="1468"/>
        <v>3.4246575342465752E-2</v>
      </c>
      <c r="O186" s="61">
        <v>9</v>
      </c>
      <c r="P186" s="60">
        <f t="shared" si="1469"/>
        <v>6.1643835616438353E-2</v>
      </c>
      <c r="Q186" s="61">
        <v>12</v>
      </c>
      <c r="R186" s="60">
        <f t="shared" si="1470"/>
        <v>8.2191780821917804E-2</v>
      </c>
      <c r="S186" s="40">
        <v>4872</v>
      </c>
      <c r="T186" s="35">
        <v>321</v>
      </c>
      <c r="U186" s="60">
        <f t="shared" si="1471"/>
        <v>6.5886699507389165E-2</v>
      </c>
      <c r="V186" s="61">
        <v>760</v>
      </c>
      <c r="W186" s="60">
        <f t="shared" si="1472"/>
        <v>0.15599343185550082</v>
      </c>
      <c r="X186" s="61">
        <v>475</v>
      </c>
      <c r="Y186" s="60">
        <f t="shared" si="1473"/>
        <v>9.7495894909688019E-2</v>
      </c>
      <c r="Z186" s="40">
        <v>4197</v>
      </c>
      <c r="AA186" s="35">
        <v>205</v>
      </c>
      <c r="AB186" s="60">
        <f t="shared" si="1474"/>
        <v>4.8844412675720754E-2</v>
      </c>
      <c r="AC186" s="61">
        <v>537</v>
      </c>
      <c r="AD186" s="60">
        <f t="shared" si="1475"/>
        <v>0.12794853466761974</v>
      </c>
      <c r="AE186" s="61">
        <v>416</v>
      </c>
      <c r="AF186" s="60">
        <f t="shared" si="1476"/>
        <v>9.9118417917560167E-2</v>
      </c>
      <c r="AG186" s="40">
        <v>2606</v>
      </c>
      <c r="AH186" s="35">
        <v>76</v>
      </c>
      <c r="AI186" s="60">
        <f t="shared" si="1477"/>
        <v>2.916346891788181E-2</v>
      </c>
      <c r="AJ186" s="61">
        <v>206</v>
      </c>
      <c r="AK186" s="60">
        <f t="shared" si="1478"/>
        <v>7.9048349961627018E-2</v>
      </c>
      <c r="AL186" s="61">
        <v>233</v>
      </c>
      <c r="AM186" s="60">
        <f t="shared" si="1479"/>
        <v>8.9409056024558717E-2</v>
      </c>
      <c r="AN186" s="40">
        <v>1116</v>
      </c>
      <c r="AO186" s="35">
        <v>12</v>
      </c>
      <c r="AP186" s="60">
        <f t="shared" si="1480"/>
        <v>1.0752688172043012E-2</v>
      </c>
      <c r="AQ186" s="61">
        <v>69</v>
      </c>
      <c r="AR186" s="60">
        <f t="shared" si="1481"/>
        <v>6.1827956989247312E-2</v>
      </c>
      <c r="AS186" s="61">
        <v>58</v>
      </c>
      <c r="AT186" s="60">
        <f t="shared" si="1482"/>
        <v>5.197132616487455E-2</v>
      </c>
      <c r="AU186" s="40">
        <v>294</v>
      </c>
      <c r="AV186" s="35">
        <v>4</v>
      </c>
      <c r="AW186" s="60">
        <f t="shared" si="1483"/>
        <v>1.3605442176870748E-2</v>
      </c>
      <c r="AX186" s="61">
        <v>13</v>
      </c>
      <c r="AY186" s="60">
        <f t="shared" si="1484"/>
        <v>4.4217687074829932E-2</v>
      </c>
      <c r="AZ186" s="61">
        <v>7</v>
      </c>
      <c r="BA186" s="60">
        <f t="shared" si="1485"/>
        <v>2.3809523809523808E-2</v>
      </c>
      <c r="BB186" s="40">
        <f t="shared" si="1486"/>
        <v>13283</v>
      </c>
      <c r="BC186" s="62">
        <f t="shared" si="1487"/>
        <v>627</v>
      </c>
      <c r="BD186" s="60">
        <f t="shared" si="1488"/>
        <v>4.7203192049988706E-2</v>
      </c>
      <c r="BE186" s="62">
        <f t="shared" si="1489"/>
        <v>1603</v>
      </c>
      <c r="BF186" s="60">
        <f t="shared" si="1490"/>
        <v>0.12068056914853573</v>
      </c>
      <c r="BG186" s="62">
        <f t="shared" si="1491"/>
        <v>1203</v>
      </c>
      <c r="BH186" s="60">
        <f t="shared" si="1492"/>
        <v>9.0566890009786946E-2</v>
      </c>
      <c r="BJ186" s="272"/>
      <c r="BK186" s="317"/>
      <c r="BL186" s="222" t="s">
        <v>74</v>
      </c>
      <c r="BM186" s="40">
        <v>12995</v>
      </c>
      <c r="BN186" s="40">
        <v>541</v>
      </c>
      <c r="BO186" s="91">
        <v>4.1631396691035015E-2</v>
      </c>
      <c r="BP186" s="40">
        <v>1601</v>
      </c>
      <c r="BQ186" s="91">
        <v>0.12320123124278569</v>
      </c>
      <c r="BR186" s="40">
        <v>1144</v>
      </c>
      <c r="BS186" s="91">
        <v>8.8033859176606388E-2</v>
      </c>
      <c r="BU186" s="210"/>
      <c r="BV186" s="212" t="s">
        <v>74</v>
      </c>
      <c r="BW186" s="38">
        <f t="shared" si="1099"/>
        <v>0.74154934879168866</v>
      </c>
      <c r="BX186" s="38">
        <f t="shared" si="1100"/>
        <v>0.74713351288957286</v>
      </c>
      <c r="BY186" s="86"/>
      <c r="BZ186" s="148"/>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Z186" s="148"/>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row>
    <row r="187" spans="2:178" s="12" customFormat="1" ht="14.25" customHeight="1">
      <c r="B187" s="272">
        <v>46</v>
      </c>
      <c r="C187" s="317" t="s">
        <v>25</v>
      </c>
      <c r="D187" s="143" t="s">
        <v>247</v>
      </c>
      <c r="E187" s="128">
        <v>28</v>
      </c>
      <c r="F187" s="89">
        <v>1</v>
      </c>
      <c r="G187" s="77">
        <f t="shared" si="1465"/>
        <v>3.5714285714285712E-2</v>
      </c>
      <c r="H187" s="78">
        <v>6</v>
      </c>
      <c r="I187" s="77">
        <f t="shared" si="1466"/>
        <v>0.21428571428571427</v>
      </c>
      <c r="J187" s="78">
        <v>2</v>
      </c>
      <c r="K187" s="77">
        <f t="shared" si="1467"/>
        <v>7.1428571428571425E-2</v>
      </c>
      <c r="L187" s="128">
        <v>122</v>
      </c>
      <c r="M187" s="89">
        <v>1</v>
      </c>
      <c r="N187" s="77">
        <f t="shared" si="1468"/>
        <v>8.1967213114754103E-3</v>
      </c>
      <c r="O187" s="78">
        <v>19</v>
      </c>
      <c r="P187" s="77">
        <f t="shared" si="1469"/>
        <v>0.15573770491803279</v>
      </c>
      <c r="Q187" s="78">
        <v>4</v>
      </c>
      <c r="R187" s="77">
        <f t="shared" si="1470"/>
        <v>3.2786885245901641E-2</v>
      </c>
      <c r="S187" s="128">
        <v>5772</v>
      </c>
      <c r="T187" s="89">
        <v>431</v>
      </c>
      <c r="U187" s="77">
        <f t="shared" si="1471"/>
        <v>7.467082467082467E-2</v>
      </c>
      <c r="V187" s="78">
        <v>1406</v>
      </c>
      <c r="W187" s="77">
        <f t="shared" si="1472"/>
        <v>0.24358974358974358</v>
      </c>
      <c r="X187" s="78">
        <v>430</v>
      </c>
      <c r="Y187" s="77">
        <f t="shared" si="1473"/>
        <v>7.4497574497574492E-2</v>
      </c>
      <c r="Z187" s="128">
        <v>4829</v>
      </c>
      <c r="AA187" s="89">
        <v>344</v>
      </c>
      <c r="AB187" s="77">
        <f t="shared" si="1474"/>
        <v>7.1236280803478977E-2</v>
      </c>
      <c r="AC187" s="78">
        <v>1073</v>
      </c>
      <c r="AD187" s="77">
        <f t="shared" si="1475"/>
        <v>0.22219921308759577</v>
      </c>
      <c r="AE187" s="78">
        <v>372</v>
      </c>
      <c r="AF187" s="77">
        <f t="shared" si="1476"/>
        <v>7.7034582729343548E-2</v>
      </c>
      <c r="AG187" s="128">
        <v>3051</v>
      </c>
      <c r="AH187" s="89">
        <v>151</v>
      </c>
      <c r="AI187" s="77">
        <f t="shared" si="1477"/>
        <v>4.9491969845952145E-2</v>
      </c>
      <c r="AJ187" s="78">
        <v>589</v>
      </c>
      <c r="AK187" s="77">
        <f t="shared" si="1478"/>
        <v>0.1930514585381842</v>
      </c>
      <c r="AL187" s="78">
        <v>208</v>
      </c>
      <c r="AM187" s="77">
        <f t="shared" si="1479"/>
        <v>6.8174369059324808E-2</v>
      </c>
      <c r="AN187" s="128">
        <v>1271</v>
      </c>
      <c r="AO187" s="89">
        <v>27</v>
      </c>
      <c r="AP187" s="77">
        <f t="shared" si="1480"/>
        <v>2.1243115656963022E-2</v>
      </c>
      <c r="AQ187" s="78">
        <v>175</v>
      </c>
      <c r="AR187" s="77">
        <f t="shared" si="1481"/>
        <v>0.13768686073957515</v>
      </c>
      <c r="AS187" s="78">
        <v>49</v>
      </c>
      <c r="AT187" s="77">
        <f t="shared" si="1482"/>
        <v>3.8552321007081038E-2</v>
      </c>
      <c r="AU187" s="128">
        <v>454</v>
      </c>
      <c r="AV187" s="89">
        <v>7</v>
      </c>
      <c r="AW187" s="77">
        <f t="shared" si="1483"/>
        <v>1.5418502202643172E-2</v>
      </c>
      <c r="AX187" s="78">
        <v>42</v>
      </c>
      <c r="AY187" s="77">
        <f t="shared" si="1484"/>
        <v>9.2511013215859028E-2</v>
      </c>
      <c r="AZ187" s="78">
        <v>11</v>
      </c>
      <c r="BA187" s="77">
        <f t="shared" si="1485"/>
        <v>2.4229074889867842E-2</v>
      </c>
      <c r="BB187" s="128">
        <f t="shared" si="1486"/>
        <v>15527</v>
      </c>
      <c r="BC187" s="79">
        <f t="shared" si="1487"/>
        <v>962</v>
      </c>
      <c r="BD187" s="77">
        <f t="shared" si="1488"/>
        <v>6.1956591743414696E-2</v>
      </c>
      <c r="BE187" s="79">
        <f t="shared" si="1489"/>
        <v>3310</v>
      </c>
      <c r="BF187" s="77">
        <f t="shared" si="1490"/>
        <v>0.21317704643524182</v>
      </c>
      <c r="BG187" s="79">
        <f t="shared" si="1491"/>
        <v>1076</v>
      </c>
      <c r="BH187" s="77">
        <f t="shared" si="1492"/>
        <v>6.9298641076833908E-2</v>
      </c>
      <c r="BJ187" s="272">
        <v>46</v>
      </c>
      <c r="BK187" s="317" t="s">
        <v>25</v>
      </c>
      <c r="BL187" s="223" t="s">
        <v>177</v>
      </c>
      <c r="BM187" s="40">
        <v>15217</v>
      </c>
      <c r="BN187" s="40">
        <v>997</v>
      </c>
      <c r="BO187" s="91">
        <v>6.5518827626996123E-2</v>
      </c>
      <c r="BP187" s="40">
        <v>3190</v>
      </c>
      <c r="BQ187" s="91">
        <v>0.20963396201616613</v>
      </c>
      <c r="BR187" s="40">
        <v>1032</v>
      </c>
      <c r="BS187" s="91">
        <v>6.7818886771374126E-2</v>
      </c>
      <c r="BU187" s="208" t="s">
        <v>25</v>
      </c>
      <c r="BV187" s="213" t="s">
        <v>163</v>
      </c>
      <c r="BW187" s="38">
        <f t="shared" si="1099"/>
        <v>0.65556772074450953</v>
      </c>
      <c r="BX187" s="38">
        <f t="shared" si="1100"/>
        <v>0.65702832358546359</v>
      </c>
      <c r="BY187" s="86"/>
      <c r="BZ187" s="148"/>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Z187" s="148"/>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row>
    <row r="188" spans="2:178" s="12" customFormat="1" ht="14.25" customHeight="1">
      <c r="B188" s="272"/>
      <c r="C188" s="317"/>
      <c r="D188" s="181" t="s">
        <v>191</v>
      </c>
      <c r="E188" s="174">
        <v>0</v>
      </c>
      <c r="F188" s="175">
        <v>0</v>
      </c>
      <c r="G188" s="67" t="str">
        <f t="shared" si="1465"/>
        <v>-</v>
      </c>
      <c r="H188" s="68">
        <v>0</v>
      </c>
      <c r="I188" s="67" t="str">
        <f t="shared" si="1466"/>
        <v>-</v>
      </c>
      <c r="J188" s="68">
        <v>0</v>
      </c>
      <c r="K188" s="67" t="str">
        <f t="shared" si="1467"/>
        <v>-</v>
      </c>
      <c r="L188" s="174">
        <v>4</v>
      </c>
      <c r="M188" s="175">
        <v>0</v>
      </c>
      <c r="N188" s="67">
        <f t="shared" si="1468"/>
        <v>0</v>
      </c>
      <c r="O188" s="68">
        <v>0</v>
      </c>
      <c r="P188" s="67">
        <f t="shared" si="1469"/>
        <v>0</v>
      </c>
      <c r="Q188" s="68">
        <v>0</v>
      </c>
      <c r="R188" s="67">
        <f t="shared" si="1470"/>
        <v>0</v>
      </c>
      <c r="S188" s="174">
        <v>561</v>
      </c>
      <c r="T188" s="175">
        <v>36</v>
      </c>
      <c r="U188" s="67">
        <f t="shared" si="1471"/>
        <v>6.4171122994652413E-2</v>
      </c>
      <c r="V188" s="68">
        <v>105</v>
      </c>
      <c r="W188" s="67">
        <f t="shared" si="1472"/>
        <v>0.18716577540106952</v>
      </c>
      <c r="X188" s="68">
        <v>44</v>
      </c>
      <c r="Y188" s="67">
        <f t="shared" si="1473"/>
        <v>7.8431372549019607E-2</v>
      </c>
      <c r="Z188" s="174">
        <v>353</v>
      </c>
      <c r="AA188" s="175">
        <v>18</v>
      </c>
      <c r="AB188" s="67">
        <f t="shared" si="1474"/>
        <v>5.0991501416430593E-2</v>
      </c>
      <c r="AC188" s="68">
        <v>97</v>
      </c>
      <c r="AD188" s="67">
        <f t="shared" si="1475"/>
        <v>0.27478753541076489</v>
      </c>
      <c r="AE188" s="68">
        <v>30</v>
      </c>
      <c r="AF188" s="67">
        <f t="shared" si="1476"/>
        <v>8.4985835694050993E-2</v>
      </c>
      <c r="AG188" s="174">
        <v>158</v>
      </c>
      <c r="AH188" s="175">
        <v>9</v>
      </c>
      <c r="AI188" s="67">
        <f t="shared" si="1477"/>
        <v>5.6962025316455694E-2</v>
      </c>
      <c r="AJ188" s="68">
        <v>33</v>
      </c>
      <c r="AK188" s="67">
        <f t="shared" si="1478"/>
        <v>0.20886075949367089</v>
      </c>
      <c r="AL188" s="68">
        <v>12</v>
      </c>
      <c r="AM188" s="67">
        <f t="shared" si="1479"/>
        <v>7.5949367088607597E-2</v>
      </c>
      <c r="AN188" s="174">
        <v>60</v>
      </c>
      <c r="AO188" s="175">
        <v>1</v>
      </c>
      <c r="AP188" s="67">
        <f t="shared" si="1480"/>
        <v>1.6666666666666666E-2</v>
      </c>
      <c r="AQ188" s="68">
        <v>8</v>
      </c>
      <c r="AR188" s="67">
        <f t="shared" si="1481"/>
        <v>0.13333333333333333</v>
      </c>
      <c r="AS188" s="68">
        <v>6</v>
      </c>
      <c r="AT188" s="67">
        <f t="shared" si="1482"/>
        <v>0.1</v>
      </c>
      <c r="AU188" s="174">
        <v>9</v>
      </c>
      <c r="AV188" s="175">
        <v>0</v>
      </c>
      <c r="AW188" s="67">
        <f t="shared" si="1483"/>
        <v>0</v>
      </c>
      <c r="AX188" s="68">
        <v>0</v>
      </c>
      <c r="AY188" s="67">
        <f t="shared" si="1484"/>
        <v>0</v>
      </c>
      <c r="AZ188" s="68">
        <v>0</v>
      </c>
      <c r="BA188" s="67">
        <f t="shared" si="1485"/>
        <v>0</v>
      </c>
      <c r="BB188" s="174">
        <f t="shared" si="1486"/>
        <v>1145</v>
      </c>
      <c r="BC188" s="69">
        <f t="shared" si="1487"/>
        <v>64</v>
      </c>
      <c r="BD188" s="67">
        <f t="shared" si="1488"/>
        <v>5.589519650655022E-2</v>
      </c>
      <c r="BE188" s="69">
        <f t="shared" si="1489"/>
        <v>243</v>
      </c>
      <c r="BF188" s="67">
        <f t="shared" si="1490"/>
        <v>0.21222707423580786</v>
      </c>
      <c r="BG188" s="69">
        <f t="shared" si="1491"/>
        <v>92</v>
      </c>
      <c r="BH188" s="67">
        <f t="shared" si="1492"/>
        <v>8.034934497816594E-2</v>
      </c>
      <c r="BJ188" s="272"/>
      <c r="BK188" s="317"/>
      <c r="BL188" s="223" t="s">
        <v>191</v>
      </c>
      <c r="BM188" s="40">
        <v>1090</v>
      </c>
      <c r="BN188" s="40">
        <v>71</v>
      </c>
      <c r="BO188" s="91">
        <v>6.5137614678899086E-2</v>
      </c>
      <c r="BP188" s="40">
        <v>240</v>
      </c>
      <c r="BQ188" s="91">
        <v>0.22018348623853212</v>
      </c>
      <c r="BR188" s="40">
        <v>87</v>
      </c>
      <c r="BS188" s="91">
        <v>7.9816513761467894E-2</v>
      </c>
      <c r="BU188" s="209"/>
      <c r="BV188" s="213" t="s">
        <v>191</v>
      </c>
      <c r="BW188" s="38">
        <f t="shared" si="1099"/>
        <v>0.65152838427947601</v>
      </c>
      <c r="BX188" s="38">
        <f t="shared" si="1100"/>
        <v>0.63486238532110095</v>
      </c>
      <c r="BY188" s="86"/>
      <c r="BZ188" s="148"/>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Z188" s="148"/>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row>
    <row r="189" spans="2:178" s="12" customFormat="1" ht="14.25" customHeight="1">
      <c r="B189" s="272"/>
      <c r="C189" s="317"/>
      <c r="D189" s="144" t="s">
        <v>246</v>
      </c>
      <c r="E189" s="166">
        <v>0</v>
      </c>
      <c r="F189" s="235">
        <v>0</v>
      </c>
      <c r="G189" s="168" t="str">
        <f t="shared" ref="G189" si="1521">IFERROR(F189/E189,"-")</f>
        <v>-</v>
      </c>
      <c r="H189" s="236">
        <v>0</v>
      </c>
      <c r="I189" s="168" t="str">
        <f t="shared" ref="I189" si="1522">IFERROR(H189/E189,"-")</f>
        <v>-</v>
      </c>
      <c r="J189" s="236">
        <v>0</v>
      </c>
      <c r="K189" s="168" t="str">
        <f t="shared" ref="K189" si="1523">IFERROR(J189/E189,"-")</f>
        <v>-</v>
      </c>
      <c r="L189" s="166">
        <v>3</v>
      </c>
      <c r="M189" s="235">
        <v>0</v>
      </c>
      <c r="N189" s="168">
        <f t="shared" ref="N189" si="1524">IFERROR(M189/L189,"-")</f>
        <v>0</v>
      </c>
      <c r="O189" s="236">
        <v>0</v>
      </c>
      <c r="P189" s="168">
        <f t="shared" ref="P189" si="1525">IFERROR(O189/L189,"-")</f>
        <v>0</v>
      </c>
      <c r="Q189" s="236">
        <v>0</v>
      </c>
      <c r="R189" s="168">
        <f t="shared" ref="R189" si="1526">IFERROR(Q189/L189,"-")</f>
        <v>0</v>
      </c>
      <c r="S189" s="166">
        <v>42</v>
      </c>
      <c r="T189" s="235">
        <v>0</v>
      </c>
      <c r="U189" s="168">
        <f t="shared" ref="U189" si="1527">IFERROR(T189/S189,"-")</f>
        <v>0</v>
      </c>
      <c r="V189" s="236">
        <v>3</v>
      </c>
      <c r="W189" s="168">
        <f t="shared" ref="W189" si="1528">IFERROR(V189/S189,"-")</f>
        <v>7.1428571428571425E-2</v>
      </c>
      <c r="X189" s="236">
        <v>1</v>
      </c>
      <c r="Y189" s="168">
        <f t="shared" ref="Y189" si="1529">IFERROR(X189/S189,"-")</f>
        <v>2.3809523809523808E-2</v>
      </c>
      <c r="Z189" s="166">
        <v>71</v>
      </c>
      <c r="AA189" s="235">
        <v>3</v>
      </c>
      <c r="AB189" s="168">
        <f t="shared" ref="AB189" si="1530">IFERROR(AA189/Z189,"-")</f>
        <v>4.2253521126760563E-2</v>
      </c>
      <c r="AC189" s="236">
        <v>2</v>
      </c>
      <c r="AD189" s="168">
        <f t="shared" ref="AD189" si="1531">IFERROR(AC189/Z189,"-")</f>
        <v>2.8169014084507043E-2</v>
      </c>
      <c r="AE189" s="236">
        <v>1</v>
      </c>
      <c r="AF189" s="168">
        <f t="shared" ref="AF189" si="1532">IFERROR(AE189/Z189,"-")</f>
        <v>1.4084507042253521E-2</v>
      </c>
      <c r="AG189" s="166">
        <v>90</v>
      </c>
      <c r="AH189" s="235">
        <v>0</v>
      </c>
      <c r="AI189" s="168">
        <f t="shared" ref="AI189" si="1533">IFERROR(AH189/AG189,"-")</f>
        <v>0</v>
      </c>
      <c r="AJ189" s="236">
        <v>6</v>
      </c>
      <c r="AK189" s="168">
        <f t="shared" ref="AK189" si="1534">IFERROR(AJ189/AG189,"-")</f>
        <v>6.6666666666666666E-2</v>
      </c>
      <c r="AL189" s="236">
        <v>0</v>
      </c>
      <c r="AM189" s="168">
        <f t="shared" ref="AM189" si="1535">IFERROR(AL189/AG189,"-")</f>
        <v>0</v>
      </c>
      <c r="AN189" s="166">
        <v>87</v>
      </c>
      <c r="AO189" s="235">
        <v>0</v>
      </c>
      <c r="AP189" s="168">
        <f t="shared" ref="AP189" si="1536">IFERROR(AO189/AN189,"-")</f>
        <v>0</v>
      </c>
      <c r="AQ189" s="236">
        <v>2</v>
      </c>
      <c r="AR189" s="168">
        <f t="shared" ref="AR189" si="1537">IFERROR(AQ189/AN189,"-")</f>
        <v>2.2988505747126436E-2</v>
      </c>
      <c r="AS189" s="236">
        <v>0</v>
      </c>
      <c r="AT189" s="168">
        <f t="shared" ref="AT189" si="1538">IFERROR(AS189/AN189,"-")</f>
        <v>0</v>
      </c>
      <c r="AU189" s="166">
        <v>41</v>
      </c>
      <c r="AV189" s="235">
        <v>0</v>
      </c>
      <c r="AW189" s="168">
        <f t="shared" ref="AW189" si="1539">IFERROR(AV189/AU189,"-")</f>
        <v>0</v>
      </c>
      <c r="AX189" s="236">
        <v>0</v>
      </c>
      <c r="AY189" s="168">
        <f t="shared" ref="AY189" si="1540">IFERROR(AX189/AU189,"-")</f>
        <v>0</v>
      </c>
      <c r="AZ189" s="236">
        <v>0</v>
      </c>
      <c r="BA189" s="168">
        <f t="shared" ref="BA189" si="1541">IFERROR(AZ189/AU189,"-")</f>
        <v>0</v>
      </c>
      <c r="BB189" s="166">
        <f t="shared" ref="BB189" si="1542">SUM(E189,L189,S189,Z189,AG189,AN189,AU189,)</f>
        <v>334</v>
      </c>
      <c r="BC189" s="167">
        <f t="shared" ref="BC189" si="1543">SUM(F189,M189,T189,AA189,AH189,AO189,AV189,)</f>
        <v>3</v>
      </c>
      <c r="BD189" s="168">
        <f t="shared" ref="BD189" si="1544">IFERROR(BC189/BB189,"-")</f>
        <v>8.9820359281437123E-3</v>
      </c>
      <c r="BE189" s="167">
        <f t="shared" ref="BE189" si="1545">SUM(H189,O189,V189,AC189,AJ189,AQ189,AX189,)</f>
        <v>13</v>
      </c>
      <c r="BF189" s="168">
        <f t="shared" ref="BF189" si="1546">IFERROR(BE189/BB189,"-")</f>
        <v>3.8922155688622756E-2</v>
      </c>
      <c r="BG189" s="167">
        <f t="shared" ref="BG189" si="1547">SUM(J189,Q189,X189,AE189,AL189,AS189,AZ189,)</f>
        <v>2</v>
      </c>
      <c r="BH189" s="168">
        <f t="shared" ref="BH189" si="1548">IFERROR(BG189/BB189,"-")</f>
        <v>5.9880239520958087E-3</v>
      </c>
      <c r="BJ189" s="272"/>
      <c r="BK189" s="317"/>
      <c r="BL189" s="223" t="s">
        <v>245</v>
      </c>
      <c r="BM189" s="40">
        <v>165</v>
      </c>
      <c r="BN189" s="40">
        <v>0</v>
      </c>
      <c r="BO189" s="91">
        <v>0</v>
      </c>
      <c r="BP189" s="40">
        <v>0</v>
      </c>
      <c r="BQ189" s="91">
        <v>0</v>
      </c>
      <c r="BR189" s="40">
        <v>1</v>
      </c>
      <c r="BS189" s="91">
        <v>6.0606060606060606E-3</v>
      </c>
      <c r="BU189" s="209"/>
      <c r="BV189" s="213" t="s">
        <v>245</v>
      </c>
      <c r="BW189" s="38">
        <f t="shared" si="1099"/>
        <v>0.94610778443113774</v>
      </c>
      <c r="BX189" s="38">
        <f t="shared" si="1100"/>
        <v>0.9939393939393939</v>
      </c>
      <c r="BY189" s="86"/>
      <c r="BZ189" s="148"/>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Z189" s="148"/>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row>
    <row r="190" spans="2:178" s="12" customFormat="1" ht="14.25" customHeight="1">
      <c r="B190" s="272"/>
      <c r="C190" s="317"/>
      <c r="D190" s="164" t="s">
        <v>74</v>
      </c>
      <c r="E190" s="39">
        <v>28</v>
      </c>
      <c r="F190" s="237">
        <v>1</v>
      </c>
      <c r="G190" s="13">
        <f t="shared" si="1465"/>
        <v>3.5714285714285712E-2</v>
      </c>
      <c r="H190" s="34">
        <v>6</v>
      </c>
      <c r="I190" s="13">
        <f t="shared" si="1466"/>
        <v>0.21428571428571427</v>
      </c>
      <c r="J190" s="34">
        <v>2</v>
      </c>
      <c r="K190" s="13">
        <f t="shared" si="1467"/>
        <v>7.1428571428571425E-2</v>
      </c>
      <c r="L190" s="39">
        <v>129</v>
      </c>
      <c r="M190" s="237">
        <v>1</v>
      </c>
      <c r="N190" s="13">
        <f t="shared" si="1468"/>
        <v>7.7519379844961239E-3</v>
      </c>
      <c r="O190" s="34">
        <v>19</v>
      </c>
      <c r="P190" s="13">
        <f t="shared" si="1469"/>
        <v>0.14728682170542637</v>
      </c>
      <c r="Q190" s="34">
        <v>4</v>
      </c>
      <c r="R190" s="13">
        <f t="shared" si="1470"/>
        <v>3.1007751937984496E-2</v>
      </c>
      <c r="S190" s="39">
        <v>6375</v>
      </c>
      <c r="T190" s="237">
        <v>467</v>
      </c>
      <c r="U190" s="13">
        <f t="shared" si="1471"/>
        <v>7.325490196078431E-2</v>
      </c>
      <c r="V190" s="34">
        <v>1514</v>
      </c>
      <c r="W190" s="13">
        <f t="shared" si="1472"/>
        <v>0.23749019607843136</v>
      </c>
      <c r="X190" s="34">
        <v>475</v>
      </c>
      <c r="Y190" s="13">
        <f t="shared" si="1473"/>
        <v>7.4509803921568626E-2</v>
      </c>
      <c r="Z190" s="39">
        <v>5253</v>
      </c>
      <c r="AA190" s="237">
        <v>365</v>
      </c>
      <c r="AB190" s="13">
        <f t="shared" si="1474"/>
        <v>6.9484104321340182E-2</v>
      </c>
      <c r="AC190" s="34">
        <v>1172</v>
      </c>
      <c r="AD190" s="13">
        <f t="shared" si="1475"/>
        <v>0.22311060346468684</v>
      </c>
      <c r="AE190" s="34">
        <v>403</v>
      </c>
      <c r="AF190" s="13">
        <f t="shared" si="1476"/>
        <v>7.6718065867123542E-2</v>
      </c>
      <c r="AG190" s="39">
        <v>3299</v>
      </c>
      <c r="AH190" s="237">
        <v>160</v>
      </c>
      <c r="AI190" s="13">
        <f t="shared" si="1477"/>
        <v>4.8499545316762656E-2</v>
      </c>
      <c r="AJ190" s="34">
        <v>628</v>
      </c>
      <c r="AK190" s="13">
        <f t="shared" si="1478"/>
        <v>0.19036071536829341</v>
      </c>
      <c r="AL190" s="34">
        <v>220</v>
      </c>
      <c r="AM190" s="13">
        <f t="shared" si="1479"/>
        <v>6.6686874810548649E-2</v>
      </c>
      <c r="AN190" s="39">
        <v>1418</v>
      </c>
      <c r="AO190" s="237">
        <v>28</v>
      </c>
      <c r="AP190" s="13">
        <f t="shared" si="1480"/>
        <v>1.9746121297602257E-2</v>
      </c>
      <c r="AQ190" s="34">
        <v>185</v>
      </c>
      <c r="AR190" s="13">
        <f t="shared" si="1481"/>
        <v>0.13046544428772919</v>
      </c>
      <c r="AS190" s="34">
        <v>55</v>
      </c>
      <c r="AT190" s="13">
        <f t="shared" si="1482"/>
        <v>3.8787023977433006E-2</v>
      </c>
      <c r="AU190" s="39">
        <v>504</v>
      </c>
      <c r="AV190" s="237">
        <v>7</v>
      </c>
      <c r="AW190" s="13">
        <f t="shared" si="1483"/>
        <v>1.3888888888888888E-2</v>
      </c>
      <c r="AX190" s="34">
        <v>42</v>
      </c>
      <c r="AY190" s="13">
        <f t="shared" si="1484"/>
        <v>8.3333333333333329E-2</v>
      </c>
      <c r="AZ190" s="34">
        <v>11</v>
      </c>
      <c r="BA190" s="13">
        <f t="shared" si="1485"/>
        <v>2.1825396825396824E-2</v>
      </c>
      <c r="BB190" s="39">
        <f t="shared" si="1486"/>
        <v>17006</v>
      </c>
      <c r="BC190" s="75">
        <f t="shared" si="1487"/>
        <v>1029</v>
      </c>
      <c r="BD190" s="13">
        <f t="shared" si="1488"/>
        <v>6.0508055980242267E-2</v>
      </c>
      <c r="BE190" s="75">
        <f t="shared" si="1489"/>
        <v>3566</v>
      </c>
      <c r="BF190" s="13">
        <f t="shared" si="1490"/>
        <v>0.20969069740091734</v>
      </c>
      <c r="BG190" s="75">
        <f t="shared" si="1491"/>
        <v>1170</v>
      </c>
      <c r="BH190" s="13">
        <f t="shared" si="1492"/>
        <v>6.879924732447372E-2</v>
      </c>
      <c r="BJ190" s="272"/>
      <c r="BK190" s="317"/>
      <c r="BL190" s="222" t="s">
        <v>74</v>
      </c>
      <c r="BM190" s="40">
        <v>16472</v>
      </c>
      <c r="BN190" s="40">
        <v>1068</v>
      </c>
      <c r="BO190" s="91">
        <v>6.4837299660029143E-2</v>
      </c>
      <c r="BP190" s="40">
        <v>3430</v>
      </c>
      <c r="BQ190" s="91">
        <v>0.20823215152986888</v>
      </c>
      <c r="BR190" s="40">
        <v>1120</v>
      </c>
      <c r="BS190" s="91">
        <v>6.7994171928120448E-2</v>
      </c>
      <c r="BU190" s="210"/>
      <c r="BV190" s="212" t="s">
        <v>74</v>
      </c>
      <c r="BW190" s="38">
        <f t="shared" si="1099"/>
        <v>0.66100199929436665</v>
      </c>
      <c r="BX190" s="38">
        <f t="shared" si="1100"/>
        <v>0.65893637688198159</v>
      </c>
      <c r="BY190" s="86"/>
      <c r="BZ190" s="148"/>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Z190" s="148"/>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row>
    <row r="191" spans="2:178" s="12" customFormat="1" ht="14.25" customHeight="1">
      <c r="B191" s="262">
        <v>47</v>
      </c>
      <c r="C191" s="283" t="s">
        <v>15</v>
      </c>
      <c r="D191" s="143" t="s">
        <v>247</v>
      </c>
      <c r="E191" s="128">
        <v>31</v>
      </c>
      <c r="F191" s="89">
        <v>3</v>
      </c>
      <c r="G191" s="77">
        <f t="shared" ref="G191:G246" si="1549">IFERROR(F191/E191,"-")</f>
        <v>9.6774193548387094E-2</v>
      </c>
      <c r="H191" s="78">
        <v>8</v>
      </c>
      <c r="I191" s="77">
        <f t="shared" ref="I191:I246" si="1550">IFERROR(H191/E191,"-")</f>
        <v>0.25806451612903225</v>
      </c>
      <c r="J191" s="78">
        <v>1</v>
      </c>
      <c r="K191" s="77">
        <f t="shared" ref="K191:K246" si="1551">IFERROR(J191/E191,"-")</f>
        <v>3.2258064516129031E-2</v>
      </c>
      <c r="L191" s="128">
        <v>170</v>
      </c>
      <c r="M191" s="89">
        <v>10</v>
      </c>
      <c r="N191" s="77">
        <f t="shared" ref="N191:N246" si="1552">IFERROR(M191/L191,"-")</f>
        <v>5.8823529411764705E-2</v>
      </c>
      <c r="O191" s="78">
        <v>31</v>
      </c>
      <c r="P191" s="77">
        <f t="shared" ref="P191:P246" si="1553">IFERROR(O191/L191,"-")</f>
        <v>0.18235294117647058</v>
      </c>
      <c r="Q191" s="78">
        <v>11</v>
      </c>
      <c r="R191" s="77">
        <f t="shared" ref="R191:R246" si="1554">IFERROR(Q191/L191,"-")</f>
        <v>6.4705882352941183E-2</v>
      </c>
      <c r="S191" s="128">
        <v>12934</v>
      </c>
      <c r="T191" s="89">
        <v>948</v>
      </c>
      <c r="U191" s="77">
        <f t="shared" ref="U191:U246" si="1555">IFERROR(T191/S191,"-")</f>
        <v>7.3295190969537655E-2</v>
      </c>
      <c r="V191" s="78">
        <v>2926</v>
      </c>
      <c r="W191" s="77">
        <f t="shared" ref="W191:W246" si="1556">IFERROR(V191/S191,"-")</f>
        <v>0.22622545229627339</v>
      </c>
      <c r="X191" s="78">
        <v>923</v>
      </c>
      <c r="Y191" s="77">
        <f t="shared" ref="Y191:Y246" si="1557">IFERROR(X191/S191,"-")</f>
        <v>7.1362300912324109E-2</v>
      </c>
      <c r="Z191" s="128">
        <v>10589</v>
      </c>
      <c r="AA191" s="89">
        <v>739</v>
      </c>
      <c r="AB191" s="77">
        <f t="shared" ref="AB191:AB246" si="1558">IFERROR(AA191/Z191,"-")</f>
        <v>6.9789404098592883E-2</v>
      </c>
      <c r="AC191" s="78">
        <v>2184</v>
      </c>
      <c r="AD191" s="77">
        <f t="shared" ref="AD191:AD246" si="1559">IFERROR(AC191/Z191,"-")</f>
        <v>0.20625177070544906</v>
      </c>
      <c r="AE191" s="78">
        <v>781</v>
      </c>
      <c r="AF191" s="77">
        <f t="shared" ref="AF191:AF246" si="1560">IFERROR(AE191/Z191,"-")</f>
        <v>7.3755784304466901E-2</v>
      </c>
      <c r="AG191" s="128">
        <v>5693</v>
      </c>
      <c r="AH191" s="89">
        <v>260</v>
      </c>
      <c r="AI191" s="77">
        <f t="shared" ref="AI191:AI246" si="1561">IFERROR(AH191/AG191,"-")</f>
        <v>4.5670121201475497E-2</v>
      </c>
      <c r="AJ191" s="78">
        <v>971</v>
      </c>
      <c r="AK191" s="77">
        <f t="shared" ref="AK191:AK246" si="1562">IFERROR(AJ191/AG191,"-")</f>
        <v>0.17056033725627964</v>
      </c>
      <c r="AL191" s="78">
        <v>354</v>
      </c>
      <c r="AM191" s="77">
        <f t="shared" ref="AM191:AM246" si="1563">IFERROR(AL191/AG191,"-")</f>
        <v>6.2181626558932022E-2</v>
      </c>
      <c r="AN191" s="128">
        <v>2062</v>
      </c>
      <c r="AO191" s="89">
        <v>43</v>
      </c>
      <c r="AP191" s="77">
        <f t="shared" ref="AP191:AP246" si="1564">IFERROR(AO191/AN191,"-")</f>
        <v>2.0853540252182348E-2</v>
      </c>
      <c r="AQ191" s="78">
        <v>242</v>
      </c>
      <c r="AR191" s="77">
        <f t="shared" ref="AR191:AR246" si="1565">IFERROR(AQ191/AN191,"-")</f>
        <v>0.11736178467507274</v>
      </c>
      <c r="AS191" s="78">
        <v>87</v>
      </c>
      <c r="AT191" s="77">
        <f t="shared" ref="AT191:AT246" si="1566">IFERROR(AS191/AN191,"-")</f>
        <v>4.2192046556741025E-2</v>
      </c>
      <c r="AU191" s="128">
        <v>586</v>
      </c>
      <c r="AV191" s="89">
        <v>5</v>
      </c>
      <c r="AW191" s="77">
        <f t="shared" ref="AW191:AW246" si="1567">IFERROR(AV191/AU191,"-")</f>
        <v>8.5324232081911266E-3</v>
      </c>
      <c r="AX191" s="78">
        <v>43</v>
      </c>
      <c r="AY191" s="77">
        <f t="shared" ref="AY191:AY246" si="1568">IFERROR(AX191/AU191,"-")</f>
        <v>7.3378839590443681E-2</v>
      </c>
      <c r="AZ191" s="78">
        <v>12</v>
      </c>
      <c r="BA191" s="77">
        <f t="shared" ref="BA191:BA246" si="1569">IFERROR(AZ191/AU191,"-")</f>
        <v>2.0477815699658702E-2</v>
      </c>
      <c r="BB191" s="128">
        <f t="shared" ref="BB191:BB246" si="1570">SUM(E191,L191,S191,Z191,AG191,AN191,AU191,)</f>
        <v>32065</v>
      </c>
      <c r="BC191" s="79">
        <f t="shared" ref="BC191:BC246" si="1571">SUM(F191,M191,T191,AA191,AH191,AO191,AV191,)</f>
        <v>2008</v>
      </c>
      <c r="BD191" s="77">
        <f t="shared" ref="BD191:BD246" si="1572">IFERROR(BC191/BB191,"-")</f>
        <v>6.2622797442694528E-2</v>
      </c>
      <c r="BE191" s="79">
        <f t="shared" ref="BE191:BE246" si="1573">SUM(H191,O191,V191,AC191,AJ191,AQ191,AX191,)</f>
        <v>6405</v>
      </c>
      <c r="BF191" s="77">
        <f t="shared" ref="BF191:BF246" si="1574">IFERROR(BE191/BB191,"-")</f>
        <v>0.19975050678309683</v>
      </c>
      <c r="BG191" s="79">
        <f t="shared" ref="BG191:BG246" si="1575">SUM(J191,Q191,X191,AE191,AL191,AS191,AZ191,)</f>
        <v>2169</v>
      </c>
      <c r="BH191" s="77">
        <f t="shared" ref="BH191:BH246" si="1576">IFERROR(BG191/BB191,"-")</f>
        <v>6.7643848432870732E-2</v>
      </c>
      <c r="BJ191" s="262">
        <v>47</v>
      </c>
      <c r="BK191" s="283" t="s">
        <v>15</v>
      </c>
      <c r="BL191" s="223" t="s">
        <v>177</v>
      </c>
      <c r="BM191" s="40">
        <v>31422</v>
      </c>
      <c r="BN191" s="40">
        <v>1987</v>
      </c>
      <c r="BO191" s="91">
        <v>6.323594933486093E-2</v>
      </c>
      <c r="BP191" s="40">
        <v>6186</v>
      </c>
      <c r="BQ191" s="91">
        <v>0.19686843612755395</v>
      </c>
      <c r="BR191" s="40">
        <v>2114</v>
      </c>
      <c r="BS191" s="91">
        <v>6.727770351982687E-2</v>
      </c>
      <c r="BU191" s="208" t="s">
        <v>15</v>
      </c>
      <c r="BV191" s="213" t="s">
        <v>163</v>
      </c>
      <c r="BW191" s="38">
        <f t="shared" si="1099"/>
        <v>0.66998284734133795</v>
      </c>
      <c r="BX191" s="38">
        <f t="shared" si="1100"/>
        <v>0.67261791101775825</v>
      </c>
      <c r="BY191" s="86"/>
      <c r="BZ191" s="148"/>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Z191" s="148"/>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row>
    <row r="192" spans="2:178" s="12" customFormat="1" ht="14.25" customHeight="1">
      <c r="B192" s="263"/>
      <c r="C192" s="284"/>
      <c r="D192" s="181" t="s">
        <v>191</v>
      </c>
      <c r="E192" s="174">
        <v>0</v>
      </c>
      <c r="F192" s="175">
        <v>0</v>
      </c>
      <c r="G192" s="67" t="str">
        <f t="shared" si="1549"/>
        <v>-</v>
      </c>
      <c r="H192" s="68">
        <v>0</v>
      </c>
      <c r="I192" s="67" t="str">
        <f t="shared" si="1550"/>
        <v>-</v>
      </c>
      <c r="J192" s="68">
        <v>0</v>
      </c>
      <c r="K192" s="67" t="str">
        <f t="shared" si="1551"/>
        <v>-</v>
      </c>
      <c r="L192" s="174">
        <v>2</v>
      </c>
      <c r="M192" s="175">
        <v>0</v>
      </c>
      <c r="N192" s="67">
        <f t="shared" si="1552"/>
        <v>0</v>
      </c>
      <c r="O192" s="68">
        <v>1</v>
      </c>
      <c r="P192" s="67">
        <f t="shared" si="1553"/>
        <v>0.5</v>
      </c>
      <c r="Q192" s="68">
        <v>0</v>
      </c>
      <c r="R192" s="67">
        <f t="shared" si="1554"/>
        <v>0</v>
      </c>
      <c r="S192" s="174">
        <v>1044</v>
      </c>
      <c r="T192" s="175">
        <v>66</v>
      </c>
      <c r="U192" s="67">
        <f t="shared" si="1555"/>
        <v>6.3218390804597707E-2</v>
      </c>
      <c r="V192" s="68">
        <v>181</v>
      </c>
      <c r="W192" s="67">
        <f t="shared" si="1556"/>
        <v>0.17337164750957854</v>
      </c>
      <c r="X192" s="68">
        <v>85</v>
      </c>
      <c r="Y192" s="67">
        <f t="shared" si="1557"/>
        <v>8.141762452107279E-2</v>
      </c>
      <c r="Z192" s="174">
        <v>709</v>
      </c>
      <c r="AA192" s="175">
        <v>46</v>
      </c>
      <c r="AB192" s="67">
        <f t="shared" si="1558"/>
        <v>6.488011283497884E-2</v>
      </c>
      <c r="AC192" s="68">
        <v>135</v>
      </c>
      <c r="AD192" s="67">
        <f t="shared" si="1559"/>
        <v>0.19040902679830748</v>
      </c>
      <c r="AE192" s="68">
        <v>64</v>
      </c>
      <c r="AF192" s="67">
        <f t="shared" si="1560"/>
        <v>9.0267983074753172E-2</v>
      </c>
      <c r="AG192" s="174">
        <v>412</v>
      </c>
      <c r="AH192" s="175">
        <v>25</v>
      </c>
      <c r="AI192" s="67">
        <f t="shared" si="1561"/>
        <v>6.0679611650485438E-2</v>
      </c>
      <c r="AJ192" s="68">
        <v>64</v>
      </c>
      <c r="AK192" s="67">
        <f t="shared" si="1562"/>
        <v>0.1553398058252427</v>
      </c>
      <c r="AL192" s="68">
        <v>30</v>
      </c>
      <c r="AM192" s="67">
        <f t="shared" si="1563"/>
        <v>7.281553398058252E-2</v>
      </c>
      <c r="AN192" s="174">
        <v>147</v>
      </c>
      <c r="AO192" s="175">
        <v>4</v>
      </c>
      <c r="AP192" s="67">
        <f t="shared" si="1564"/>
        <v>2.7210884353741496E-2</v>
      </c>
      <c r="AQ192" s="68">
        <v>10</v>
      </c>
      <c r="AR192" s="67">
        <f t="shared" si="1565"/>
        <v>6.8027210884353748E-2</v>
      </c>
      <c r="AS192" s="68">
        <v>7</v>
      </c>
      <c r="AT192" s="67">
        <f t="shared" si="1566"/>
        <v>4.7619047619047616E-2</v>
      </c>
      <c r="AU192" s="174">
        <v>41</v>
      </c>
      <c r="AV192" s="175">
        <v>0</v>
      </c>
      <c r="AW192" s="67">
        <f t="shared" si="1567"/>
        <v>0</v>
      </c>
      <c r="AX192" s="68">
        <v>2</v>
      </c>
      <c r="AY192" s="67">
        <f t="shared" si="1568"/>
        <v>4.878048780487805E-2</v>
      </c>
      <c r="AZ192" s="68">
        <v>1</v>
      </c>
      <c r="BA192" s="67">
        <f t="shared" si="1569"/>
        <v>2.4390243902439025E-2</v>
      </c>
      <c r="BB192" s="174">
        <f t="shared" si="1570"/>
        <v>2355</v>
      </c>
      <c r="BC192" s="69">
        <f t="shared" si="1571"/>
        <v>141</v>
      </c>
      <c r="BD192" s="67">
        <f t="shared" si="1572"/>
        <v>5.9872611464968153E-2</v>
      </c>
      <c r="BE192" s="69">
        <f t="shared" si="1573"/>
        <v>393</v>
      </c>
      <c r="BF192" s="67">
        <f t="shared" si="1574"/>
        <v>0.16687898089171974</v>
      </c>
      <c r="BG192" s="69">
        <f t="shared" si="1575"/>
        <v>187</v>
      </c>
      <c r="BH192" s="67">
        <f t="shared" si="1576"/>
        <v>7.9405520169851376E-2</v>
      </c>
      <c r="BJ192" s="263"/>
      <c r="BK192" s="284"/>
      <c r="BL192" s="223" t="s">
        <v>191</v>
      </c>
      <c r="BM192" s="40">
        <v>2297</v>
      </c>
      <c r="BN192" s="40">
        <v>161</v>
      </c>
      <c r="BO192" s="91">
        <v>7.0091423595994781E-2</v>
      </c>
      <c r="BP192" s="40">
        <v>402</v>
      </c>
      <c r="BQ192" s="91">
        <v>0.17501088376142795</v>
      </c>
      <c r="BR192" s="40">
        <v>163</v>
      </c>
      <c r="BS192" s="91">
        <v>7.0962124510230734E-2</v>
      </c>
      <c r="BU192" s="209"/>
      <c r="BV192" s="213" t="s">
        <v>191</v>
      </c>
      <c r="BW192" s="38">
        <f t="shared" si="1099"/>
        <v>0.69384288747346068</v>
      </c>
      <c r="BX192" s="38">
        <f t="shared" si="1100"/>
        <v>0.68393556813234657</v>
      </c>
      <c r="BY192" s="86"/>
      <c r="BZ192" s="148"/>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Z192" s="148"/>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row>
    <row r="193" spans="2:178" s="12" customFormat="1" ht="14.25" customHeight="1">
      <c r="B193" s="263"/>
      <c r="C193" s="284"/>
      <c r="D193" s="144" t="s">
        <v>246</v>
      </c>
      <c r="E193" s="166">
        <v>1</v>
      </c>
      <c r="F193" s="235">
        <v>0</v>
      </c>
      <c r="G193" s="168">
        <f t="shared" ref="G193" si="1577">IFERROR(F193/E193,"-")</f>
        <v>0</v>
      </c>
      <c r="H193" s="236">
        <v>0</v>
      </c>
      <c r="I193" s="168">
        <f t="shared" ref="I193" si="1578">IFERROR(H193/E193,"-")</f>
        <v>0</v>
      </c>
      <c r="J193" s="236">
        <v>0</v>
      </c>
      <c r="K193" s="168">
        <f t="shared" ref="K193" si="1579">IFERROR(J193/E193,"-")</f>
        <v>0</v>
      </c>
      <c r="L193" s="166">
        <v>2</v>
      </c>
      <c r="M193" s="235">
        <v>0</v>
      </c>
      <c r="N193" s="168">
        <f t="shared" ref="N193" si="1580">IFERROR(M193/L193,"-")</f>
        <v>0</v>
      </c>
      <c r="O193" s="236">
        <v>0</v>
      </c>
      <c r="P193" s="168">
        <f t="shared" ref="P193" si="1581">IFERROR(O193/L193,"-")</f>
        <v>0</v>
      </c>
      <c r="Q193" s="236">
        <v>0</v>
      </c>
      <c r="R193" s="168">
        <f t="shared" ref="R193" si="1582">IFERROR(Q193/L193,"-")</f>
        <v>0</v>
      </c>
      <c r="S193" s="166">
        <v>200</v>
      </c>
      <c r="T193" s="235">
        <v>1</v>
      </c>
      <c r="U193" s="168">
        <f t="shared" ref="U193" si="1583">IFERROR(T193/S193,"-")</f>
        <v>5.0000000000000001E-3</v>
      </c>
      <c r="V193" s="236">
        <v>4</v>
      </c>
      <c r="W193" s="168">
        <f t="shared" ref="W193" si="1584">IFERROR(V193/S193,"-")</f>
        <v>0.02</v>
      </c>
      <c r="X193" s="236">
        <v>5</v>
      </c>
      <c r="Y193" s="168">
        <f t="shared" ref="Y193" si="1585">IFERROR(X193/S193,"-")</f>
        <v>2.5000000000000001E-2</v>
      </c>
      <c r="Z193" s="166">
        <v>212</v>
      </c>
      <c r="AA193" s="235">
        <v>2</v>
      </c>
      <c r="AB193" s="168">
        <f t="shared" ref="AB193" si="1586">IFERROR(AA193/Z193,"-")</f>
        <v>9.433962264150943E-3</v>
      </c>
      <c r="AC193" s="236">
        <v>10</v>
      </c>
      <c r="AD193" s="168">
        <f t="shared" ref="AD193" si="1587">IFERROR(AC193/Z193,"-")</f>
        <v>4.716981132075472E-2</v>
      </c>
      <c r="AE193" s="236">
        <v>6</v>
      </c>
      <c r="AF193" s="168">
        <f t="shared" ref="AF193" si="1588">IFERROR(AE193/Z193,"-")</f>
        <v>2.8301886792452831E-2</v>
      </c>
      <c r="AG193" s="166">
        <v>159</v>
      </c>
      <c r="AH193" s="235">
        <v>1</v>
      </c>
      <c r="AI193" s="168">
        <f t="shared" ref="AI193" si="1589">IFERROR(AH193/AG193,"-")</f>
        <v>6.2893081761006293E-3</v>
      </c>
      <c r="AJ193" s="236">
        <v>7</v>
      </c>
      <c r="AK193" s="168">
        <f t="shared" ref="AK193" si="1590">IFERROR(AJ193/AG193,"-")</f>
        <v>4.40251572327044E-2</v>
      </c>
      <c r="AL193" s="236">
        <v>1</v>
      </c>
      <c r="AM193" s="168">
        <f t="shared" ref="AM193" si="1591">IFERROR(AL193/AG193,"-")</f>
        <v>6.2893081761006293E-3</v>
      </c>
      <c r="AN193" s="166">
        <v>157</v>
      </c>
      <c r="AO193" s="235">
        <v>2</v>
      </c>
      <c r="AP193" s="168">
        <f t="shared" ref="AP193" si="1592">IFERROR(AO193/AN193,"-")</f>
        <v>1.2738853503184714E-2</v>
      </c>
      <c r="AQ193" s="236">
        <v>6</v>
      </c>
      <c r="AR193" s="168">
        <f t="shared" ref="AR193" si="1593">IFERROR(AQ193/AN193,"-")</f>
        <v>3.8216560509554139E-2</v>
      </c>
      <c r="AS193" s="236">
        <v>2</v>
      </c>
      <c r="AT193" s="168">
        <f t="shared" ref="AT193" si="1594">IFERROR(AS193/AN193,"-")</f>
        <v>1.2738853503184714E-2</v>
      </c>
      <c r="AU193" s="166">
        <v>73</v>
      </c>
      <c r="AV193" s="235">
        <v>0</v>
      </c>
      <c r="AW193" s="168">
        <f t="shared" ref="AW193" si="1595">IFERROR(AV193/AU193,"-")</f>
        <v>0</v>
      </c>
      <c r="AX193" s="236">
        <v>1</v>
      </c>
      <c r="AY193" s="168">
        <f t="shared" ref="AY193" si="1596">IFERROR(AX193/AU193,"-")</f>
        <v>1.3698630136986301E-2</v>
      </c>
      <c r="AZ193" s="236">
        <v>0</v>
      </c>
      <c r="BA193" s="168">
        <f t="shared" ref="BA193" si="1597">IFERROR(AZ193/AU193,"-")</f>
        <v>0</v>
      </c>
      <c r="BB193" s="166">
        <f t="shared" ref="BB193" si="1598">SUM(E193,L193,S193,Z193,AG193,AN193,AU193,)</f>
        <v>804</v>
      </c>
      <c r="BC193" s="167">
        <f t="shared" ref="BC193" si="1599">SUM(F193,M193,T193,AA193,AH193,AO193,AV193,)</f>
        <v>6</v>
      </c>
      <c r="BD193" s="168">
        <f t="shared" ref="BD193" si="1600">IFERROR(BC193/BB193,"-")</f>
        <v>7.462686567164179E-3</v>
      </c>
      <c r="BE193" s="167">
        <f t="shared" ref="BE193" si="1601">SUM(H193,O193,V193,AC193,AJ193,AQ193,AX193,)</f>
        <v>28</v>
      </c>
      <c r="BF193" s="168">
        <f t="shared" ref="BF193" si="1602">IFERROR(BE193/BB193,"-")</f>
        <v>3.482587064676617E-2</v>
      </c>
      <c r="BG193" s="167">
        <f t="shared" ref="BG193" si="1603">SUM(J193,Q193,X193,AE193,AL193,AS193,AZ193,)</f>
        <v>14</v>
      </c>
      <c r="BH193" s="168">
        <f t="shared" ref="BH193" si="1604">IFERROR(BG193/BB193,"-")</f>
        <v>1.7412935323383085E-2</v>
      </c>
      <c r="BJ193" s="263"/>
      <c r="BK193" s="284"/>
      <c r="BL193" s="223" t="s">
        <v>245</v>
      </c>
      <c r="BM193" s="40">
        <v>406</v>
      </c>
      <c r="BN193" s="40">
        <v>0</v>
      </c>
      <c r="BO193" s="91">
        <v>0</v>
      </c>
      <c r="BP193" s="40">
        <v>2</v>
      </c>
      <c r="BQ193" s="91">
        <v>4.9261083743842365E-3</v>
      </c>
      <c r="BR193" s="40">
        <v>1</v>
      </c>
      <c r="BS193" s="91">
        <v>2.4630541871921183E-3</v>
      </c>
      <c r="BU193" s="209"/>
      <c r="BV193" s="213" t="s">
        <v>245</v>
      </c>
      <c r="BW193" s="38">
        <f t="shared" si="1099"/>
        <v>0.94029850746268662</v>
      </c>
      <c r="BX193" s="38">
        <f t="shared" si="1100"/>
        <v>0.9926108374384236</v>
      </c>
      <c r="BY193" s="86"/>
      <c r="BZ193" s="148"/>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Z193" s="148"/>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row>
    <row r="194" spans="2:178" s="12" customFormat="1" ht="14.25" customHeight="1">
      <c r="B194" s="264"/>
      <c r="C194" s="285"/>
      <c r="D194" s="164" t="s">
        <v>74</v>
      </c>
      <c r="E194" s="39">
        <v>32</v>
      </c>
      <c r="F194" s="237">
        <v>3</v>
      </c>
      <c r="G194" s="13">
        <f t="shared" si="1549"/>
        <v>9.375E-2</v>
      </c>
      <c r="H194" s="34">
        <v>8</v>
      </c>
      <c r="I194" s="13">
        <f t="shared" si="1550"/>
        <v>0.25</v>
      </c>
      <c r="J194" s="34">
        <v>1</v>
      </c>
      <c r="K194" s="13">
        <f t="shared" si="1551"/>
        <v>3.125E-2</v>
      </c>
      <c r="L194" s="39">
        <v>174</v>
      </c>
      <c r="M194" s="237">
        <v>10</v>
      </c>
      <c r="N194" s="13">
        <f t="shared" si="1552"/>
        <v>5.7471264367816091E-2</v>
      </c>
      <c r="O194" s="34">
        <v>32</v>
      </c>
      <c r="P194" s="13">
        <f t="shared" si="1553"/>
        <v>0.18390804597701149</v>
      </c>
      <c r="Q194" s="34">
        <v>11</v>
      </c>
      <c r="R194" s="13">
        <f t="shared" si="1554"/>
        <v>6.3218390804597707E-2</v>
      </c>
      <c r="S194" s="39">
        <v>14178</v>
      </c>
      <c r="T194" s="237">
        <v>1015</v>
      </c>
      <c r="U194" s="13">
        <f t="shared" si="1555"/>
        <v>7.1589786993934271E-2</v>
      </c>
      <c r="V194" s="34">
        <v>3111</v>
      </c>
      <c r="W194" s="13">
        <f t="shared" si="1556"/>
        <v>0.21942446043165467</v>
      </c>
      <c r="X194" s="34">
        <v>1013</v>
      </c>
      <c r="Y194" s="13">
        <f t="shared" si="1557"/>
        <v>7.1448723374241782E-2</v>
      </c>
      <c r="Z194" s="39">
        <v>11510</v>
      </c>
      <c r="AA194" s="237">
        <v>787</v>
      </c>
      <c r="AB194" s="13">
        <f t="shared" si="1558"/>
        <v>6.8375325803648995E-2</v>
      </c>
      <c r="AC194" s="34">
        <v>2329</v>
      </c>
      <c r="AD194" s="13">
        <f t="shared" si="1559"/>
        <v>0.20234578627280625</v>
      </c>
      <c r="AE194" s="34">
        <v>851</v>
      </c>
      <c r="AF194" s="13">
        <f t="shared" si="1560"/>
        <v>7.3935708079930496E-2</v>
      </c>
      <c r="AG194" s="39">
        <v>6264</v>
      </c>
      <c r="AH194" s="237">
        <v>286</v>
      </c>
      <c r="AI194" s="13">
        <f t="shared" si="1561"/>
        <v>4.5657726692209452E-2</v>
      </c>
      <c r="AJ194" s="34">
        <v>1042</v>
      </c>
      <c r="AK194" s="13">
        <f t="shared" si="1562"/>
        <v>0.16634738186462325</v>
      </c>
      <c r="AL194" s="34">
        <v>385</v>
      </c>
      <c r="AM194" s="13">
        <f t="shared" si="1563"/>
        <v>6.1462324393358879E-2</v>
      </c>
      <c r="AN194" s="39">
        <v>2366</v>
      </c>
      <c r="AO194" s="237">
        <v>49</v>
      </c>
      <c r="AP194" s="13">
        <f t="shared" si="1564"/>
        <v>2.0710059171597635E-2</v>
      </c>
      <c r="AQ194" s="34">
        <v>258</v>
      </c>
      <c r="AR194" s="13">
        <f t="shared" si="1565"/>
        <v>0.10904480135249366</v>
      </c>
      <c r="AS194" s="34">
        <v>96</v>
      </c>
      <c r="AT194" s="13">
        <f t="shared" si="1566"/>
        <v>4.0574809805579037E-2</v>
      </c>
      <c r="AU194" s="39">
        <v>700</v>
      </c>
      <c r="AV194" s="237">
        <v>5</v>
      </c>
      <c r="AW194" s="13">
        <f t="shared" si="1567"/>
        <v>7.1428571428571426E-3</v>
      </c>
      <c r="AX194" s="34">
        <v>46</v>
      </c>
      <c r="AY194" s="13">
        <f t="shared" si="1568"/>
        <v>6.5714285714285711E-2</v>
      </c>
      <c r="AZ194" s="34">
        <v>13</v>
      </c>
      <c r="BA194" s="13">
        <f t="shared" si="1569"/>
        <v>1.8571428571428572E-2</v>
      </c>
      <c r="BB194" s="39">
        <f t="shared" si="1570"/>
        <v>35224</v>
      </c>
      <c r="BC194" s="75">
        <f t="shared" si="1571"/>
        <v>2155</v>
      </c>
      <c r="BD194" s="13">
        <f t="shared" si="1572"/>
        <v>6.1179877356347945E-2</v>
      </c>
      <c r="BE194" s="75">
        <f t="shared" si="1573"/>
        <v>6826</v>
      </c>
      <c r="BF194" s="13">
        <f t="shared" si="1574"/>
        <v>0.19378832614126731</v>
      </c>
      <c r="BG194" s="75">
        <f t="shared" si="1575"/>
        <v>2370</v>
      </c>
      <c r="BH194" s="13">
        <f t="shared" si="1576"/>
        <v>6.7283670224846701E-2</v>
      </c>
      <c r="BJ194" s="264"/>
      <c r="BK194" s="285"/>
      <c r="BL194" s="222" t="s">
        <v>74</v>
      </c>
      <c r="BM194" s="40">
        <v>34125</v>
      </c>
      <c r="BN194" s="40">
        <v>2148</v>
      </c>
      <c r="BO194" s="91">
        <v>6.2945054945054951E-2</v>
      </c>
      <c r="BP194" s="40">
        <v>6590</v>
      </c>
      <c r="BQ194" s="91">
        <v>0.1931135531135531</v>
      </c>
      <c r="BR194" s="40">
        <v>2278</v>
      </c>
      <c r="BS194" s="91">
        <v>6.6754578754578756E-2</v>
      </c>
      <c r="BU194" s="210"/>
      <c r="BV194" s="212" t="s">
        <v>74</v>
      </c>
      <c r="BW194" s="38">
        <f t="shared" si="1099"/>
        <v>0.677748126277538</v>
      </c>
      <c r="BX194" s="38">
        <f t="shared" si="1100"/>
        <v>0.67718681318681317</v>
      </c>
      <c r="BY194" s="86"/>
      <c r="BZ194" s="148"/>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Z194" s="148"/>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row>
    <row r="195" spans="2:178" s="12" customFormat="1" ht="14.25" customHeight="1">
      <c r="B195" s="262">
        <v>48</v>
      </c>
      <c r="C195" s="283" t="s">
        <v>26</v>
      </c>
      <c r="D195" s="143" t="s">
        <v>247</v>
      </c>
      <c r="E195" s="128">
        <v>14</v>
      </c>
      <c r="F195" s="89">
        <v>1</v>
      </c>
      <c r="G195" s="77">
        <f t="shared" si="1549"/>
        <v>7.1428571428571425E-2</v>
      </c>
      <c r="H195" s="78">
        <v>3</v>
      </c>
      <c r="I195" s="77">
        <f t="shared" si="1550"/>
        <v>0.21428571428571427</v>
      </c>
      <c r="J195" s="78">
        <v>3</v>
      </c>
      <c r="K195" s="77">
        <f t="shared" si="1551"/>
        <v>0.21428571428571427</v>
      </c>
      <c r="L195" s="128">
        <v>80</v>
      </c>
      <c r="M195" s="89">
        <v>5</v>
      </c>
      <c r="N195" s="77">
        <f t="shared" si="1552"/>
        <v>6.25E-2</v>
      </c>
      <c r="O195" s="78">
        <v>10</v>
      </c>
      <c r="P195" s="77">
        <f t="shared" si="1553"/>
        <v>0.125</v>
      </c>
      <c r="Q195" s="78">
        <v>6</v>
      </c>
      <c r="R195" s="77">
        <f t="shared" si="1554"/>
        <v>7.4999999999999997E-2</v>
      </c>
      <c r="S195" s="128">
        <v>6563</v>
      </c>
      <c r="T195" s="89">
        <v>551</v>
      </c>
      <c r="U195" s="77">
        <f t="shared" si="1555"/>
        <v>8.3955508151759867E-2</v>
      </c>
      <c r="V195" s="78">
        <v>1538</v>
      </c>
      <c r="W195" s="77">
        <f t="shared" si="1556"/>
        <v>0.23434404997714459</v>
      </c>
      <c r="X195" s="78">
        <v>623</v>
      </c>
      <c r="Y195" s="77">
        <f t="shared" si="1557"/>
        <v>9.4926100868505253E-2</v>
      </c>
      <c r="Z195" s="128">
        <v>5290</v>
      </c>
      <c r="AA195" s="89">
        <v>394</v>
      </c>
      <c r="AB195" s="77">
        <f t="shared" si="1558"/>
        <v>7.4480151228733457E-2</v>
      </c>
      <c r="AC195" s="78">
        <v>1210</v>
      </c>
      <c r="AD195" s="77">
        <f t="shared" si="1559"/>
        <v>0.22873345935727787</v>
      </c>
      <c r="AE195" s="78">
        <v>409</v>
      </c>
      <c r="AF195" s="77">
        <f t="shared" si="1560"/>
        <v>7.7315689981096405E-2</v>
      </c>
      <c r="AG195" s="128">
        <v>3206</v>
      </c>
      <c r="AH195" s="89">
        <v>149</v>
      </c>
      <c r="AI195" s="77">
        <f t="shared" si="1561"/>
        <v>4.647535870243294E-2</v>
      </c>
      <c r="AJ195" s="78">
        <v>500</v>
      </c>
      <c r="AK195" s="77">
        <f t="shared" si="1562"/>
        <v>0.15595757953836556</v>
      </c>
      <c r="AL195" s="78">
        <v>241</v>
      </c>
      <c r="AM195" s="77">
        <f t="shared" si="1563"/>
        <v>7.5171553337492203E-2</v>
      </c>
      <c r="AN195" s="128">
        <v>1480</v>
      </c>
      <c r="AO195" s="89">
        <v>38</v>
      </c>
      <c r="AP195" s="77">
        <f t="shared" si="1564"/>
        <v>2.5675675675675677E-2</v>
      </c>
      <c r="AQ195" s="78">
        <v>143</v>
      </c>
      <c r="AR195" s="77">
        <f t="shared" si="1565"/>
        <v>9.662162162162162E-2</v>
      </c>
      <c r="AS195" s="78">
        <v>75</v>
      </c>
      <c r="AT195" s="77">
        <f t="shared" si="1566"/>
        <v>5.0675675675675678E-2</v>
      </c>
      <c r="AU195" s="128">
        <v>494</v>
      </c>
      <c r="AV195" s="89">
        <v>2</v>
      </c>
      <c r="AW195" s="77">
        <f t="shared" si="1567"/>
        <v>4.048582995951417E-3</v>
      </c>
      <c r="AX195" s="78">
        <v>29</v>
      </c>
      <c r="AY195" s="77">
        <f t="shared" si="1568"/>
        <v>5.8704453441295545E-2</v>
      </c>
      <c r="AZ195" s="78">
        <v>11</v>
      </c>
      <c r="BA195" s="77">
        <f t="shared" si="1569"/>
        <v>2.2267206477732792E-2</v>
      </c>
      <c r="BB195" s="128">
        <f t="shared" si="1570"/>
        <v>17127</v>
      </c>
      <c r="BC195" s="79">
        <f t="shared" si="1571"/>
        <v>1140</v>
      </c>
      <c r="BD195" s="77">
        <f t="shared" si="1572"/>
        <v>6.6561569451742866E-2</v>
      </c>
      <c r="BE195" s="79">
        <f t="shared" si="1573"/>
        <v>3433</v>
      </c>
      <c r="BF195" s="77">
        <f t="shared" si="1574"/>
        <v>0.20044374379634494</v>
      </c>
      <c r="BG195" s="79">
        <f t="shared" si="1575"/>
        <v>1368</v>
      </c>
      <c r="BH195" s="77">
        <f t="shared" si="1576"/>
        <v>7.9873883342091431E-2</v>
      </c>
      <c r="BJ195" s="262">
        <v>48</v>
      </c>
      <c r="BK195" s="283" t="s">
        <v>26</v>
      </c>
      <c r="BL195" s="223" t="s">
        <v>177</v>
      </c>
      <c r="BM195" s="40">
        <v>16749</v>
      </c>
      <c r="BN195" s="40">
        <v>1226</v>
      </c>
      <c r="BO195" s="91">
        <v>7.3198399904471911E-2</v>
      </c>
      <c r="BP195" s="40">
        <v>3387</v>
      </c>
      <c r="BQ195" s="91">
        <v>0.20222102812108186</v>
      </c>
      <c r="BR195" s="40">
        <v>1353</v>
      </c>
      <c r="BS195" s="91">
        <v>8.0780942145799756E-2</v>
      </c>
      <c r="BU195" s="208" t="s">
        <v>26</v>
      </c>
      <c r="BV195" s="213" t="s">
        <v>163</v>
      </c>
      <c r="BW195" s="38">
        <f t="shared" si="1099"/>
        <v>0.6531208034098207</v>
      </c>
      <c r="BX195" s="38">
        <f t="shared" si="1100"/>
        <v>0.64379962982864647</v>
      </c>
      <c r="BY195" s="86"/>
      <c r="BZ195" s="148"/>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Z195" s="148"/>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row>
    <row r="196" spans="2:178" s="12" customFormat="1" ht="14.25" customHeight="1">
      <c r="B196" s="263"/>
      <c r="C196" s="284"/>
      <c r="D196" s="181" t="s">
        <v>191</v>
      </c>
      <c r="E196" s="174">
        <v>0</v>
      </c>
      <c r="F196" s="175">
        <v>0</v>
      </c>
      <c r="G196" s="67" t="str">
        <f t="shared" si="1549"/>
        <v>-</v>
      </c>
      <c r="H196" s="68">
        <v>0</v>
      </c>
      <c r="I196" s="67" t="str">
        <f t="shared" si="1550"/>
        <v>-</v>
      </c>
      <c r="J196" s="68">
        <v>0</v>
      </c>
      <c r="K196" s="67" t="str">
        <f t="shared" si="1551"/>
        <v>-</v>
      </c>
      <c r="L196" s="174">
        <v>2</v>
      </c>
      <c r="M196" s="175">
        <v>0</v>
      </c>
      <c r="N196" s="67">
        <f t="shared" si="1552"/>
        <v>0</v>
      </c>
      <c r="O196" s="68">
        <v>0</v>
      </c>
      <c r="P196" s="67">
        <f t="shared" si="1553"/>
        <v>0</v>
      </c>
      <c r="Q196" s="68">
        <v>1</v>
      </c>
      <c r="R196" s="67">
        <f t="shared" si="1554"/>
        <v>0.5</v>
      </c>
      <c r="S196" s="174">
        <v>742</v>
      </c>
      <c r="T196" s="175">
        <v>72</v>
      </c>
      <c r="U196" s="67">
        <f t="shared" si="1555"/>
        <v>9.7035040431266845E-2</v>
      </c>
      <c r="V196" s="68">
        <v>157</v>
      </c>
      <c r="W196" s="67">
        <f t="shared" si="1556"/>
        <v>0.21159029649595687</v>
      </c>
      <c r="X196" s="68">
        <v>63</v>
      </c>
      <c r="Y196" s="67">
        <f t="shared" si="1557"/>
        <v>8.4905660377358486E-2</v>
      </c>
      <c r="Z196" s="174">
        <v>424</v>
      </c>
      <c r="AA196" s="175">
        <v>38</v>
      </c>
      <c r="AB196" s="67">
        <f t="shared" si="1558"/>
        <v>8.9622641509433956E-2</v>
      </c>
      <c r="AC196" s="68">
        <v>110</v>
      </c>
      <c r="AD196" s="67">
        <f t="shared" si="1559"/>
        <v>0.25943396226415094</v>
      </c>
      <c r="AE196" s="68">
        <v>45</v>
      </c>
      <c r="AF196" s="67">
        <f t="shared" si="1560"/>
        <v>0.10613207547169812</v>
      </c>
      <c r="AG196" s="174">
        <v>171</v>
      </c>
      <c r="AH196" s="175">
        <v>10</v>
      </c>
      <c r="AI196" s="67">
        <f t="shared" si="1561"/>
        <v>5.8479532163742687E-2</v>
      </c>
      <c r="AJ196" s="68">
        <v>35</v>
      </c>
      <c r="AK196" s="67">
        <f t="shared" si="1562"/>
        <v>0.2046783625730994</v>
      </c>
      <c r="AL196" s="68">
        <v>20</v>
      </c>
      <c r="AM196" s="67">
        <f t="shared" si="1563"/>
        <v>0.11695906432748537</v>
      </c>
      <c r="AN196" s="174">
        <v>68</v>
      </c>
      <c r="AO196" s="175">
        <v>1</v>
      </c>
      <c r="AP196" s="67">
        <f t="shared" si="1564"/>
        <v>1.4705882352941176E-2</v>
      </c>
      <c r="AQ196" s="68">
        <v>5</v>
      </c>
      <c r="AR196" s="67">
        <f t="shared" si="1565"/>
        <v>7.3529411764705885E-2</v>
      </c>
      <c r="AS196" s="68">
        <v>7</v>
      </c>
      <c r="AT196" s="67">
        <f t="shared" si="1566"/>
        <v>0.10294117647058823</v>
      </c>
      <c r="AU196" s="174">
        <v>18</v>
      </c>
      <c r="AV196" s="175">
        <v>2</v>
      </c>
      <c r="AW196" s="67">
        <f t="shared" si="1567"/>
        <v>0.1111111111111111</v>
      </c>
      <c r="AX196" s="68">
        <v>1</v>
      </c>
      <c r="AY196" s="67">
        <f t="shared" si="1568"/>
        <v>5.5555555555555552E-2</v>
      </c>
      <c r="AZ196" s="68">
        <v>0</v>
      </c>
      <c r="BA196" s="67">
        <f t="shared" si="1569"/>
        <v>0</v>
      </c>
      <c r="BB196" s="174">
        <f t="shared" si="1570"/>
        <v>1425</v>
      </c>
      <c r="BC196" s="69">
        <f t="shared" si="1571"/>
        <v>123</v>
      </c>
      <c r="BD196" s="67">
        <f t="shared" si="1572"/>
        <v>8.6315789473684207E-2</v>
      </c>
      <c r="BE196" s="69">
        <f t="shared" si="1573"/>
        <v>308</v>
      </c>
      <c r="BF196" s="67">
        <f t="shared" si="1574"/>
        <v>0.21614035087719299</v>
      </c>
      <c r="BG196" s="69">
        <f t="shared" si="1575"/>
        <v>136</v>
      </c>
      <c r="BH196" s="67">
        <f t="shared" si="1576"/>
        <v>9.5438596491228073E-2</v>
      </c>
      <c r="BJ196" s="263"/>
      <c r="BK196" s="284"/>
      <c r="BL196" s="223" t="s">
        <v>191</v>
      </c>
      <c r="BM196" s="40">
        <v>1385</v>
      </c>
      <c r="BN196" s="40">
        <v>107</v>
      </c>
      <c r="BO196" s="91">
        <v>7.7256317689530687E-2</v>
      </c>
      <c r="BP196" s="40">
        <v>288</v>
      </c>
      <c r="BQ196" s="91">
        <v>0.20794223826714803</v>
      </c>
      <c r="BR196" s="40">
        <v>150</v>
      </c>
      <c r="BS196" s="91">
        <v>0.10830324909747292</v>
      </c>
      <c r="BU196" s="209"/>
      <c r="BV196" s="213" t="s">
        <v>191</v>
      </c>
      <c r="BW196" s="38">
        <f t="shared" si="1099"/>
        <v>0.6021052631578947</v>
      </c>
      <c r="BX196" s="38">
        <f t="shared" si="1100"/>
        <v>0.60649819494584833</v>
      </c>
      <c r="BY196" s="86"/>
      <c r="BZ196" s="148"/>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Z196" s="148"/>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row>
    <row r="197" spans="2:178" s="12" customFormat="1" ht="14.25" customHeight="1">
      <c r="B197" s="263"/>
      <c r="C197" s="284"/>
      <c r="D197" s="144" t="s">
        <v>246</v>
      </c>
      <c r="E197" s="166">
        <v>0</v>
      </c>
      <c r="F197" s="235">
        <v>0</v>
      </c>
      <c r="G197" s="168" t="str">
        <f t="shared" ref="G197" si="1605">IFERROR(F197/E197,"-")</f>
        <v>-</v>
      </c>
      <c r="H197" s="236">
        <v>0</v>
      </c>
      <c r="I197" s="168" t="str">
        <f t="shared" ref="I197" si="1606">IFERROR(H197/E197,"-")</f>
        <v>-</v>
      </c>
      <c r="J197" s="236">
        <v>0</v>
      </c>
      <c r="K197" s="168" t="str">
        <f t="shared" ref="K197" si="1607">IFERROR(J197/E197,"-")</f>
        <v>-</v>
      </c>
      <c r="L197" s="166">
        <v>2</v>
      </c>
      <c r="M197" s="235">
        <v>0</v>
      </c>
      <c r="N197" s="168">
        <f t="shared" ref="N197" si="1608">IFERROR(M197/L197,"-")</f>
        <v>0</v>
      </c>
      <c r="O197" s="236">
        <v>0</v>
      </c>
      <c r="P197" s="168">
        <f t="shared" ref="P197" si="1609">IFERROR(O197/L197,"-")</f>
        <v>0</v>
      </c>
      <c r="Q197" s="236">
        <v>0</v>
      </c>
      <c r="R197" s="168">
        <f t="shared" ref="R197" si="1610">IFERROR(Q197/L197,"-")</f>
        <v>0</v>
      </c>
      <c r="S197" s="166">
        <v>42</v>
      </c>
      <c r="T197" s="235">
        <v>0</v>
      </c>
      <c r="U197" s="168">
        <f t="shared" ref="U197" si="1611">IFERROR(T197/S197,"-")</f>
        <v>0</v>
      </c>
      <c r="V197" s="236">
        <v>2</v>
      </c>
      <c r="W197" s="168">
        <f t="shared" ref="W197" si="1612">IFERROR(V197/S197,"-")</f>
        <v>4.7619047619047616E-2</v>
      </c>
      <c r="X197" s="236">
        <v>2</v>
      </c>
      <c r="Y197" s="168">
        <f t="shared" ref="Y197" si="1613">IFERROR(X197/S197,"-")</f>
        <v>4.7619047619047616E-2</v>
      </c>
      <c r="Z197" s="166">
        <v>47</v>
      </c>
      <c r="AA197" s="235">
        <v>0</v>
      </c>
      <c r="AB197" s="168">
        <f t="shared" ref="AB197" si="1614">IFERROR(AA197/Z197,"-")</f>
        <v>0</v>
      </c>
      <c r="AC197" s="236">
        <v>0</v>
      </c>
      <c r="AD197" s="168">
        <f t="shared" ref="AD197" si="1615">IFERROR(AC197/Z197,"-")</f>
        <v>0</v>
      </c>
      <c r="AE197" s="236">
        <v>2</v>
      </c>
      <c r="AF197" s="168">
        <f t="shared" ref="AF197" si="1616">IFERROR(AE197/Z197,"-")</f>
        <v>4.2553191489361701E-2</v>
      </c>
      <c r="AG197" s="166">
        <v>83</v>
      </c>
      <c r="AH197" s="235">
        <v>3</v>
      </c>
      <c r="AI197" s="168">
        <f t="shared" ref="AI197" si="1617">IFERROR(AH197/AG197,"-")</f>
        <v>3.614457831325301E-2</v>
      </c>
      <c r="AJ197" s="236">
        <v>2</v>
      </c>
      <c r="AK197" s="168">
        <f t="shared" ref="AK197" si="1618">IFERROR(AJ197/AG197,"-")</f>
        <v>2.4096385542168676E-2</v>
      </c>
      <c r="AL197" s="236">
        <v>6</v>
      </c>
      <c r="AM197" s="168">
        <f t="shared" ref="AM197" si="1619">IFERROR(AL197/AG197,"-")</f>
        <v>7.2289156626506021E-2</v>
      </c>
      <c r="AN197" s="166">
        <v>84</v>
      </c>
      <c r="AO197" s="235">
        <v>0</v>
      </c>
      <c r="AP197" s="168">
        <f t="shared" ref="AP197" si="1620">IFERROR(AO197/AN197,"-")</f>
        <v>0</v>
      </c>
      <c r="AQ197" s="236">
        <v>2</v>
      </c>
      <c r="AR197" s="168">
        <f t="shared" ref="AR197" si="1621">IFERROR(AQ197/AN197,"-")</f>
        <v>2.3809523809523808E-2</v>
      </c>
      <c r="AS197" s="236">
        <v>2</v>
      </c>
      <c r="AT197" s="168">
        <f t="shared" ref="AT197" si="1622">IFERROR(AS197/AN197,"-")</f>
        <v>2.3809523809523808E-2</v>
      </c>
      <c r="AU197" s="166">
        <v>39</v>
      </c>
      <c r="AV197" s="235">
        <v>0</v>
      </c>
      <c r="AW197" s="168">
        <f t="shared" ref="AW197" si="1623">IFERROR(AV197/AU197,"-")</f>
        <v>0</v>
      </c>
      <c r="AX197" s="236">
        <v>2</v>
      </c>
      <c r="AY197" s="168">
        <f t="shared" ref="AY197" si="1624">IFERROR(AX197/AU197,"-")</f>
        <v>5.128205128205128E-2</v>
      </c>
      <c r="AZ197" s="236">
        <v>0</v>
      </c>
      <c r="BA197" s="168">
        <f t="shared" ref="BA197" si="1625">IFERROR(AZ197/AU197,"-")</f>
        <v>0</v>
      </c>
      <c r="BB197" s="166">
        <f t="shared" ref="BB197" si="1626">SUM(E197,L197,S197,Z197,AG197,AN197,AU197,)</f>
        <v>297</v>
      </c>
      <c r="BC197" s="167">
        <f t="shared" ref="BC197" si="1627">SUM(F197,M197,T197,AA197,AH197,AO197,AV197,)</f>
        <v>3</v>
      </c>
      <c r="BD197" s="168">
        <f t="shared" ref="BD197" si="1628">IFERROR(BC197/BB197,"-")</f>
        <v>1.0101010101010102E-2</v>
      </c>
      <c r="BE197" s="167">
        <f t="shared" ref="BE197" si="1629">SUM(H197,O197,V197,AC197,AJ197,AQ197,AX197,)</f>
        <v>8</v>
      </c>
      <c r="BF197" s="168">
        <f t="shared" ref="BF197" si="1630">IFERROR(BE197/BB197,"-")</f>
        <v>2.6936026936026935E-2</v>
      </c>
      <c r="BG197" s="167">
        <f t="shared" ref="BG197" si="1631">SUM(J197,Q197,X197,AE197,AL197,AS197,AZ197,)</f>
        <v>12</v>
      </c>
      <c r="BH197" s="168">
        <f t="shared" ref="BH197" si="1632">IFERROR(BG197/BB197,"-")</f>
        <v>4.0404040404040407E-2</v>
      </c>
      <c r="BJ197" s="263"/>
      <c r="BK197" s="284"/>
      <c r="BL197" s="223" t="s">
        <v>245</v>
      </c>
      <c r="BM197" s="40">
        <v>133</v>
      </c>
      <c r="BN197" s="40">
        <v>0</v>
      </c>
      <c r="BO197" s="91">
        <v>0</v>
      </c>
      <c r="BP197" s="40">
        <v>0</v>
      </c>
      <c r="BQ197" s="91">
        <v>0</v>
      </c>
      <c r="BR197" s="40">
        <v>0</v>
      </c>
      <c r="BS197" s="91">
        <v>0</v>
      </c>
      <c r="BU197" s="209"/>
      <c r="BV197" s="213" t="s">
        <v>245</v>
      </c>
      <c r="BW197" s="38">
        <f t="shared" si="1099"/>
        <v>0.92255892255892258</v>
      </c>
      <c r="BX197" s="38">
        <f t="shared" si="1100"/>
        <v>1</v>
      </c>
      <c r="BY197" s="86"/>
      <c r="BZ197" s="148"/>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Z197" s="148"/>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row>
    <row r="198" spans="2:178" s="12" customFormat="1" ht="14.25" customHeight="1">
      <c r="B198" s="264"/>
      <c r="C198" s="285"/>
      <c r="D198" s="164" t="s">
        <v>74</v>
      </c>
      <c r="E198" s="39">
        <v>14</v>
      </c>
      <c r="F198" s="237">
        <v>1</v>
      </c>
      <c r="G198" s="13">
        <f t="shared" si="1549"/>
        <v>7.1428571428571425E-2</v>
      </c>
      <c r="H198" s="34">
        <v>3</v>
      </c>
      <c r="I198" s="13">
        <f t="shared" si="1550"/>
        <v>0.21428571428571427</v>
      </c>
      <c r="J198" s="34">
        <v>3</v>
      </c>
      <c r="K198" s="13">
        <f t="shared" si="1551"/>
        <v>0.21428571428571427</v>
      </c>
      <c r="L198" s="39">
        <v>84</v>
      </c>
      <c r="M198" s="237">
        <v>5</v>
      </c>
      <c r="N198" s="13">
        <f t="shared" si="1552"/>
        <v>5.9523809523809521E-2</v>
      </c>
      <c r="O198" s="34">
        <v>10</v>
      </c>
      <c r="P198" s="13">
        <f t="shared" si="1553"/>
        <v>0.11904761904761904</v>
      </c>
      <c r="Q198" s="34">
        <v>7</v>
      </c>
      <c r="R198" s="13">
        <f t="shared" si="1554"/>
        <v>8.3333333333333329E-2</v>
      </c>
      <c r="S198" s="39">
        <v>7347</v>
      </c>
      <c r="T198" s="237">
        <v>623</v>
      </c>
      <c r="U198" s="13">
        <f t="shared" si="1555"/>
        <v>8.479651558459235E-2</v>
      </c>
      <c r="V198" s="34">
        <v>1697</v>
      </c>
      <c r="W198" s="13">
        <f t="shared" si="1556"/>
        <v>0.23097863073363278</v>
      </c>
      <c r="X198" s="34">
        <v>688</v>
      </c>
      <c r="Y198" s="13">
        <f t="shared" si="1557"/>
        <v>9.3643664080577102E-2</v>
      </c>
      <c r="Z198" s="39">
        <v>5761</v>
      </c>
      <c r="AA198" s="237">
        <v>432</v>
      </c>
      <c r="AB198" s="13">
        <f t="shared" si="1558"/>
        <v>7.4986981426835617E-2</v>
      </c>
      <c r="AC198" s="34">
        <v>1320</v>
      </c>
      <c r="AD198" s="13">
        <f t="shared" si="1559"/>
        <v>0.22912688769310882</v>
      </c>
      <c r="AE198" s="34">
        <v>456</v>
      </c>
      <c r="AF198" s="13">
        <f t="shared" si="1560"/>
        <v>7.9152924839437602E-2</v>
      </c>
      <c r="AG198" s="39">
        <v>3460</v>
      </c>
      <c r="AH198" s="237">
        <v>162</v>
      </c>
      <c r="AI198" s="13">
        <f t="shared" si="1561"/>
        <v>4.6820809248554911E-2</v>
      </c>
      <c r="AJ198" s="34">
        <v>537</v>
      </c>
      <c r="AK198" s="13">
        <f t="shared" si="1562"/>
        <v>0.15520231213872832</v>
      </c>
      <c r="AL198" s="34">
        <v>267</v>
      </c>
      <c r="AM198" s="13">
        <f t="shared" si="1563"/>
        <v>7.7167630057803471E-2</v>
      </c>
      <c r="AN198" s="39">
        <v>1632</v>
      </c>
      <c r="AO198" s="237">
        <v>39</v>
      </c>
      <c r="AP198" s="13">
        <f t="shared" si="1564"/>
        <v>2.389705882352941E-2</v>
      </c>
      <c r="AQ198" s="34">
        <v>150</v>
      </c>
      <c r="AR198" s="13">
        <f t="shared" si="1565"/>
        <v>9.1911764705882359E-2</v>
      </c>
      <c r="AS198" s="34">
        <v>84</v>
      </c>
      <c r="AT198" s="13">
        <f t="shared" si="1566"/>
        <v>5.1470588235294115E-2</v>
      </c>
      <c r="AU198" s="39">
        <v>551</v>
      </c>
      <c r="AV198" s="237">
        <v>4</v>
      </c>
      <c r="AW198" s="13">
        <f t="shared" si="1567"/>
        <v>7.2595281306715061E-3</v>
      </c>
      <c r="AX198" s="34">
        <v>32</v>
      </c>
      <c r="AY198" s="13">
        <f t="shared" si="1568"/>
        <v>5.8076225045372049E-2</v>
      </c>
      <c r="AZ198" s="34">
        <v>11</v>
      </c>
      <c r="BA198" s="13">
        <f t="shared" si="1569"/>
        <v>1.9963702359346643E-2</v>
      </c>
      <c r="BB198" s="39">
        <f t="shared" si="1570"/>
        <v>18849</v>
      </c>
      <c r="BC198" s="75">
        <f t="shared" si="1571"/>
        <v>1266</v>
      </c>
      <c r="BD198" s="13">
        <f t="shared" si="1572"/>
        <v>6.7165366862963552E-2</v>
      </c>
      <c r="BE198" s="75">
        <f t="shared" si="1573"/>
        <v>3749</v>
      </c>
      <c r="BF198" s="13">
        <f t="shared" si="1574"/>
        <v>0.1988964931826622</v>
      </c>
      <c r="BG198" s="75">
        <f t="shared" si="1575"/>
        <v>1516</v>
      </c>
      <c r="BH198" s="13">
        <f t="shared" si="1576"/>
        <v>8.0428669955965829E-2</v>
      </c>
      <c r="BJ198" s="264"/>
      <c r="BK198" s="285"/>
      <c r="BL198" s="222" t="s">
        <v>74</v>
      </c>
      <c r="BM198" s="40">
        <v>18267</v>
      </c>
      <c r="BN198" s="40">
        <v>1333</v>
      </c>
      <c r="BO198" s="91">
        <v>7.2973120928450208E-2</v>
      </c>
      <c r="BP198" s="40">
        <v>3675</v>
      </c>
      <c r="BQ198" s="91">
        <v>0.20118246017408442</v>
      </c>
      <c r="BR198" s="40">
        <v>1503</v>
      </c>
      <c r="BS198" s="91">
        <v>8.227952044670718E-2</v>
      </c>
      <c r="BU198" s="210"/>
      <c r="BV198" s="212" t="s">
        <v>74</v>
      </c>
      <c r="BW198" s="38">
        <f t="shared" si="1099"/>
        <v>0.65350946999840842</v>
      </c>
      <c r="BX198" s="38">
        <f t="shared" si="1100"/>
        <v>0.64356489845075815</v>
      </c>
      <c r="BY198" s="86"/>
      <c r="BZ198" s="148"/>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Z198" s="148"/>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row>
    <row r="199" spans="2:178" s="12" customFormat="1" ht="14.25" customHeight="1">
      <c r="B199" s="262">
        <v>49</v>
      </c>
      <c r="C199" s="283" t="s">
        <v>27</v>
      </c>
      <c r="D199" s="143" t="s">
        <v>247</v>
      </c>
      <c r="E199" s="128">
        <v>9</v>
      </c>
      <c r="F199" s="89">
        <v>0</v>
      </c>
      <c r="G199" s="77">
        <f t="shared" si="1549"/>
        <v>0</v>
      </c>
      <c r="H199" s="78">
        <v>0</v>
      </c>
      <c r="I199" s="77">
        <f t="shared" si="1550"/>
        <v>0</v>
      </c>
      <c r="J199" s="78">
        <v>0</v>
      </c>
      <c r="K199" s="77">
        <f t="shared" si="1551"/>
        <v>0</v>
      </c>
      <c r="L199" s="128">
        <v>34</v>
      </c>
      <c r="M199" s="89">
        <v>1</v>
      </c>
      <c r="N199" s="77">
        <f t="shared" si="1552"/>
        <v>2.9411764705882353E-2</v>
      </c>
      <c r="O199" s="78">
        <v>4</v>
      </c>
      <c r="P199" s="77">
        <f t="shared" si="1553"/>
        <v>0.11764705882352941</v>
      </c>
      <c r="Q199" s="78">
        <v>3</v>
      </c>
      <c r="R199" s="77">
        <f t="shared" si="1554"/>
        <v>8.8235294117647065E-2</v>
      </c>
      <c r="S199" s="128">
        <v>6584</v>
      </c>
      <c r="T199" s="89">
        <v>270</v>
      </c>
      <c r="U199" s="77">
        <f t="shared" si="1555"/>
        <v>4.1008505467800729E-2</v>
      </c>
      <c r="V199" s="78">
        <v>1065</v>
      </c>
      <c r="W199" s="77">
        <f t="shared" si="1556"/>
        <v>0.1617557715674362</v>
      </c>
      <c r="X199" s="78">
        <v>391</v>
      </c>
      <c r="Y199" s="77">
        <f t="shared" si="1557"/>
        <v>5.938639125151883E-2</v>
      </c>
      <c r="Z199" s="128">
        <v>5979</v>
      </c>
      <c r="AA199" s="89">
        <v>160</v>
      </c>
      <c r="AB199" s="77">
        <f t="shared" si="1558"/>
        <v>2.6760327814015723E-2</v>
      </c>
      <c r="AC199" s="78">
        <v>771</v>
      </c>
      <c r="AD199" s="77">
        <f t="shared" si="1559"/>
        <v>0.12895132965378825</v>
      </c>
      <c r="AE199" s="78">
        <v>344</v>
      </c>
      <c r="AF199" s="77">
        <f t="shared" si="1560"/>
        <v>5.7534704800133799E-2</v>
      </c>
      <c r="AG199" s="128">
        <v>3258</v>
      </c>
      <c r="AH199" s="89">
        <v>59</v>
      </c>
      <c r="AI199" s="77">
        <f t="shared" si="1561"/>
        <v>1.8109269490484959E-2</v>
      </c>
      <c r="AJ199" s="78">
        <v>281</v>
      </c>
      <c r="AK199" s="77">
        <f t="shared" si="1562"/>
        <v>8.6249232658072439E-2</v>
      </c>
      <c r="AL199" s="78">
        <v>156</v>
      </c>
      <c r="AM199" s="77">
        <f t="shared" si="1563"/>
        <v>4.7882136279926338E-2</v>
      </c>
      <c r="AN199" s="128">
        <v>1258</v>
      </c>
      <c r="AO199" s="89">
        <v>7</v>
      </c>
      <c r="AP199" s="77">
        <f t="shared" si="1564"/>
        <v>5.5643879173290934E-3</v>
      </c>
      <c r="AQ199" s="78">
        <v>86</v>
      </c>
      <c r="AR199" s="77">
        <f t="shared" si="1565"/>
        <v>6.8362480127186015E-2</v>
      </c>
      <c r="AS199" s="78">
        <v>36</v>
      </c>
      <c r="AT199" s="77">
        <f t="shared" si="1566"/>
        <v>2.8616852146263912E-2</v>
      </c>
      <c r="AU199" s="128">
        <v>358</v>
      </c>
      <c r="AV199" s="89">
        <v>1</v>
      </c>
      <c r="AW199" s="77">
        <f t="shared" si="1567"/>
        <v>2.7932960893854749E-3</v>
      </c>
      <c r="AX199" s="78">
        <v>8</v>
      </c>
      <c r="AY199" s="77">
        <f t="shared" si="1568"/>
        <v>2.23463687150838E-2</v>
      </c>
      <c r="AZ199" s="78">
        <v>7</v>
      </c>
      <c r="BA199" s="77">
        <f t="shared" si="1569"/>
        <v>1.9553072625698324E-2</v>
      </c>
      <c r="BB199" s="128">
        <f t="shared" si="1570"/>
        <v>17480</v>
      </c>
      <c r="BC199" s="79">
        <f t="shared" si="1571"/>
        <v>498</v>
      </c>
      <c r="BD199" s="77">
        <f t="shared" si="1572"/>
        <v>2.8489702517162471E-2</v>
      </c>
      <c r="BE199" s="79">
        <f t="shared" si="1573"/>
        <v>2215</v>
      </c>
      <c r="BF199" s="77">
        <f t="shared" si="1574"/>
        <v>0.1267162471395881</v>
      </c>
      <c r="BG199" s="79">
        <f t="shared" si="1575"/>
        <v>937</v>
      </c>
      <c r="BH199" s="77">
        <f t="shared" si="1576"/>
        <v>5.3604118993135011E-2</v>
      </c>
      <c r="BJ199" s="262">
        <v>49</v>
      </c>
      <c r="BK199" s="283" t="s">
        <v>27</v>
      </c>
      <c r="BL199" s="223" t="s">
        <v>177</v>
      </c>
      <c r="BM199" s="40">
        <v>17278</v>
      </c>
      <c r="BN199" s="40">
        <v>452</v>
      </c>
      <c r="BO199" s="91">
        <v>2.6160435235559672E-2</v>
      </c>
      <c r="BP199" s="40">
        <v>1978</v>
      </c>
      <c r="BQ199" s="91">
        <v>0.11448084269012618</v>
      </c>
      <c r="BR199" s="40">
        <v>935</v>
      </c>
      <c r="BS199" s="91">
        <v>5.4115059613381179E-2</v>
      </c>
      <c r="BU199" s="208" t="s">
        <v>27</v>
      </c>
      <c r="BV199" s="213" t="s">
        <v>163</v>
      </c>
      <c r="BW199" s="38">
        <f t="shared" si="1099"/>
        <v>0.79118993135011439</v>
      </c>
      <c r="BX199" s="38">
        <f t="shared" si="1100"/>
        <v>0.80524366246093293</v>
      </c>
      <c r="BY199" s="86"/>
      <c r="BZ199" s="148"/>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Z199" s="148"/>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row>
    <row r="200" spans="2:178" s="12" customFormat="1" ht="14.25" customHeight="1">
      <c r="B200" s="263"/>
      <c r="C200" s="284"/>
      <c r="D200" s="181" t="s">
        <v>191</v>
      </c>
      <c r="E200" s="174">
        <v>0</v>
      </c>
      <c r="F200" s="175">
        <v>0</v>
      </c>
      <c r="G200" s="67" t="str">
        <f t="shared" si="1549"/>
        <v>-</v>
      </c>
      <c r="H200" s="68">
        <v>0</v>
      </c>
      <c r="I200" s="67" t="str">
        <f t="shared" si="1550"/>
        <v>-</v>
      </c>
      <c r="J200" s="68">
        <v>0</v>
      </c>
      <c r="K200" s="67" t="str">
        <f t="shared" si="1551"/>
        <v>-</v>
      </c>
      <c r="L200" s="174">
        <v>1</v>
      </c>
      <c r="M200" s="175">
        <v>0</v>
      </c>
      <c r="N200" s="67">
        <f t="shared" si="1552"/>
        <v>0</v>
      </c>
      <c r="O200" s="68">
        <v>0</v>
      </c>
      <c r="P200" s="67">
        <f t="shared" si="1553"/>
        <v>0</v>
      </c>
      <c r="Q200" s="68">
        <v>0</v>
      </c>
      <c r="R200" s="67">
        <f t="shared" si="1554"/>
        <v>0</v>
      </c>
      <c r="S200" s="174">
        <v>576</v>
      </c>
      <c r="T200" s="175">
        <v>20</v>
      </c>
      <c r="U200" s="67">
        <f t="shared" si="1555"/>
        <v>3.4722222222222224E-2</v>
      </c>
      <c r="V200" s="68">
        <v>109</v>
      </c>
      <c r="W200" s="67">
        <f t="shared" si="1556"/>
        <v>0.1892361111111111</v>
      </c>
      <c r="X200" s="68">
        <v>41</v>
      </c>
      <c r="Y200" s="67">
        <f t="shared" si="1557"/>
        <v>7.1180555555555552E-2</v>
      </c>
      <c r="Z200" s="174">
        <v>364</v>
      </c>
      <c r="AA200" s="175">
        <v>14</v>
      </c>
      <c r="AB200" s="67">
        <f t="shared" si="1558"/>
        <v>3.8461538461538464E-2</v>
      </c>
      <c r="AC200" s="68">
        <v>41</v>
      </c>
      <c r="AD200" s="67">
        <f t="shared" si="1559"/>
        <v>0.11263736263736264</v>
      </c>
      <c r="AE200" s="68">
        <v>24</v>
      </c>
      <c r="AF200" s="67">
        <f t="shared" si="1560"/>
        <v>6.5934065934065936E-2</v>
      </c>
      <c r="AG200" s="174">
        <v>160</v>
      </c>
      <c r="AH200" s="175">
        <v>3</v>
      </c>
      <c r="AI200" s="67">
        <f t="shared" si="1561"/>
        <v>1.8749999999999999E-2</v>
      </c>
      <c r="AJ200" s="68">
        <v>20</v>
      </c>
      <c r="AK200" s="67">
        <f t="shared" si="1562"/>
        <v>0.125</v>
      </c>
      <c r="AL200" s="68">
        <v>6</v>
      </c>
      <c r="AM200" s="67">
        <f t="shared" si="1563"/>
        <v>3.7499999999999999E-2</v>
      </c>
      <c r="AN200" s="174">
        <v>70</v>
      </c>
      <c r="AO200" s="175">
        <v>0</v>
      </c>
      <c r="AP200" s="67">
        <f t="shared" si="1564"/>
        <v>0</v>
      </c>
      <c r="AQ200" s="68">
        <v>5</v>
      </c>
      <c r="AR200" s="67">
        <f t="shared" si="1565"/>
        <v>7.1428571428571425E-2</v>
      </c>
      <c r="AS200" s="68">
        <v>1</v>
      </c>
      <c r="AT200" s="67">
        <f t="shared" si="1566"/>
        <v>1.4285714285714285E-2</v>
      </c>
      <c r="AU200" s="174">
        <v>18</v>
      </c>
      <c r="AV200" s="175">
        <v>0</v>
      </c>
      <c r="AW200" s="67">
        <f t="shared" si="1567"/>
        <v>0</v>
      </c>
      <c r="AX200" s="68">
        <v>2</v>
      </c>
      <c r="AY200" s="67">
        <f t="shared" si="1568"/>
        <v>0.1111111111111111</v>
      </c>
      <c r="AZ200" s="68">
        <v>0</v>
      </c>
      <c r="BA200" s="67">
        <f t="shared" si="1569"/>
        <v>0</v>
      </c>
      <c r="BB200" s="174">
        <f t="shared" si="1570"/>
        <v>1189</v>
      </c>
      <c r="BC200" s="69">
        <f t="shared" si="1571"/>
        <v>37</v>
      </c>
      <c r="BD200" s="67">
        <f t="shared" si="1572"/>
        <v>3.1118587047939444E-2</v>
      </c>
      <c r="BE200" s="69">
        <f t="shared" si="1573"/>
        <v>177</v>
      </c>
      <c r="BF200" s="67">
        <f t="shared" si="1574"/>
        <v>0.14886459209419681</v>
      </c>
      <c r="BG200" s="69">
        <f t="shared" si="1575"/>
        <v>72</v>
      </c>
      <c r="BH200" s="67">
        <f t="shared" si="1576"/>
        <v>6.0555088309503784E-2</v>
      </c>
      <c r="BJ200" s="263"/>
      <c r="BK200" s="284"/>
      <c r="BL200" s="223" t="s">
        <v>191</v>
      </c>
      <c r="BM200" s="40">
        <v>1129</v>
      </c>
      <c r="BN200" s="40">
        <v>44</v>
      </c>
      <c r="BO200" s="91">
        <v>3.8972542072630643E-2</v>
      </c>
      <c r="BP200" s="40">
        <v>158</v>
      </c>
      <c r="BQ200" s="91">
        <v>0.13994685562444642</v>
      </c>
      <c r="BR200" s="40">
        <v>67</v>
      </c>
      <c r="BS200" s="91">
        <v>5.9344552701505758E-2</v>
      </c>
      <c r="BU200" s="209"/>
      <c r="BV200" s="213" t="s">
        <v>191</v>
      </c>
      <c r="BW200" s="38">
        <f t="shared" ref="BW200:BW263" si="1633">(BB200-SUM(BC200,BE200,BG200))/BB200</f>
        <v>0.75946173254835991</v>
      </c>
      <c r="BX200" s="38">
        <f t="shared" ref="BX200:BX263" si="1634">(BM200-SUM(BN200,BP200,BR200))/BM200</f>
        <v>0.76173604960141716</v>
      </c>
      <c r="BY200" s="86"/>
      <c r="BZ200" s="148"/>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Z200" s="148"/>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L200" s="211"/>
      <c r="EM200" s="211"/>
      <c r="EN200" s="211"/>
      <c r="EO200" s="211"/>
      <c r="EP200" s="211"/>
      <c r="EQ200" s="211"/>
      <c r="ER200" s="211"/>
      <c r="ES200" s="211"/>
      <c r="ET200" s="211"/>
      <c r="EU200" s="211"/>
      <c r="EV200" s="211"/>
      <c r="EW200" s="211"/>
      <c r="EX200" s="211"/>
      <c r="EY200" s="211"/>
      <c r="EZ200" s="211"/>
      <c r="FA200" s="211"/>
      <c r="FB200" s="211"/>
      <c r="FC200" s="211"/>
      <c r="FD200" s="211"/>
      <c r="FE200" s="211"/>
      <c r="FF200" s="211"/>
      <c r="FG200" s="211"/>
      <c r="FH200" s="211"/>
      <c r="FI200" s="211"/>
      <c r="FJ200" s="211"/>
      <c r="FK200" s="211"/>
      <c r="FL200" s="211"/>
      <c r="FM200" s="211"/>
      <c r="FN200" s="211"/>
      <c r="FO200" s="211"/>
      <c r="FP200" s="211"/>
      <c r="FQ200" s="211"/>
      <c r="FR200" s="211"/>
      <c r="FS200" s="211"/>
      <c r="FT200" s="211"/>
      <c r="FU200" s="211"/>
      <c r="FV200" s="211"/>
    </row>
    <row r="201" spans="2:178" s="12" customFormat="1" ht="14.25" customHeight="1">
      <c r="B201" s="263"/>
      <c r="C201" s="284"/>
      <c r="D201" s="144" t="s">
        <v>246</v>
      </c>
      <c r="E201" s="166">
        <v>0</v>
      </c>
      <c r="F201" s="235">
        <v>0</v>
      </c>
      <c r="G201" s="168" t="str">
        <f t="shared" ref="G201" si="1635">IFERROR(F201/E201,"-")</f>
        <v>-</v>
      </c>
      <c r="H201" s="236">
        <v>0</v>
      </c>
      <c r="I201" s="168" t="str">
        <f t="shared" ref="I201" si="1636">IFERROR(H201/E201,"-")</f>
        <v>-</v>
      </c>
      <c r="J201" s="236">
        <v>0</v>
      </c>
      <c r="K201" s="168" t="str">
        <f t="shared" ref="K201" si="1637">IFERROR(J201/E201,"-")</f>
        <v>-</v>
      </c>
      <c r="L201" s="166">
        <v>1</v>
      </c>
      <c r="M201" s="235">
        <v>0</v>
      </c>
      <c r="N201" s="168">
        <f t="shared" ref="N201" si="1638">IFERROR(M201/L201,"-")</f>
        <v>0</v>
      </c>
      <c r="O201" s="236">
        <v>0</v>
      </c>
      <c r="P201" s="168">
        <f t="shared" ref="P201" si="1639">IFERROR(O201/L201,"-")</f>
        <v>0</v>
      </c>
      <c r="Q201" s="236">
        <v>0</v>
      </c>
      <c r="R201" s="168">
        <f t="shared" ref="R201" si="1640">IFERROR(Q201/L201,"-")</f>
        <v>0</v>
      </c>
      <c r="S201" s="166">
        <v>70</v>
      </c>
      <c r="T201" s="235">
        <v>1</v>
      </c>
      <c r="U201" s="168">
        <f t="shared" ref="U201" si="1641">IFERROR(T201/S201,"-")</f>
        <v>1.4285714285714285E-2</v>
      </c>
      <c r="V201" s="236">
        <v>2</v>
      </c>
      <c r="W201" s="168">
        <f t="shared" ref="W201" si="1642">IFERROR(V201/S201,"-")</f>
        <v>2.8571428571428571E-2</v>
      </c>
      <c r="X201" s="236">
        <v>1</v>
      </c>
      <c r="Y201" s="168">
        <f t="shared" ref="Y201" si="1643">IFERROR(X201/S201,"-")</f>
        <v>1.4285714285714285E-2</v>
      </c>
      <c r="Z201" s="166">
        <v>109</v>
      </c>
      <c r="AA201" s="235">
        <v>0</v>
      </c>
      <c r="AB201" s="168">
        <f t="shared" ref="AB201" si="1644">IFERROR(AA201/Z201,"-")</f>
        <v>0</v>
      </c>
      <c r="AC201" s="236">
        <v>2</v>
      </c>
      <c r="AD201" s="168">
        <f t="shared" ref="AD201" si="1645">IFERROR(AC201/Z201,"-")</f>
        <v>1.834862385321101E-2</v>
      </c>
      <c r="AE201" s="236">
        <v>0</v>
      </c>
      <c r="AF201" s="168">
        <f t="shared" ref="AF201" si="1646">IFERROR(AE201/Z201,"-")</f>
        <v>0</v>
      </c>
      <c r="AG201" s="166">
        <v>104</v>
      </c>
      <c r="AH201" s="235">
        <v>0</v>
      </c>
      <c r="AI201" s="168">
        <f t="shared" ref="AI201" si="1647">IFERROR(AH201/AG201,"-")</f>
        <v>0</v>
      </c>
      <c r="AJ201" s="236">
        <v>2</v>
      </c>
      <c r="AK201" s="168">
        <f t="shared" ref="AK201" si="1648">IFERROR(AJ201/AG201,"-")</f>
        <v>1.9230769230769232E-2</v>
      </c>
      <c r="AL201" s="236">
        <v>2</v>
      </c>
      <c r="AM201" s="168">
        <f t="shared" ref="AM201" si="1649">IFERROR(AL201/AG201,"-")</f>
        <v>1.9230769230769232E-2</v>
      </c>
      <c r="AN201" s="166">
        <v>81</v>
      </c>
      <c r="AO201" s="235">
        <v>0</v>
      </c>
      <c r="AP201" s="168">
        <f t="shared" ref="AP201" si="1650">IFERROR(AO201/AN201,"-")</f>
        <v>0</v>
      </c>
      <c r="AQ201" s="236">
        <v>2</v>
      </c>
      <c r="AR201" s="168">
        <f t="shared" ref="AR201" si="1651">IFERROR(AQ201/AN201,"-")</f>
        <v>2.4691358024691357E-2</v>
      </c>
      <c r="AS201" s="236">
        <v>0</v>
      </c>
      <c r="AT201" s="168">
        <f t="shared" ref="AT201" si="1652">IFERROR(AS201/AN201,"-")</f>
        <v>0</v>
      </c>
      <c r="AU201" s="166">
        <v>47</v>
      </c>
      <c r="AV201" s="235">
        <v>0</v>
      </c>
      <c r="AW201" s="168">
        <f t="shared" ref="AW201" si="1653">IFERROR(AV201/AU201,"-")</f>
        <v>0</v>
      </c>
      <c r="AX201" s="236">
        <v>0</v>
      </c>
      <c r="AY201" s="168">
        <f t="shared" ref="AY201" si="1654">IFERROR(AX201/AU201,"-")</f>
        <v>0</v>
      </c>
      <c r="AZ201" s="236">
        <v>0</v>
      </c>
      <c r="BA201" s="168">
        <f t="shared" ref="BA201" si="1655">IFERROR(AZ201/AU201,"-")</f>
        <v>0</v>
      </c>
      <c r="BB201" s="166">
        <f t="shared" ref="BB201" si="1656">SUM(E201,L201,S201,Z201,AG201,AN201,AU201,)</f>
        <v>412</v>
      </c>
      <c r="BC201" s="167">
        <f t="shared" ref="BC201" si="1657">SUM(F201,M201,T201,AA201,AH201,AO201,AV201,)</f>
        <v>1</v>
      </c>
      <c r="BD201" s="168">
        <f t="shared" ref="BD201" si="1658">IFERROR(BC201/BB201,"-")</f>
        <v>2.4271844660194173E-3</v>
      </c>
      <c r="BE201" s="167">
        <f t="shared" ref="BE201" si="1659">SUM(H201,O201,V201,AC201,AJ201,AQ201,AX201,)</f>
        <v>8</v>
      </c>
      <c r="BF201" s="168">
        <f t="shared" ref="BF201" si="1660">IFERROR(BE201/BB201,"-")</f>
        <v>1.9417475728155338E-2</v>
      </c>
      <c r="BG201" s="167">
        <f t="shared" ref="BG201" si="1661">SUM(J201,Q201,X201,AE201,AL201,AS201,AZ201,)</f>
        <v>3</v>
      </c>
      <c r="BH201" s="168">
        <f t="shared" ref="BH201" si="1662">IFERROR(BG201/BB201,"-")</f>
        <v>7.2815533980582527E-3</v>
      </c>
      <c r="BJ201" s="263"/>
      <c r="BK201" s="284"/>
      <c r="BL201" s="223" t="s">
        <v>245</v>
      </c>
      <c r="BM201" s="40">
        <v>186</v>
      </c>
      <c r="BN201" s="40">
        <v>0</v>
      </c>
      <c r="BO201" s="91">
        <v>0</v>
      </c>
      <c r="BP201" s="40">
        <v>0</v>
      </c>
      <c r="BQ201" s="91">
        <v>0</v>
      </c>
      <c r="BR201" s="40">
        <v>0</v>
      </c>
      <c r="BS201" s="91">
        <v>0</v>
      </c>
      <c r="BU201" s="209"/>
      <c r="BV201" s="213" t="s">
        <v>245</v>
      </c>
      <c r="BW201" s="38">
        <f t="shared" si="1633"/>
        <v>0.970873786407767</v>
      </c>
      <c r="BX201" s="38">
        <f t="shared" si="1634"/>
        <v>1</v>
      </c>
      <c r="BY201" s="86"/>
      <c r="BZ201" s="148"/>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Z201" s="2"/>
      <c r="DA201" s="126"/>
      <c r="DB201" s="211"/>
      <c r="DC201" s="211"/>
      <c r="DD201" s="126"/>
      <c r="DE201" s="211"/>
      <c r="DF201" s="211"/>
      <c r="DG201" s="126"/>
      <c r="DH201" s="211"/>
      <c r="DI201" s="211"/>
      <c r="DJ201" s="126"/>
      <c r="DK201" s="211"/>
      <c r="DL201" s="211"/>
      <c r="DM201" s="126"/>
      <c r="DN201" s="211"/>
      <c r="DO201" s="211"/>
      <c r="DP201" s="126"/>
      <c r="DQ201" s="211"/>
      <c r="DR201" s="211"/>
      <c r="DS201" s="126"/>
      <c r="DT201" s="211"/>
      <c r="DU201" s="211"/>
      <c r="DV201" s="126"/>
      <c r="DW201" s="211"/>
      <c r="DX201" s="211"/>
      <c r="DY201" s="126"/>
      <c r="DZ201" s="211"/>
      <c r="EA201" s="211"/>
      <c r="EB201" s="126"/>
      <c r="EC201" s="211"/>
      <c r="ED201" s="211"/>
      <c r="EE201" s="126"/>
      <c r="EF201" s="211"/>
      <c r="EG201" s="211"/>
      <c r="EH201" s="126"/>
      <c r="EI201" s="211"/>
      <c r="EJ201" s="211"/>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row>
    <row r="202" spans="2:178" s="12" customFormat="1" ht="14.25" customHeight="1">
      <c r="B202" s="264"/>
      <c r="C202" s="285"/>
      <c r="D202" s="164" t="s">
        <v>74</v>
      </c>
      <c r="E202" s="39">
        <v>9</v>
      </c>
      <c r="F202" s="237">
        <v>0</v>
      </c>
      <c r="G202" s="13">
        <f t="shared" si="1549"/>
        <v>0</v>
      </c>
      <c r="H202" s="34">
        <v>0</v>
      </c>
      <c r="I202" s="13">
        <f t="shared" si="1550"/>
        <v>0</v>
      </c>
      <c r="J202" s="34">
        <v>0</v>
      </c>
      <c r="K202" s="13">
        <f t="shared" si="1551"/>
        <v>0</v>
      </c>
      <c r="L202" s="39">
        <v>36</v>
      </c>
      <c r="M202" s="237">
        <v>1</v>
      </c>
      <c r="N202" s="13">
        <f t="shared" si="1552"/>
        <v>2.7777777777777776E-2</v>
      </c>
      <c r="O202" s="34">
        <v>4</v>
      </c>
      <c r="P202" s="13">
        <f t="shared" si="1553"/>
        <v>0.1111111111111111</v>
      </c>
      <c r="Q202" s="34">
        <v>3</v>
      </c>
      <c r="R202" s="13">
        <f t="shared" si="1554"/>
        <v>8.3333333333333329E-2</v>
      </c>
      <c r="S202" s="39">
        <v>7230</v>
      </c>
      <c r="T202" s="237">
        <v>291</v>
      </c>
      <c r="U202" s="13">
        <f t="shared" si="1555"/>
        <v>4.0248962655601662E-2</v>
      </c>
      <c r="V202" s="34">
        <v>1176</v>
      </c>
      <c r="W202" s="13">
        <f t="shared" si="1556"/>
        <v>0.16265560165975104</v>
      </c>
      <c r="X202" s="34">
        <v>433</v>
      </c>
      <c r="Y202" s="13">
        <f t="shared" si="1557"/>
        <v>5.9889349930843709E-2</v>
      </c>
      <c r="Z202" s="39">
        <v>6452</v>
      </c>
      <c r="AA202" s="237">
        <v>174</v>
      </c>
      <c r="AB202" s="13">
        <f t="shared" si="1558"/>
        <v>2.6968381897086176E-2</v>
      </c>
      <c r="AC202" s="34">
        <v>814</v>
      </c>
      <c r="AD202" s="13">
        <f t="shared" si="1559"/>
        <v>0.12616243025418475</v>
      </c>
      <c r="AE202" s="34">
        <v>368</v>
      </c>
      <c r="AF202" s="13">
        <f t="shared" si="1560"/>
        <v>5.7036577805331681E-2</v>
      </c>
      <c r="AG202" s="39">
        <v>3522</v>
      </c>
      <c r="AH202" s="237">
        <v>62</v>
      </c>
      <c r="AI202" s="13">
        <f t="shared" si="1561"/>
        <v>1.7603634298693924E-2</v>
      </c>
      <c r="AJ202" s="34">
        <v>303</v>
      </c>
      <c r="AK202" s="13">
        <f t="shared" si="1562"/>
        <v>8.603066439522998E-2</v>
      </c>
      <c r="AL202" s="34">
        <v>164</v>
      </c>
      <c r="AM202" s="13">
        <f t="shared" si="1563"/>
        <v>4.6564452015900058E-2</v>
      </c>
      <c r="AN202" s="39">
        <v>1409</v>
      </c>
      <c r="AO202" s="237">
        <v>7</v>
      </c>
      <c r="AP202" s="13">
        <f t="shared" si="1564"/>
        <v>4.9680624556422996E-3</v>
      </c>
      <c r="AQ202" s="34">
        <v>93</v>
      </c>
      <c r="AR202" s="13">
        <f t="shared" si="1565"/>
        <v>6.6004258339247696E-2</v>
      </c>
      <c r="AS202" s="34">
        <v>37</v>
      </c>
      <c r="AT202" s="13">
        <f t="shared" si="1566"/>
        <v>2.6259758694109299E-2</v>
      </c>
      <c r="AU202" s="39">
        <v>423</v>
      </c>
      <c r="AV202" s="237">
        <v>1</v>
      </c>
      <c r="AW202" s="13">
        <f t="shared" si="1567"/>
        <v>2.3640661938534278E-3</v>
      </c>
      <c r="AX202" s="34">
        <v>10</v>
      </c>
      <c r="AY202" s="13">
        <f t="shared" si="1568"/>
        <v>2.3640661938534278E-2</v>
      </c>
      <c r="AZ202" s="34">
        <v>7</v>
      </c>
      <c r="BA202" s="13">
        <f t="shared" si="1569"/>
        <v>1.6548463356973995E-2</v>
      </c>
      <c r="BB202" s="39">
        <f t="shared" si="1570"/>
        <v>19081</v>
      </c>
      <c r="BC202" s="75">
        <f t="shared" si="1571"/>
        <v>536</v>
      </c>
      <c r="BD202" s="13">
        <f t="shared" si="1572"/>
        <v>2.8090770923955767E-2</v>
      </c>
      <c r="BE202" s="75">
        <f t="shared" si="1573"/>
        <v>2400</v>
      </c>
      <c r="BF202" s="13">
        <f t="shared" si="1574"/>
        <v>0.12577957130129447</v>
      </c>
      <c r="BG202" s="75">
        <f t="shared" si="1575"/>
        <v>1012</v>
      </c>
      <c r="BH202" s="13">
        <f t="shared" si="1576"/>
        <v>5.3037052565379175E-2</v>
      </c>
      <c r="BJ202" s="264"/>
      <c r="BK202" s="285"/>
      <c r="BL202" s="222" t="s">
        <v>74</v>
      </c>
      <c r="BM202" s="40">
        <v>18593</v>
      </c>
      <c r="BN202" s="40">
        <v>496</v>
      </c>
      <c r="BO202" s="91">
        <v>2.6676706287312429E-2</v>
      </c>
      <c r="BP202" s="40">
        <v>2136</v>
      </c>
      <c r="BQ202" s="91">
        <v>0.11488194481794224</v>
      </c>
      <c r="BR202" s="40">
        <v>1002</v>
      </c>
      <c r="BS202" s="91">
        <v>5.3891249394933574E-2</v>
      </c>
      <c r="BU202" s="210"/>
      <c r="BV202" s="212" t="s">
        <v>74</v>
      </c>
      <c r="BW202" s="38">
        <f t="shared" si="1633"/>
        <v>0.79309260520937053</v>
      </c>
      <c r="BX202" s="38">
        <f t="shared" si="1634"/>
        <v>0.80455009949981171</v>
      </c>
      <c r="BY202" s="86"/>
      <c r="BZ202" s="148"/>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row>
    <row r="203" spans="2:178" s="12" customFormat="1" ht="14.25" customHeight="1">
      <c r="B203" s="262">
        <v>50</v>
      </c>
      <c r="C203" s="283" t="s">
        <v>16</v>
      </c>
      <c r="D203" s="143" t="s">
        <v>247</v>
      </c>
      <c r="E203" s="128">
        <v>14</v>
      </c>
      <c r="F203" s="89">
        <v>1</v>
      </c>
      <c r="G203" s="77">
        <f t="shared" si="1549"/>
        <v>7.1428571428571425E-2</v>
      </c>
      <c r="H203" s="78">
        <v>0</v>
      </c>
      <c r="I203" s="77">
        <f t="shared" si="1550"/>
        <v>0</v>
      </c>
      <c r="J203" s="78">
        <v>0</v>
      </c>
      <c r="K203" s="77">
        <f t="shared" si="1551"/>
        <v>0</v>
      </c>
      <c r="L203" s="128">
        <v>120</v>
      </c>
      <c r="M203" s="89">
        <v>2</v>
      </c>
      <c r="N203" s="77">
        <f t="shared" si="1552"/>
        <v>1.6666666666666666E-2</v>
      </c>
      <c r="O203" s="78">
        <v>18</v>
      </c>
      <c r="P203" s="77">
        <f t="shared" si="1553"/>
        <v>0.15</v>
      </c>
      <c r="Q203" s="78">
        <v>5</v>
      </c>
      <c r="R203" s="77">
        <f t="shared" si="1554"/>
        <v>4.1666666666666664E-2</v>
      </c>
      <c r="S203" s="128">
        <v>6186</v>
      </c>
      <c r="T203" s="89">
        <v>345</v>
      </c>
      <c r="U203" s="77">
        <f t="shared" si="1555"/>
        <v>5.5771096023278371E-2</v>
      </c>
      <c r="V203" s="78">
        <v>1147</v>
      </c>
      <c r="W203" s="77">
        <f t="shared" si="1556"/>
        <v>0.18541868735855158</v>
      </c>
      <c r="X203" s="78">
        <v>437</v>
      </c>
      <c r="Y203" s="77">
        <f t="shared" si="1557"/>
        <v>7.0643388296152604E-2</v>
      </c>
      <c r="Z203" s="128">
        <v>5304</v>
      </c>
      <c r="AA203" s="89">
        <v>265</v>
      </c>
      <c r="AB203" s="77">
        <f t="shared" si="1558"/>
        <v>4.9962292609351436E-2</v>
      </c>
      <c r="AC203" s="78">
        <v>940</v>
      </c>
      <c r="AD203" s="77">
        <f t="shared" si="1559"/>
        <v>0.17722473604826547</v>
      </c>
      <c r="AE203" s="78">
        <v>422</v>
      </c>
      <c r="AF203" s="77">
        <f t="shared" si="1560"/>
        <v>7.9562594268476616E-2</v>
      </c>
      <c r="AG203" s="128">
        <v>2746</v>
      </c>
      <c r="AH203" s="89">
        <v>75</v>
      </c>
      <c r="AI203" s="77">
        <f t="shared" si="1561"/>
        <v>2.7312454479242534E-2</v>
      </c>
      <c r="AJ203" s="78">
        <v>390</v>
      </c>
      <c r="AK203" s="77">
        <f t="shared" si="1562"/>
        <v>0.14202476329206118</v>
      </c>
      <c r="AL203" s="78">
        <v>174</v>
      </c>
      <c r="AM203" s="77">
        <f t="shared" si="1563"/>
        <v>6.3364894391842674E-2</v>
      </c>
      <c r="AN203" s="128">
        <v>1020</v>
      </c>
      <c r="AO203" s="89">
        <v>21</v>
      </c>
      <c r="AP203" s="77">
        <f t="shared" si="1564"/>
        <v>2.0588235294117647E-2</v>
      </c>
      <c r="AQ203" s="78">
        <v>118</v>
      </c>
      <c r="AR203" s="77">
        <f t="shared" si="1565"/>
        <v>0.11568627450980393</v>
      </c>
      <c r="AS203" s="78">
        <v>40</v>
      </c>
      <c r="AT203" s="77">
        <f t="shared" si="1566"/>
        <v>3.9215686274509803E-2</v>
      </c>
      <c r="AU203" s="128">
        <v>281</v>
      </c>
      <c r="AV203" s="89">
        <v>4</v>
      </c>
      <c r="AW203" s="77">
        <f t="shared" si="1567"/>
        <v>1.4234875444839857E-2</v>
      </c>
      <c r="AX203" s="78">
        <v>16</v>
      </c>
      <c r="AY203" s="77">
        <f t="shared" si="1568"/>
        <v>5.6939501779359428E-2</v>
      </c>
      <c r="AZ203" s="78">
        <v>3</v>
      </c>
      <c r="BA203" s="77">
        <f t="shared" si="1569"/>
        <v>1.0676156583629894E-2</v>
      </c>
      <c r="BB203" s="128">
        <f t="shared" si="1570"/>
        <v>15671</v>
      </c>
      <c r="BC203" s="79">
        <f t="shared" si="1571"/>
        <v>713</v>
      </c>
      <c r="BD203" s="77">
        <f t="shared" si="1572"/>
        <v>4.549805372981941E-2</v>
      </c>
      <c r="BE203" s="79">
        <f t="shared" si="1573"/>
        <v>2629</v>
      </c>
      <c r="BF203" s="77">
        <f t="shared" si="1574"/>
        <v>0.16776210835300875</v>
      </c>
      <c r="BG203" s="79">
        <f t="shared" si="1575"/>
        <v>1081</v>
      </c>
      <c r="BH203" s="77">
        <f t="shared" si="1576"/>
        <v>6.8980920171016522E-2</v>
      </c>
      <c r="BJ203" s="262">
        <v>50</v>
      </c>
      <c r="BK203" s="283" t="s">
        <v>16</v>
      </c>
      <c r="BL203" s="223" t="s">
        <v>177</v>
      </c>
      <c r="BM203" s="40">
        <v>15298</v>
      </c>
      <c r="BN203" s="40">
        <v>703</v>
      </c>
      <c r="BO203" s="91">
        <v>4.5953719440449729E-2</v>
      </c>
      <c r="BP203" s="40">
        <v>2481</v>
      </c>
      <c r="BQ203" s="91">
        <v>0.16217806249182901</v>
      </c>
      <c r="BR203" s="40">
        <v>1142</v>
      </c>
      <c r="BS203" s="91">
        <v>7.4650281082494441E-2</v>
      </c>
      <c r="BU203" s="208" t="s">
        <v>16</v>
      </c>
      <c r="BV203" s="213" t="s">
        <v>163</v>
      </c>
      <c r="BW203" s="38">
        <f t="shared" si="1633"/>
        <v>0.7177589177461553</v>
      </c>
      <c r="BX203" s="38">
        <f t="shared" si="1634"/>
        <v>0.71721793698522684</v>
      </c>
      <c r="BY203" s="86"/>
      <c r="BZ203" s="148"/>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row>
    <row r="204" spans="2:178" s="12" customFormat="1" ht="14.25" customHeight="1">
      <c r="B204" s="263"/>
      <c r="C204" s="284"/>
      <c r="D204" s="181" t="s">
        <v>191</v>
      </c>
      <c r="E204" s="174">
        <v>1</v>
      </c>
      <c r="F204" s="175">
        <v>0</v>
      </c>
      <c r="G204" s="67">
        <f t="shared" si="1549"/>
        <v>0</v>
      </c>
      <c r="H204" s="68">
        <v>1</v>
      </c>
      <c r="I204" s="67">
        <f t="shared" si="1550"/>
        <v>1</v>
      </c>
      <c r="J204" s="68">
        <v>0</v>
      </c>
      <c r="K204" s="67">
        <f t="shared" si="1551"/>
        <v>0</v>
      </c>
      <c r="L204" s="174">
        <v>1</v>
      </c>
      <c r="M204" s="175">
        <v>0</v>
      </c>
      <c r="N204" s="67">
        <f t="shared" si="1552"/>
        <v>0</v>
      </c>
      <c r="O204" s="68">
        <v>0</v>
      </c>
      <c r="P204" s="67">
        <f t="shared" si="1553"/>
        <v>0</v>
      </c>
      <c r="Q204" s="68">
        <v>0</v>
      </c>
      <c r="R204" s="67">
        <f t="shared" si="1554"/>
        <v>0</v>
      </c>
      <c r="S204" s="174">
        <v>447</v>
      </c>
      <c r="T204" s="175">
        <v>19</v>
      </c>
      <c r="U204" s="67">
        <f t="shared" si="1555"/>
        <v>4.2505592841163314E-2</v>
      </c>
      <c r="V204" s="68">
        <v>75</v>
      </c>
      <c r="W204" s="67">
        <f t="shared" si="1556"/>
        <v>0.16778523489932887</v>
      </c>
      <c r="X204" s="68">
        <v>29</v>
      </c>
      <c r="Y204" s="67">
        <f t="shared" si="1557"/>
        <v>6.4876957494407153E-2</v>
      </c>
      <c r="Z204" s="174">
        <v>312</v>
      </c>
      <c r="AA204" s="175">
        <v>15</v>
      </c>
      <c r="AB204" s="67">
        <f t="shared" si="1558"/>
        <v>4.807692307692308E-2</v>
      </c>
      <c r="AC204" s="68">
        <v>48</v>
      </c>
      <c r="AD204" s="67">
        <f t="shared" si="1559"/>
        <v>0.15384615384615385</v>
      </c>
      <c r="AE204" s="68">
        <v>29</v>
      </c>
      <c r="AF204" s="67">
        <f t="shared" si="1560"/>
        <v>9.2948717948717952E-2</v>
      </c>
      <c r="AG204" s="174">
        <v>143</v>
      </c>
      <c r="AH204" s="175">
        <v>9</v>
      </c>
      <c r="AI204" s="67">
        <f t="shared" si="1561"/>
        <v>6.2937062937062943E-2</v>
      </c>
      <c r="AJ204" s="68">
        <v>26</v>
      </c>
      <c r="AK204" s="67">
        <f t="shared" si="1562"/>
        <v>0.18181818181818182</v>
      </c>
      <c r="AL204" s="68">
        <v>8</v>
      </c>
      <c r="AM204" s="67">
        <f t="shared" si="1563"/>
        <v>5.5944055944055944E-2</v>
      </c>
      <c r="AN204" s="174">
        <v>56</v>
      </c>
      <c r="AO204" s="175">
        <v>1</v>
      </c>
      <c r="AP204" s="67">
        <f t="shared" si="1564"/>
        <v>1.7857142857142856E-2</v>
      </c>
      <c r="AQ204" s="68">
        <v>5</v>
      </c>
      <c r="AR204" s="67">
        <f t="shared" si="1565"/>
        <v>8.9285714285714288E-2</v>
      </c>
      <c r="AS204" s="68">
        <v>6</v>
      </c>
      <c r="AT204" s="67">
        <f t="shared" si="1566"/>
        <v>0.10714285714285714</v>
      </c>
      <c r="AU204" s="174">
        <v>10</v>
      </c>
      <c r="AV204" s="175">
        <v>0</v>
      </c>
      <c r="AW204" s="67">
        <f t="shared" si="1567"/>
        <v>0</v>
      </c>
      <c r="AX204" s="68">
        <v>1</v>
      </c>
      <c r="AY204" s="67">
        <f t="shared" si="1568"/>
        <v>0.1</v>
      </c>
      <c r="AZ204" s="68">
        <v>0</v>
      </c>
      <c r="BA204" s="67">
        <f t="shared" si="1569"/>
        <v>0</v>
      </c>
      <c r="BB204" s="174">
        <f t="shared" si="1570"/>
        <v>970</v>
      </c>
      <c r="BC204" s="69">
        <f t="shared" si="1571"/>
        <v>44</v>
      </c>
      <c r="BD204" s="67">
        <f t="shared" si="1572"/>
        <v>4.536082474226804E-2</v>
      </c>
      <c r="BE204" s="69">
        <f t="shared" si="1573"/>
        <v>156</v>
      </c>
      <c r="BF204" s="67">
        <f t="shared" si="1574"/>
        <v>0.16082474226804125</v>
      </c>
      <c r="BG204" s="69">
        <f t="shared" si="1575"/>
        <v>72</v>
      </c>
      <c r="BH204" s="67">
        <f t="shared" si="1576"/>
        <v>7.422680412371134E-2</v>
      </c>
      <c r="BJ204" s="263"/>
      <c r="BK204" s="284"/>
      <c r="BL204" s="223" t="s">
        <v>191</v>
      </c>
      <c r="BM204" s="40">
        <v>905</v>
      </c>
      <c r="BN204" s="40">
        <v>39</v>
      </c>
      <c r="BO204" s="91">
        <v>4.3093922651933701E-2</v>
      </c>
      <c r="BP204" s="40">
        <v>143</v>
      </c>
      <c r="BQ204" s="91">
        <v>0.1580110497237569</v>
      </c>
      <c r="BR204" s="40">
        <v>80</v>
      </c>
      <c r="BS204" s="91">
        <v>8.8397790055248615E-2</v>
      </c>
      <c r="BU204" s="209"/>
      <c r="BV204" s="213" t="s">
        <v>191</v>
      </c>
      <c r="BW204" s="38">
        <f t="shared" si="1633"/>
        <v>0.71958762886597938</v>
      </c>
      <c r="BX204" s="38">
        <f t="shared" si="1634"/>
        <v>0.7104972375690608</v>
      </c>
      <c r="BY204" s="86"/>
      <c r="BZ204" s="148"/>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row>
    <row r="205" spans="2:178" s="12" customFormat="1" ht="14.25" customHeight="1">
      <c r="B205" s="263"/>
      <c r="C205" s="284"/>
      <c r="D205" s="144" t="s">
        <v>246</v>
      </c>
      <c r="E205" s="166">
        <v>1</v>
      </c>
      <c r="F205" s="235">
        <v>0</v>
      </c>
      <c r="G205" s="168">
        <f t="shared" ref="G205" si="1663">IFERROR(F205/E205,"-")</f>
        <v>0</v>
      </c>
      <c r="H205" s="236">
        <v>0</v>
      </c>
      <c r="I205" s="168">
        <f t="shared" ref="I205" si="1664">IFERROR(H205/E205,"-")</f>
        <v>0</v>
      </c>
      <c r="J205" s="236">
        <v>0</v>
      </c>
      <c r="K205" s="168">
        <f t="shared" ref="K205" si="1665">IFERROR(J205/E205,"-")</f>
        <v>0</v>
      </c>
      <c r="L205" s="166">
        <v>2</v>
      </c>
      <c r="M205" s="235">
        <v>0</v>
      </c>
      <c r="N205" s="168">
        <f t="shared" ref="N205" si="1666">IFERROR(M205/L205,"-")</f>
        <v>0</v>
      </c>
      <c r="O205" s="236">
        <v>0</v>
      </c>
      <c r="P205" s="168">
        <f t="shared" ref="P205" si="1667">IFERROR(O205/L205,"-")</f>
        <v>0</v>
      </c>
      <c r="Q205" s="236">
        <v>0</v>
      </c>
      <c r="R205" s="168">
        <f t="shared" ref="R205" si="1668">IFERROR(Q205/L205,"-")</f>
        <v>0</v>
      </c>
      <c r="S205" s="166">
        <v>64</v>
      </c>
      <c r="T205" s="235">
        <v>0</v>
      </c>
      <c r="U205" s="168">
        <f t="shared" ref="U205" si="1669">IFERROR(T205/S205,"-")</f>
        <v>0</v>
      </c>
      <c r="V205" s="236">
        <v>3</v>
      </c>
      <c r="W205" s="168">
        <f t="shared" ref="W205" si="1670">IFERROR(V205/S205,"-")</f>
        <v>4.6875E-2</v>
      </c>
      <c r="X205" s="236">
        <v>3</v>
      </c>
      <c r="Y205" s="168">
        <f t="shared" ref="Y205" si="1671">IFERROR(X205/S205,"-")</f>
        <v>4.6875E-2</v>
      </c>
      <c r="Z205" s="166">
        <v>107</v>
      </c>
      <c r="AA205" s="235">
        <v>0</v>
      </c>
      <c r="AB205" s="168">
        <f t="shared" ref="AB205" si="1672">IFERROR(AA205/Z205,"-")</f>
        <v>0</v>
      </c>
      <c r="AC205" s="236">
        <v>6</v>
      </c>
      <c r="AD205" s="168">
        <f t="shared" ref="AD205" si="1673">IFERROR(AC205/Z205,"-")</f>
        <v>5.6074766355140186E-2</v>
      </c>
      <c r="AE205" s="236">
        <v>0</v>
      </c>
      <c r="AF205" s="168">
        <f t="shared" ref="AF205" si="1674">IFERROR(AE205/Z205,"-")</f>
        <v>0</v>
      </c>
      <c r="AG205" s="166">
        <v>106</v>
      </c>
      <c r="AH205" s="235">
        <v>0</v>
      </c>
      <c r="AI205" s="168">
        <f t="shared" ref="AI205" si="1675">IFERROR(AH205/AG205,"-")</f>
        <v>0</v>
      </c>
      <c r="AJ205" s="236">
        <v>1</v>
      </c>
      <c r="AK205" s="168">
        <f t="shared" ref="AK205" si="1676">IFERROR(AJ205/AG205,"-")</f>
        <v>9.433962264150943E-3</v>
      </c>
      <c r="AL205" s="236">
        <v>1</v>
      </c>
      <c r="AM205" s="168">
        <f t="shared" ref="AM205" si="1677">IFERROR(AL205/AG205,"-")</f>
        <v>9.433962264150943E-3</v>
      </c>
      <c r="AN205" s="166">
        <v>74</v>
      </c>
      <c r="AO205" s="235">
        <v>0</v>
      </c>
      <c r="AP205" s="168">
        <f t="shared" ref="AP205" si="1678">IFERROR(AO205/AN205,"-")</f>
        <v>0</v>
      </c>
      <c r="AQ205" s="236">
        <v>1</v>
      </c>
      <c r="AR205" s="168">
        <f t="shared" ref="AR205" si="1679">IFERROR(AQ205/AN205,"-")</f>
        <v>1.3513513513513514E-2</v>
      </c>
      <c r="AS205" s="236">
        <v>1</v>
      </c>
      <c r="AT205" s="168">
        <f t="shared" ref="AT205" si="1680">IFERROR(AS205/AN205,"-")</f>
        <v>1.3513513513513514E-2</v>
      </c>
      <c r="AU205" s="166">
        <v>37</v>
      </c>
      <c r="AV205" s="235">
        <v>0</v>
      </c>
      <c r="AW205" s="168">
        <f t="shared" ref="AW205" si="1681">IFERROR(AV205/AU205,"-")</f>
        <v>0</v>
      </c>
      <c r="AX205" s="236">
        <v>0</v>
      </c>
      <c r="AY205" s="168">
        <f t="shared" ref="AY205" si="1682">IFERROR(AX205/AU205,"-")</f>
        <v>0</v>
      </c>
      <c r="AZ205" s="236">
        <v>0</v>
      </c>
      <c r="BA205" s="168">
        <f t="shared" ref="BA205" si="1683">IFERROR(AZ205/AU205,"-")</f>
        <v>0</v>
      </c>
      <c r="BB205" s="166">
        <f t="shared" ref="BB205" si="1684">SUM(E205,L205,S205,Z205,AG205,AN205,AU205,)</f>
        <v>391</v>
      </c>
      <c r="BC205" s="167">
        <f t="shared" ref="BC205" si="1685">SUM(F205,M205,T205,AA205,AH205,AO205,AV205,)</f>
        <v>0</v>
      </c>
      <c r="BD205" s="168">
        <f t="shared" ref="BD205" si="1686">IFERROR(BC205/BB205,"-")</f>
        <v>0</v>
      </c>
      <c r="BE205" s="167">
        <f t="shared" ref="BE205" si="1687">SUM(H205,O205,V205,AC205,AJ205,AQ205,AX205,)</f>
        <v>11</v>
      </c>
      <c r="BF205" s="168">
        <f t="shared" ref="BF205" si="1688">IFERROR(BE205/BB205,"-")</f>
        <v>2.8132992327365727E-2</v>
      </c>
      <c r="BG205" s="167">
        <f t="shared" ref="BG205" si="1689">SUM(J205,Q205,X205,AE205,AL205,AS205,AZ205,)</f>
        <v>5</v>
      </c>
      <c r="BH205" s="168">
        <f t="shared" ref="BH205" si="1690">IFERROR(BG205/BB205,"-")</f>
        <v>1.278772378516624E-2</v>
      </c>
      <c r="BJ205" s="263"/>
      <c r="BK205" s="284"/>
      <c r="BL205" s="223" t="s">
        <v>245</v>
      </c>
      <c r="BM205" s="40">
        <v>198</v>
      </c>
      <c r="BN205" s="40">
        <v>0</v>
      </c>
      <c r="BO205" s="91">
        <v>0</v>
      </c>
      <c r="BP205" s="40">
        <v>1</v>
      </c>
      <c r="BQ205" s="91">
        <v>5.0505050505050509E-3</v>
      </c>
      <c r="BR205" s="40">
        <v>1</v>
      </c>
      <c r="BS205" s="91">
        <v>5.0505050505050509E-3</v>
      </c>
      <c r="BU205" s="209"/>
      <c r="BV205" s="213" t="s">
        <v>245</v>
      </c>
      <c r="BW205" s="38">
        <f t="shared" si="1633"/>
        <v>0.95907928388746799</v>
      </c>
      <c r="BX205" s="38">
        <f t="shared" si="1634"/>
        <v>0.98989898989898994</v>
      </c>
      <c r="BY205" s="86"/>
      <c r="BZ205" s="148"/>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row>
    <row r="206" spans="2:178" s="12" customFormat="1" ht="14.25" customHeight="1">
      <c r="B206" s="264"/>
      <c r="C206" s="285"/>
      <c r="D206" s="164" t="s">
        <v>74</v>
      </c>
      <c r="E206" s="39">
        <v>16</v>
      </c>
      <c r="F206" s="237">
        <v>1</v>
      </c>
      <c r="G206" s="13">
        <f t="shared" si="1549"/>
        <v>6.25E-2</v>
      </c>
      <c r="H206" s="34">
        <v>1</v>
      </c>
      <c r="I206" s="13">
        <f t="shared" si="1550"/>
        <v>6.25E-2</v>
      </c>
      <c r="J206" s="34">
        <v>0</v>
      </c>
      <c r="K206" s="13">
        <f t="shared" si="1551"/>
        <v>0</v>
      </c>
      <c r="L206" s="39">
        <v>123</v>
      </c>
      <c r="M206" s="237">
        <v>2</v>
      </c>
      <c r="N206" s="13">
        <f t="shared" si="1552"/>
        <v>1.6260162601626018E-2</v>
      </c>
      <c r="O206" s="34">
        <v>18</v>
      </c>
      <c r="P206" s="13">
        <f t="shared" si="1553"/>
        <v>0.14634146341463414</v>
      </c>
      <c r="Q206" s="34">
        <v>5</v>
      </c>
      <c r="R206" s="13">
        <f t="shared" si="1554"/>
        <v>4.065040650406504E-2</v>
      </c>
      <c r="S206" s="39">
        <v>6697</v>
      </c>
      <c r="T206" s="237">
        <v>364</v>
      </c>
      <c r="U206" s="13">
        <f t="shared" si="1555"/>
        <v>5.4352695236673139E-2</v>
      </c>
      <c r="V206" s="34">
        <v>1225</v>
      </c>
      <c r="W206" s="13">
        <f t="shared" si="1556"/>
        <v>0.18291772435418843</v>
      </c>
      <c r="X206" s="34">
        <v>469</v>
      </c>
      <c r="Y206" s="13">
        <f t="shared" si="1557"/>
        <v>7.0031357324175009E-2</v>
      </c>
      <c r="Z206" s="39">
        <v>5723</v>
      </c>
      <c r="AA206" s="237">
        <v>280</v>
      </c>
      <c r="AB206" s="13">
        <f t="shared" si="1558"/>
        <v>4.8925388782107289E-2</v>
      </c>
      <c r="AC206" s="34">
        <v>994</v>
      </c>
      <c r="AD206" s="13">
        <f t="shared" si="1559"/>
        <v>0.17368513017648088</v>
      </c>
      <c r="AE206" s="34">
        <v>451</v>
      </c>
      <c r="AF206" s="13">
        <f t="shared" si="1560"/>
        <v>7.8804822645465664E-2</v>
      </c>
      <c r="AG206" s="39">
        <v>2995</v>
      </c>
      <c r="AH206" s="237">
        <v>84</v>
      </c>
      <c r="AI206" s="13">
        <f t="shared" si="1561"/>
        <v>2.8046744574290485E-2</v>
      </c>
      <c r="AJ206" s="34">
        <v>417</v>
      </c>
      <c r="AK206" s="13">
        <f t="shared" si="1562"/>
        <v>0.13923205342237061</v>
      </c>
      <c r="AL206" s="34">
        <v>183</v>
      </c>
      <c r="AM206" s="13">
        <f t="shared" si="1563"/>
        <v>6.1101836393989986E-2</v>
      </c>
      <c r="AN206" s="39">
        <v>1150</v>
      </c>
      <c r="AO206" s="237">
        <v>22</v>
      </c>
      <c r="AP206" s="13">
        <f t="shared" si="1564"/>
        <v>1.9130434782608695E-2</v>
      </c>
      <c r="AQ206" s="34">
        <v>124</v>
      </c>
      <c r="AR206" s="13">
        <f t="shared" si="1565"/>
        <v>0.10782608695652174</v>
      </c>
      <c r="AS206" s="34">
        <v>47</v>
      </c>
      <c r="AT206" s="13">
        <f t="shared" si="1566"/>
        <v>4.0869565217391303E-2</v>
      </c>
      <c r="AU206" s="39">
        <v>328</v>
      </c>
      <c r="AV206" s="237">
        <v>4</v>
      </c>
      <c r="AW206" s="13">
        <f t="shared" si="1567"/>
        <v>1.2195121951219513E-2</v>
      </c>
      <c r="AX206" s="34">
        <v>17</v>
      </c>
      <c r="AY206" s="13">
        <f t="shared" si="1568"/>
        <v>5.1829268292682924E-2</v>
      </c>
      <c r="AZ206" s="34">
        <v>3</v>
      </c>
      <c r="BA206" s="13">
        <f t="shared" si="1569"/>
        <v>9.1463414634146336E-3</v>
      </c>
      <c r="BB206" s="39">
        <f t="shared" si="1570"/>
        <v>17032</v>
      </c>
      <c r="BC206" s="75">
        <f t="shared" si="1571"/>
        <v>757</v>
      </c>
      <c r="BD206" s="13">
        <f t="shared" si="1572"/>
        <v>4.444574917801785E-2</v>
      </c>
      <c r="BE206" s="75">
        <f t="shared" si="1573"/>
        <v>2796</v>
      </c>
      <c r="BF206" s="13">
        <f t="shared" si="1574"/>
        <v>0.16416157820573038</v>
      </c>
      <c r="BG206" s="75">
        <f t="shared" si="1575"/>
        <v>1158</v>
      </c>
      <c r="BH206" s="13">
        <f t="shared" si="1576"/>
        <v>6.7989666510098634E-2</v>
      </c>
      <c r="BJ206" s="264"/>
      <c r="BK206" s="285"/>
      <c r="BL206" s="222" t="s">
        <v>74</v>
      </c>
      <c r="BM206" s="40">
        <v>16401</v>
      </c>
      <c r="BN206" s="40">
        <v>742</v>
      </c>
      <c r="BO206" s="91">
        <v>4.5241143832693127E-2</v>
      </c>
      <c r="BP206" s="40">
        <v>2625</v>
      </c>
      <c r="BQ206" s="91">
        <v>0.16005121638924455</v>
      </c>
      <c r="BR206" s="40">
        <v>1223</v>
      </c>
      <c r="BS206" s="91">
        <v>7.4568623864398512E-2</v>
      </c>
      <c r="BU206" s="210"/>
      <c r="BV206" s="212" t="s">
        <v>74</v>
      </c>
      <c r="BW206" s="38">
        <f t="shared" si="1633"/>
        <v>0.72340300610615316</v>
      </c>
      <c r="BX206" s="38">
        <f t="shared" si="1634"/>
        <v>0.7201390159136638</v>
      </c>
      <c r="BY206" s="86"/>
      <c r="BZ206" s="148"/>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row>
    <row r="207" spans="2:178" s="12" customFormat="1" ht="14.25" customHeight="1">
      <c r="B207" s="262">
        <v>51</v>
      </c>
      <c r="C207" s="283" t="s">
        <v>48</v>
      </c>
      <c r="D207" s="143" t="s">
        <v>247</v>
      </c>
      <c r="E207" s="128">
        <v>43</v>
      </c>
      <c r="F207" s="79">
        <v>4</v>
      </c>
      <c r="G207" s="77">
        <f t="shared" si="1549"/>
        <v>9.3023255813953487E-2</v>
      </c>
      <c r="H207" s="79">
        <v>3</v>
      </c>
      <c r="I207" s="77">
        <f t="shared" si="1550"/>
        <v>6.9767441860465115E-2</v>
      </c>
      <c r="J207" s="79">
        <v>2</v>
      </c>
      <c r="K207" s="77">
        <f t="shared" si="1551"/>
        <v>4.6511627906976744E-2</v>
      </c>
      <c r="L207" s="128">
        <v>147</v>
      </c>
      <c r="M207" s="79">
        <v>7</v>
      </c>
      <c r="N207" s="77">
        <f t="shared" si="1552"/>
        <v>4.7619047619047616E-2</v>
      </c>
      <c r="O207" s="79">
        <v>18</v>
      </c>
      <c r="P207" s="77">
        <f t="shared" si="1553"/>
        <v>0.12244897959183673</v>
      </c>
      <c r="Q207" s="79">
        <v>14</v>
      </c>
      <c r="R207" s="77">
        <f t="shared" si="1554"/>
        <v>9.5238095238095233E-2</v>
      </c>
      <c r="S207" s="128">
        <v>8228</v>
      </c>
      <c r="T207" s="79">
        <v>847</v>
      </c>
      <c r="U207" s="77">
        <f t="shared" si="1555"/>
        <v>0.10294117647058823</v>
      </c>
      <c r="V207" s="79">
        <v>1812</v>
      </c>
      <c r="W207" s="77">
        <f t="shared" si="1556"/>
        <v>0.22022362664073894</v>
      </c>
      <c r="X207" s="79">
        <v>910</v>
      </c>
      <c r="Y207" s="77">
        <f t="shared" si="1557"/>
        <v>0.11059795819154108</v>
      </c>
      <c r="Z207" s="128">
        <v>6480</v>
      </c>
      <c r="AA207" s="79">
        <v>631</v>
      </c>
      <c r="AB207" s="77">
        <f t="shared" si="1558"/>
        <v>9.7376543209876543E-2</v>
      </c>
      <c r="AC207" s="79">
        <v>1476</v>
      </c>
      <c r="AD207" s="77">
        <f t="shared" si="1559"/>
        <v>0.22777777777777777</v>
      </c>
      <c r="AE207" s="79">
        <v>734</v>
      </c>
      <c r="AF207" s="77">
        <f t="shared" si="1560"/>
        <v>0.11327160493827161</v>
      </c>
      <c r="AG207" s="128">
        <v>3821</v>
      </c>
      <c r="AH207" s="79">
        <v>262</v>
      </c>
      <c r="AI207" s="77">
        <f t="shared" si="1561"/>
        <v>6.8568437581784866E-2</v>
      </c>
      <c r="AJ207" s="79">
        <v>758</v>
      </c>
      <c r="AK207" s="77">
        <f t="shared" si="1562"/>
        <v>0.19837738811829364</v>
      </c>
      <c r="AL207" s="79">
        <v>350</v>
      </c>
      <c r="AM207" s="77">
        <f t="shared" si="1563"/>
        <v>9.1599057838262235E-2</v>
      </c>
      <c r="AN207" s="128">
        <v>1568</v>
      </c>
      <c r="AO207" s="79">
        <v>57</v>
      </c>
      <c r="AP207" s="77">
        <f t="shared" si="1564"/>
        <v>3.6352040816326529E-2</v>
      </c>
      <c r="AQ207" s="79">
        <v>235</v>
      </c>
      <c r="AR207" s="77">
        <f t="shared" si="1565"/>
        <v>0.14987244897959184</v>
      </c>
      <c r="AS207" s="79">
        <v>91</v>
      </c>
      <c r="AT207" s="77">
        <f t="shared" si="1566"/>
        <v>5.8035714285714288E-2</v>
      </c>
      <c r="AU207" s="128">
        <v>556</v>
      </c>
      <c r="AV207" s="79">
        <v>5</v>
      </c>
      <c r="AW207" s="77">
        <f t="shared" si="1567"/>
        <v>8.9928057553956831E-3</v>
      </c>
      <c r="AX207" s="79">
        <v>63</v>
      </c>
      <c r="AY207" s="77">
        <f t="shared" si="1568"/>
        <v>0.11330935251798561</v>
      </c>
      <c r="AZ207" s="79">
        <v>19</v>
      </c>
      <c r="BA207" s="77">
        <f t="shared" si="1569"/>
        <v>3.41726618705036E-2</v>
      </c>
      <c r="BB207" s="128">
        <f t="shared" si="1570"/>
        <v>20843</v>
      </c>
      <c r="BC207" s="79">
        <f t="shared" si="1571"/>
        <v>1813</v>
      </c>
      <c r="BD207" s="77">
        <f t="shared" si="1572"/>
        <v>8.6983639591229664E-2</v>
      </c>
      <c r="BE207" s="79">
        <f t="shared" si="1573"/>
        <v>4365</v>
      </c>
      <c r="BF207" s="77">
        <f t="shared" si="1574"/>
        <v>0.20942282780789714</v>
      </c>
      <c r="BG207" s="79">
        <f t="shared" si="1575"/>
        <v>2120</v>
      </c>
      <c r="BH207" s="77">
        <f t="shared" si="1576"/>
        <v>0.10171280525836011</v>
      </c>
      <c r="BJ207" s="262">
        <v>51</v>
      </c>
      <c r="BK207" s="283" t="s">
        <v>48</v>
      </c>
      <c r="BL207" s="223" t="s">
        <v>177</v>
      </c>
      <c r="BM207" s="40">
        <v>20190</v>
      </c>
      <c r="BN207" s="40">
        <v>1794</v>
      </c>
      <c r="BO207" s="91">
        <v>8.8855869242199112E-2</v>
      </c>
      <c r="BP207" s="40">
        <v>4126</v>
      </c>
      <c r="BQ207" s="91">
        <v>0.20435859336305101</v>
      </c>
      <c r="BR207" s="40">
        <v>1940</v>
      </c>
      <c r="BS207" s="91">
        <v>9.6087171867261026E-2</v>
      </c>
      <c r="BU207" s="208" t="s">
        <v>48</v>
      </c>
      <c r="BV207" s="213" t="s">
        <v>163</v>
      </c>
      <c r="BW207" s="38">
        <f t="shared" si="1633"/>
        <v>0.60188072734251308</v>
      </c>
      <c r="BX207" s="38">
        <f t="shared" si="1634"/>
        <v>0.61069836552748891</v>
      </c>
      <c r="BY207" s="86"/>
      <c r="BZ207" s="148"/>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row>
    <row r="208" spans="2:178" s="12" customFormat="1" ht="14.25" customHeight="1">
      <c r="B208" s="263"/>
      <c r="C208" s="284"/>
      <c r="D208" s="181" t="s">
        <v>191</v>
      </c>
      <c r="E208" s="174">
        <v>3</v>
      </c>
      <c r="F208" s="69">
        <v>0</v>
      </c>
      <c r="G208" s="67">
        <f t="shared" si="1549"/>
        <v>0</v>
      </c>
      <c r="H208" s="69">
        <v>1</v>
      </c>
      <c r="I208" s="67">
        <f t="shared" si="1550"/>
        <v>0.33333333333333331</v>
      </c>
      <c r="J208" s="69">
        <v>0</v>
      </c>
      <c r="K208" s="67">
        <f t="shared" si="1551"/>
        <v>0</v>
      </c>
      <c r="L208" s="174">
        <v>6</v>
      </c>
      <c r="M208" s="69">
        <v>0</v>
      </c>
      <c r="N208" s="67">
        <f t="shared" si="1552"/>
        <v>0</v>
      </c>
      <c r="O208" s="69">
        <v>0</v>
      </c>
      <c r="P208" s="67">
        <f t="shared" si="1553"/>
        <v>0</v>
      </c>
      <c r="Q208" s="69">
        <v>1</v>
      </c>
      <c r="R208" s="67">
        <f t="shared" si="1554"/>
        <v>0.16666666666666666</v>
      </c>
      <c r="S208" s="174">
        <v>711</v>
      </c>
      <c r="T208" s="69">
        <v>66</v>
      </c>
      <c r="U208" s="67">
        <f t="shared" si="1555"/>
        <v>9.2827004219409287E-2</v>
      </c>
      <c r="V208" s="69">
        <v>150</v>
      </c>
      <c r="W208" s="67">
        <f t="shared" si="1556"/>
        <v>0.2109704641350211</v>
      </c>
      <c r="X208" s="69">
        <v>63</v>
      </c>
      <c r="Y208" s="67">
        <f t="shared" si="1557"/>
        <v>8.8607594936708861E-2</v>
      </c>
      <c r="Z208" s="174">
        <v>419</v>
      </c>
      <c r="AA208" s="69">
        <v>43</v>
      </c>
      <c r="AB208" s="67">
        <f t="shared" si="1558"/>
        <v>0.1026252983293556</v>
      </c>
      <c r="AC208" s="69">
        <v>101</v>
      </c>
      <c r="AD208" s="67">
        <f t="shared" si="1559"/>
        <v>0.24105011933174225</v>
      </c>
      <c r="AE208" s="69">
        <v>39</v>
      </c>
      <c r="AF208" s="67">
        <f t="shared" si="1560"/>
        <v>9.3078758949880672E-2</v>
      </c>
      <c r="AG208" s="174">
        <v>165</v>
      </c>
      <c r="AH208" s="69">
        <v>7</v>
      </c>
      <c r="AI208" s="67">
        <f t="shared" si="1561"/>
        <v>4.2424242424242427E-2</v>
      </c>
      <c r="AJ208" s="69">
        <v>38</v>
      </c>
      <c r="AK208" s="67">
        <f t="shared" si="1562"/>
        <v>0.23030303030303031</v>
      </c>
      <c r="AL208" s="69">
        <v>14</v>
      </c>
      <c r="AM208" s="67">
        <f t="shared" si="1563"/>
        <v>8.4848484848484854E-2</v>
      </c>
      <c r="AN208" s="174">
        <v>61</v>
      </c>
      <c r="AO208" s="69">
        <v>3</v>
      </c>
      <c r="AP208" s="67">
        <f t="shared" si="1564"/>
        <v>4.9180327868852458E-2</v>
      </c>
      <c r="AQ208" s="69">
        <v>9</v>
      </c>
      <c r="AR208" s="67">
        <f t="shared" si="1565"/>
        <v>0.14754098360655737</v>
      </c>
      <c r="AS208" s="69">
        <v>4</v>
      </c>
      <c r="AT208" s="67">
        <f t="shared" si="1566"/>
        <v>6.5573770491803282E-2</v>
      </c>
      <c r="AU208" s="174">
        <v>12</v>
      </c>
      <c r="AV208" s="69">
        <v>0</v>
      </c>
      <c r="AW208" s="67">
        <f t="shared" si="1567"/>
        <v>0</v>
      </c>
      <c r="AX208" s="69">
        <v>0</v>
      </c>
      <c r="AY208" s="67">
        <f t="shared" si="1568"/>
        <v>0</v>
      </c>
      <c r="AZ208" s="69">
        <v>1</v>
      </c>
      <c r="BA208" s="67">
        <f t="shared" si="1569"/>
        <v>8.3333333333333329E-2</v>
      </c>
      <c r="BB208" s="174">
        <f t="shared" si="1570"/>
        <v>1377</v>
      </c>
      <c r="BC208" s="69">
        <f t="shared" si="1571"/>
        <v>119</v>
      </c>
      <c r="BD208" s="67">
        <f t="shared" si="1572"/>
        <v>8.6419753086419748E-2</v>
      </c>
      <c r="BE208" s="69">
        <f t="shared" si="1573"/>
        <v>299</v>
      </c>
      <c r="BF208" s="67">
        <f t="shared" si="1574"/>
        <v>0.21713870733478577</v>
      </c>
      <c r="BG208" s="69">
        <f t="shared" si="1575"/>
        <v>122</v>
      </c>
      <c r="BH208" s="67">
        <f t="shared" si="1576"/>
        <v>8.8598402323892517E-2</v>
      </c>
      <c r="BJ208" s="263"/>
      <c r="BK208" s="284"/>
      <c r="BL208" s="223" t="s">
        <v>191</v>
      </c>
      <c r="BM208" s="40">
        <v>1301</v>
      </c>
      <c r="BN208" s="40">
        <v>106</v>
      </c>
      <c r="BO208" s="91">
        <v>8.1475787855495779E-2</v>
      </c>
      <c r="BP208" s="40">
        <v>293</v>
      </c>
      <c r="BQ208" s="91">
        <v>0.22521137586471945</v>
      </c>
      <c r="BR208" s="40">
        <v>132</v>
      </c>
      <c r="BS208" s="91">
        <v>0.10146041506533436</v>
      </c>
      <c r="BU208" s="209"/>
      <c r="BV208" s="213" t="s">
        <v>191</v>
      </c>
      <c r="BW208" s="38">
        <f t="shared" si="1633"/>
        <v>0.60784313725490191</v>
      </c>
      <c r="BX208" s="38">
        <f t="shared" si="1634"/>
        <v>0.59185242121445047</v>
      </c>
      <c r="BY208" s="86"/>
      <c r="BZ208" s="148"/>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row>
    <row r="209" spans="2:178" s="12" customFormat="1" ht="14.25" customHeight="1">
      <c r="B209" s="263"/>
      <c r="C209" s="284"/>
      <c r="D209" s="144" t="s">
        <v>246</v>
      </c>
      <c r="E209" s="166">
        <v>1</v>
      </c>
      <c r="F209" s="167">
        <v>0</v>
      </c>
      <c r="G209" s="168">
        <f t="shared" ref="G209" si="1691">IFERROR(F209/E209,"-")</f>
        <v>0</v>
      </c>
      <c r="H209" s="167">
        <v>0</v>
      </c>
      <c r="I209" s="168">
        <f t="shared" ref="I209" si="1692">IFERROR(H209/E209,"-")</f>
        <v>0</v>
      </c>
      <c r="J209" s="167">
        <v>0</v>
      </c>
      <c r="K209" s="168">
        <f t="shared" ref="K209" si="1693">IFERROR(J209/E209,"-")</f>
        <v>0</v>
      </c>
      <c r="L209" s="166">
        <v>3</v>
      </c>
      <c r="M209" s="167">
        <v>0</v>
      </c>
      <c r="N209" s="168">
        <f t="shared" ref="N209" si="1694">IFERROR(M209/L209,"-")</f>
        <v>0</v>
      </c>
      <c r="O209" s="167">
        <v>0</v>
      </c>
      <c r="P209" s="168">
        <f t="shared" ref="P209" si="1695">IFERROR(O209/L209,"-")</f>
        <v>0</v>
      </c>
      <c r="Q209" s="167">
        <v>1</v>
      </c>
      <c r="R209" s="168">
        <f t="shared" ref="R209" si="1696">IFERROR(Q209/L209,"-")</f>
        <v>0.33333333333333331</v>
      </c>
      <c r="S209" s="166">
        <v>67</v>
      </c>
      <c r="T209" s="167">
        <v>1</v>
      </c>
      <c r="U209" s="168">
        <f t="shared" ref="U209" si="1697">IFERROR(T209/S209,"-")</f>
        <v>1.4925373134328358E-2</v>
      </c>
      <c r="V209" s="167">
        <v>3</v>
      </c>
      <c r="W209" s="168">
        <f t="shared" ref="W209" si="1698">IFERROR(V209/S209,"-")</f>
        <v>4.4776119402985072E-2</v>
      </c>
      <c r="X209" s="167">
        <v>3</v>
      </c>
      <c r="Y209" s="168">
        <f t="shared" ref="Y209" si="1699">IFERROR(X209/S209,"-")</f>
        <v>4.4776119402985072E-2</v>
      </c>
      <c r="Z209" s="166">
        <v>107</v>
      </c>
      <c r="AA209" s="167">
        <v>0</v>
      </c>
      <c r="AB209" s="168">
        <f t="shared" ref="AB209" si="1700">IFERROR(AA209/Z209,"-")</f>
        <v>0</v>
      </c>
      <c r="AC209" s="167">
        <v>8</v>
      </c>
      <c r="AD209" s="168">
        <f t="shared" ref="AD209" si="1701">IFERROR(AC209/Z209,"-")</f>
        <v>7.476635514018691E-2</v>
      </c>
      <c r="AE209" s="167">
        <v>7</v>
      </c>
      <c r="AF209" s="168">
        <f t="shared" ref="AF209" si="1702">IFERROR(AE209/Z209,"-")</f>
        <v>6.5420560747663545E-2</v>
      </c>
      <c r="AG209" s="166">
        <v>103</v>
      </c>
      <c r="AH209" s="167">
        <v>0</v>
      </c>
      <c r="AI209" s="168">
        <f t="shared" ref="AI209" si="1703">IFERROR(AH209/AG209,"-")</f>
        <v>0</v>
      </c>
      <c r="AJ209" s="167">
        <v>5</v>
      </c>
      <c r="AK209" s="168">
        <f t="shared" ref="AK209" si="1704">IFERROR(AJ209/AG209,"-")</f>
        <v>4.8543689320388349E-2</v>
      </c>
      <c r="AL209" s="167">
        <v>4</v>
      </c>
      <c r="AM209" s="168">
        <f t="shared" ref="AM209" si="1705">IFERROR(AL209/AG209,"-")</f>
        <v>3.8834951456310676E-2</v>
      </c>
      <c r="AN209" s="166">
        <v>88</v>
      </c>
      <c r="AO209" s="167">
        <v>0</v>
      </c>
      <c r="AP209" s="168">
        <f t="shared" ref="AP209" si="1706">IFERROR(AO209/AN209,"-")</f>
        <v>0</v>
      </c>
      <c r="AQ209" s="167">
        <v>1</v>
      </c>
      <c r="AR209" s="168">
        <f t="shared" ref="AR209" si="1707">IFERROR(AQ209/AN209,"-")</f>
        <v>1.1363636363636364E-2</v>
      </c>
      <c r="AS209" s="167">
        <v>1</v>
      </c>
      <c r="AT209" s="168">
        <f t="shared" ref="AT209" si="1708">IFERROR(AS209/AN209,"-")</f>
        <v>1.1363636363636364E-2</v>
      </c>
      <c r="AU209" s="166">
        <v>56</v>
      </c>
      <c r="AV209" s="167">
        <v>0</v>
      </c>
      <c r="AW209" s="168">
        <f t="shared" ref="AW209" si="1709">IFERROR(AV209/AU209,"-")</f>
        <v>0</v>
      </c>
      <c r="AX209" s="167">
        <v>1</v>
      </c>
      <c r="AY209" s="168">
        <f t="shared" ref="AY209" si="1710">IFERROR(AX209/AU209,"-")</f>
        <v>1.7857142857142856E-2</v>
      </c>
      <c r="AZ209" s="167">
        <v>1</v>
      </c>
      <c r="BA209" s="168">
        <f t="shared" ref="BA209" si="1711">IFERROR(AZ209/AU209,"-")</f>
        <v>1.7857142857142856E-2</v>
      </c>
      <c r="BB209" s="166">
        <f t="shared" ref="BB209" si="1712">SUM(E209,L209,S209,Z209,AG209,AN209,AU209,)</f>
        <v>425</v>
      </c>
      <c r="BC209" s="167">
        <f t="shared" ref="BC209" si="1713">SUM(F209,M209,T209,AA209,AH209,AO209,AV209,)</f>
        <v>1</v>
      </c>
      <c r="BD209" s="168">
        <f t="shared" ref="BD209" si="1714">IFERROR(BC209/BB209,"-")</f>
        <v>2.352941176470588E-3</v>
      </c>
      <c r="BE209" s="167">
        <f t="shared" ref="BE209" si="1715">SUM(H209,O209,V209,AC209,AJ209,AQ209,AX209,)</f>
        <v>18</v>
      </c>
      <c r="BF209" s="168">
        <f t="shared" ref="BF209" si="1716">IFERROR(BE209/BB209,"-")</f>
        <v>4.2352941176470586E-2</v>
      </c>
      <c r="BG209" s="167">
        <f t="shared" ref="BG209" si="1717">SUM(J209,Q209,X209,AE209,AL209,AS209,AZ209,)</f>
        <v>17</v>
      </c>
      <c r="BH209" s="168">
        <f t="shared" ref="BH209" si="1718">IFERROR(BG209/BB209,"-")</f>
        <v>0.04</v>
      </c>
      <c r="BJ209" s="263"/>
      <c r="BK209" s="284"/>
      <c r="BL209" s="223" t="s">
        <v>245</v>
      </c>
      <c r="BM209" s="40">
        <v>209</v>
      </c>
      <c r="BN209" s="40">
        <v>0</v>
      </c>
      <c r="BO209" s="91">
        <v>0</v>
      </c>
      <c r="BP209" s="40">
        <v>0</v>
      </c>
      <c r="BQ209" s="91">
        <v>0</v>
      </c>
      <c r="BR209" s="40">
        <v>0</v>
      </c>
      <c r="BS209" s="91">
        <v>0</v>
      </c>
      <c r="BU209" s="209"/>
      <c r="BV209" s="213" t="s">
        <v>245</v>
      </c>
      <c r="BW209" s="38">
        <f t="shared" si="1633"/>
        <v>0.91529411764705881</v>
      </c>
      <c r="BX209" s="38">
        <f t="shared" si="1634"/>
        <v>1</v>
      </c>
      <c r="BY209" s="86"/>
      <c r="BZ209" s="148"/>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row>
    <row r="210" spans="2:178" s="12" customFormat="1" ht="14.25" customHeight="1">
      <c r="B210" s="264"/>
      <c r="C210" s="285"/>
      <c r="D210" s="164" t="s">
        <v>74</v>
      </c>
      <c r="E210" s="40">
        <v>47</v>
      </c>
      <c r="F210" s="62">
        <v>4</v>
      </c>
      <c r="G210" s="60">
        <f t="shared" si="1549"/>
        <v>8.5106382978723402E-2</v>
      </c>
      <c r="H210" s="62">
        <v>4</v>
      </c>
      <c r="I210" s="60">
        <f t="shared" si="1550"/>
        <v>8.5106382978723402E-2</v>
      </c>
      <c r="J210" s="62">
        <v>2</v>
      </c>
      <c r="K210" s="60">
        <f t="shared" si="1551"/>
        <v>4.2553191489361701E-2</v>
      </c>
      <c r="L210" s="40">
        <v>156</v>
      </c>
      <c r="M210" s="62">
        <v>7</v>
      </c>
      <c r="N210" s="60">
        <f t="shared" si="1552"/>
        <v>4.4871794871794872E-2</v>
      </c>
      <c r="O210" s="62">
        <v>18</v>
      </c>
      <c r="P210" s="60">
        <f t="shared" si="1553"/>
        <v>0.11538461538461539</v>
      </c>
      <c r="Q210" s="62">
        <v>16</v>
      </c>
      <c r="R210" s="60">
        <f t="shared" si="1554"/>
        <v>0.10256410256410256</v>
      </c>
      <c r="S210" s="40">
        <v>9006</v>
      </c>
      <c r="T210" s="62">
        <v>914</v>
      </c>
      <c r="U210" s="60">
        <f t="shared" si="1555"/>
        <v>0.10148789695758384</v>
      </c>
      <c r="V210" s="62">
        <v>1965</v>
      </c>
      <c r="W210" s="60">
        <f t="shared" si="1556"/>
        <v>0.21818787475016654</v>
      </c>
      <c r="X210" s="62">
        <v>976</v>
      </c>
      <c r="Y210" s="60">
        <f t="shared" si="1557"/>
        <v>0.10837219631356873</v>
      </c>
      <c r="Z210" s="40">
        <v>7006</v>
      </c>
      <c r="AA210" s="62">
        <v>674</v>
      </c>
      <c r="AB210" s="60">
        <f t="shared" si="1558"/>
        <v>9.6203254353411358E-2</v>
      </c>
      <c r="AC210" s="62">
        <v>1585</v>
      </c>
      <c r="AD210" s="60">
        <f t="shared" si="1559"/>
        <v>0.22623465600913503</v>
      </c>
      <c r="AE210" s="62">
        <v>780</v>
      </c>
      <c r="AF210" s="60">
        <f t="shared" si="1560"/>
        <v>0.11133314302026834</v>
      </c>
      <c r="AG210" s="40">
        <v>4089</v>
      </c>
      <c r="AH210" s="62">
        <v>269</v>
      </c>
      <c r="AI210" s="60">
        <f t="shared" si="1561"/>
        <v>6.5786255808266081E-2</v>
      </c>
      <c r="AJ210" s="62">
        <v>801</v>
      </c>
      <c r="AK210" s="60">
        <f t="shared" si="1562"/>
        <v>0.1958914159941306</v>
      </c>
      <c r="AL210" s="62">
        <v>368</v>
      </c>
      <c r="AM210" s="60">
        <f t="shared" si="1563"/>
        <v>8.9997554414282227E-2</v>
      </c>
      <c r="AN210" s="40">
        <v>1717</v>
      </c>
      <c r="AO210" s="62">
        <v>60</v>
      </c>
      <c r="AP210" s="60">
        <f t="shared" si="1564"/>
        <v>3.4944670937682006E-2</v>
      </c>
      <c r="AQ210" s="62">
        <v>245</v>
      </c>
      <c r="AR210" s="60">
        <f t="shared" si="1565"/>
        <v>0.14269073966220153</v>
      </c>
      <c r="AS210" s="62">
        <v>96</v>
      </c>
      <c r="AT210" s="60">
        <f t="shared" si="1566"/>
        <v>5.5911473500291207E-2</v>
      </c>
      <c r="AU210" s="40">
        <v>624</v>
      </c>
      <c r="AV210" s="62">
        <v>5</v>
      </c>
      <c r="AW210" s="60">
        <f t="shared" si="1567"/>
        <v>8.0128205128205121E-3</v>
      </c>
      <c r="AX210" s="62">
        <v>64</v>
      </c>
      <c r="AY210" s="60">
        <f t="shared" si="1568"/>
        <v>0.10256410256410256</v>
      </c>
      <c r="AZ210" s="62">
        <v>21</v>
      </c>
      <c r="BA210" s="60">
        <f t="shared" si="1569"/>
        <v>3.3653846153846152E-2</v>
      </c>
      <c r="BB210" s="40">
        <f t="shared" si="1570"/>
        <v>22645</v>
      </c>
      <c r="BC210" s="62">
        <f t="shared" si="1571"/>
        <v>1933</v>
      </c>
      <c r="BD210" s="60">
        <f t="shared" si="1572"/>
        <v>8.5361006844778098E-2</v>
      </c>
      <c r="BE210" s="62">
        <f t="shared" si="1573"/>
        <v>4682</v>
      </c>
      <c r="BF210" s="60">
        <f t="shared" si="1574"/>
        <v>0.20675645837933318</v>
      </c>
      <c r="BG210" s="62">
        <f t="shared" si="1575"/>
        <v>2259</v>
      </c>
      <c r="BH210" s="60">
        <f t="shared" si="1576"/>
        <v>9.9757120777213507E-2</v>
      </c>
      <c r="BJ210" s="264"/>
      <c r="BK210" s="285"/>
      <c r="BL210" s="222" t="s">
        <v>74</v>
      </c>
      <c r="BM210" s="40">
        <v>21700</v>
      </c>
      <c r="BN210" s="40">
        <v>1900</v>
      </c>
      <c r="BO210" s="91">
        <v>8.755760368663594E-2</v>
      </c>
      <c r="BP210" s="40">
        <v>4419</v>
      </c>
      <c r="BQ210" s="91">
        <v>0.20364055299539172</v>
      </c>
      <c r="BR210" s="40">
        <v>2072</v>
      </c>
      <c r="BS210" s="91">
        <v>9.5483870967741941E-2</v>
      </c>
      <c r="BU210" s="210"/>
      <c r="BV210" s="212" t="s">
        <v>74</v>
      </c>
      <c r="BW210" s="38">
        <f t="shared" si="1633"/>
        <v>0.60812541399867526</v>
      </c>
      <c r="BX210" s="38">
        <f t="shared" si="1634"/>
        <v>0.61331797235023044</v>
      </c>
      <c r="BY210" s="86"/>
      <c r="BZ210" s="148"/>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row>
    <row r="211" spans="2:178" s="12" customFormat="1" ht="14.25" customHeight="1">
      <c r="B211" s="262">
        <v>52</v>
      </c>
      <c r="C211" s="283" t="s">
        <v>4</v>
      </c>
      <c r="D211" s="143" t="s">
        <v>247</v>
      </c>
      <c r="E211" s="128">
        <v>7</v>
      </c>
      <c r="F211" s="89">
        <v>0</v>
      </c>
      <c r="G211" s="77">
        <f t="shared" si="1549"/>
        <v>0</v>
      </c>
      <c r="H211" s="78">
        <v>0</v>
      </c>
      <c r="I211" s="77">
        <f t="shared" si="1550"/>
        <v>0</v>
      </c>
      <c r="J211" s="78">
        <v>0</v>
      </c>
      <c r="K211" s="77">
        <f t="shared" si="1551"/>
        <v>0</v>
      </c>
      <c r="L211" s="128">
        <v>18</v>
      </c>
      <c r="M211" s="89">
        <v>2</v>
      </c>
      <c r="N211" s="77">
        <f t="shared" si="1552"/>
        <v>0.1111111111111111</v>
      </c>
      <c r="O211" s="78">
        <v>2</v>
      </c>
      <c r="P211" s="77">
        <f t="shared" si="1553"/>
        <v>0.1111111111111111</v>
      </c>
      <c r="Q211" s="78">
        <v>1</v>
      </c>
      <c r="R211" s="77">
        <f t="shared" si="1554"/>
        <v>5.5555555555555552E-2</v>
      </c>
      <c r="S211" s="128">
        <v>6025</v>
      </c>
      <c r="T211" s="89">
        <v>580</v>
      </c>
      <c r="U211" s="77">
        <f t="shared" si="1555"/>
        <v>9.6265560165975109E-2</v>
      </c>
      <c r="V211" s="78">
        <v>1299</v>
      </c>
      <c r="W211" s="77">
        <f t="shared" si="1556"/>
        <v>0.21560165975103734</v>
      </c>
      <c r="X211" s="78">
        <v>676</v>
      </c>
      <c r="Y211" s="77">
        <f t="shared" si="1557"/>
        <v>0.11219917012448133</v>
      </c>
      <c r="Z211" s="128">
        <v>4957</v>
      </c>
      <c r="AA211" s="89">
        <v>427</v>
      </c>
      <c r="AB211" s="77">
        <f t="shared" si="1558"/>
        <v>8.6140810974379659E-2</v>
      </c>
      <c r="AC211" s="78">
        <v>995</v>
      </c>
      <c r="AD211" s="77">
        <f t="shared" si="1559"/>
        <v>0.20072624571313294</v>
      </c>
      <c r="AE211" s="78">
        <v>595</v>
      </c>
      <c r="AF211" s="77">
        <f t="shared" si="1560"/>
        <v>0.12003227758725035</v>
      </c>
      <c r="AG211" s="128">
        <v>2989</v>
      </c>
      <c r="AH211" s="89">
        <v>162</v>
      </c>
      <c r="AI211" s="77">
        <f t="shared" si="1561"/>
        <v>5.4198728671796585E-2</v>
      </c>
      <c r="AJ211" s="78">
        <v>484</v>
      </c>
      <c r="AK211" s="77">
        <f t="shared" si="1562"/>
        <v>0.16192706590833056</v>
      </c>
      <c r="AL211" s="78">
        <v>267</v>
      </c>
      <c r="AM211" s="77">
        <f t="shared" si="1563"/>
        <v>8.9327534292405489E-2</v>
      </c>
      <c r="AN211" s="128">
        <v>1473</v>
      </c>
      <c r="AO211" s="89">
        <v>45</v>
      </c>
      <c r="AP211" s="77">
        <f t="shared" si="1564"/>
        <v>3.0549898167006109E-2</v>
      </c>
      <c r="AQ211" s="78">
        <v>157</v>
      </c>
      <c r="AR211" s="77">
        <f t="shared" si="1565"/>
        <v>0.10658520027155464</v>
      </c>
      <c r="AS211" s="78">
        <v>102</v>
      </c>
      <c r="AT211" s="77">
        <f t="shared" si="1566"/>
        <v>6.9246435845213852E-2</v>
      </c>
      <c r="AU211" s="128">
        <v>476</v>
      </c>
      <c r="AV211" s="89">
        <v>6</v>
      </c>
      <c r="AW211" s="77">
        <f t="shared" si="1567"/>
        <v>1.2605042016806723E-2</v>
      </c>
      <c r="AX211" s="78">
        <v>28</v>
      </c>
      <c r="AY211" s="77">
        <f t="shared" si="1568"/>
        <v>5.8823529411764705E-2</v>
      </c>
      <c r="AZ211" s="78">
        <v>27</v>
      </c>
      <c r="BA211" s="77">
        <f t="shared" si="1569"/>
        <v>5.6722689075630252E-2</v>
      </c>
      <c r="BB211" s="128">
        <f t="shared" si="1570"/>
        <v>15945</v>
      </c>
      <c r="BC211" s="79">
        <f t="shared" si="1571"/>
        <v>1222</v>
      </c>
      <c r="BD211" s="77">
        <f t="shared" si="1572"/>
        <v>7.6638444653496396E-2</v>
      </c>
      <c r="BE211" s="79">
        <f t="shared" si="1573"/>
        <v>2965</v>
      </c>
      <c r="BF211" s="77">
        <f t="shared" si="1574"/>
        <v>0.18595170899968641</v>
      </c>
      <c r="BG211" s="79">
        <f t="shared" si="1575"/>
        <v>1668</v>
      </c>
      <c r="BH211" s="77">
        <f t="shared" si="1576"/>
        <v>0.10460959548447789</v>
      </c>
      <c r="BJ211" s="262">
        <v>52</v>
      </c>
      <c r="BK211" s="283" t="s">
        <v>4</v>
      </c>
      <c r="BL211" s="223" t="s">
        <v>177</v>
      </c>
      <c r="BM211" s="40">
        <v>15527</v>
      </c>
      <c r="BN211" s="40">
        <v>1228</v>
      </c>
      <c r="BO211" s="91">
        <v>7.9088040188059511E-2</v>
      </c>
      <c r="BP211" s="40">
        <v>2694</v>
      </c>
      <c r="BQ211" s="91">
        <v>0.17350421845816963</v>
      </c>
      <c r="BR211" s="40">
        <v>1675</v>
      </c>
      <c r="BS211" s="91">
        <v>0.10787660204804533</v>
      </c>
      <c r="BU211" s="208" t="s">
        <v>4</v>
      </c>
      <c r="BV211" s="213" t="s">
        <v>163</v>
      </c>
      <c r="BW211" s="38">
        <f t="shared" si="1633"/>
        <v>0.63280025086233926</v>
      </c>
      <c r="BX211" s="38">
        <f t="shared" si="1634"/>
        <v>0.63953113930572547</v>
      </c>
      <c r="BY211" s="86"/>
      <c r="BZ211" s="148"/>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row>
    <row r="212" spans="2:178" s="12" customFormat="1" ht="14.25" customHeight="1">
      <c r="B212" s="263"/>
      <c r="C212" s="284"/>
      <c r="D212" s="181" t="s">
        <v>191</v>
      </c>
      <c r="E212" s="174">
        <v>0</v>
      </c>
      <c r="F212" s="175">
        <v>0</v>
      </c>
      <c r="G212" s="67" t="str">
        <f t="shared" si="1549"/>
        <v>-</v>
      </c>
      <c r="H212" s="68">
        <v>0</v>
      </c>
      <c r="I212" s="67" t="str">
        <f t="shared" si="1550"/>
        <v>-</v>
      </c>
      <c r="J212" s="68">
        <v>0</v>
      </c>
      <c r="K212" s="67" t="str">
        <f t="shared" si="1551"/>
        <v>-</v>
      </c>
      <c r="L212" s="174">
        <v>1</v>
      </c>
      <c r="M212" s="175">
        <v>0</v>
      </c>
      <c r="N212" s="67">
        <f t="shared" si="1552"/>
        <v>0</v>
      </c>
      <c r="O212" s="68">
        <v>1</v>
      </c>
      <c r="P212" s="67">
        <f t="shared" si="1553"/>
        <v>1</v>
      </c>
      <c r="Q212" s="68">
        <v>0</v>
      </c>
      <c r="R212" s="67">
        <f t="shared" si="1554"/>
        <v>0</v>
      </c>
      <c r="S212" s="174">
        <v>1037</v>
      </c>
      <c r="T212" s="175">
        <v>93</v>
      </c>
      <c r="U212" s="67">
        <f t="shared" si="1555"/>
        <v>8.9681774349083893E-2</v>
      </c>
      <c r="V212" s="68">
        <v>190</v>
      </c>
      <c r="W212" s="67">
        <f t="shared" si="1556"/>
        <v>0.18322082931533268</v>
      </c>
      <c r="X212" s="68">
        <v>105</v>
      </c>
      <c r="Y212" s="67">
        <f t="shared" si="1557"/>
        <v>0.10125361620057859</v>
      </c>
      <c r="Z212" s="174">
        <v>694</v>
      </c>
      <c r="AA212" s="175">
        <v>73</v>
      </c>
      <c r="AB212" s="67">
        <f t="shared" si="1558"/>
        <v>0.10518731988472622</v>
      </c>
      <c r="AC212" s="68">
        <v>158</v>
      </c>
      <c r="AD212" s="67">
        <f t="shared" si="1559"/>
        <v>0.2276657060518732</v>
      </c>
      <c r="AE212" s="68">
        <v>86</v>
      </c>
      <c r="AF212" s="67">
        <f t="shared" si="1560"/>
        <v>0.1239193083573487</v>
      </c>
      <c r="AG212" s="174">
        <v>356</v>
      </c>
      <c r="AH212" s="175">
        <v>23</v>
      </c>
      <c r="AI212" s="67">
        <f t="shared" si="1561"/>
        <v>6.4606741573033713E-2</v>
      </c>
      <c r="AJ212" s="68">
        <v>60</v>
      </c>
      <c r="AK212" s="67">
        <f t="shared" si="1562"/>
        <v>0.16853932584269662</v>
      </c>
      <c r="AL212" s="68">
        <v>37</v>
      </c>
      <c r="AM212" s="67">
        <f t="shared" si="1563"/>
        <v>0.10393258426966293</v>
      </c>
      <c r="AN212" s="174">
        <v>146</v>
      </c>
      <c r="AO212" s="175">
        <v>6</v>
      </c>
      <c r="AP212" s="67">
        <f t="shared" si="1564"/>
        <v>4.1095890410958902E-2</v>
      </c>
      <c r="AQ212" s="68">
        <v>13</v>
      </c>
      <c r="AR212" s="67">
        <f t="shared" si="1565"/>
        <v>8.9041095890410954E-2</v>
      </c>
      <c r="AS212" s="68">
        <v>15</v>
      </c>
      <c r="AT212" s="67">
        <f t="shared" si="1566"/>
        <v>0.10273972602739725</v>
      </c>
      <c r="AU212" s="174">
        <v>25</v>
      </c>
      <c r="AV212" s="175">
        <v>0</v>
      </c>
      <c r="AW212" s="67">
        <f t="shared" si="1567"/>
        <v>0</v>
      </c>
      <c r="AX212" s="68">
        <v>3</v>
      </c>
      <c r="AY212" s="67">
        <f t="shared" si="1568"/>
        <v>0.12</v>
      </c>
      <c r="AZ212" s="68">
        <v>0</v>
      </c>
      <c r="BA212" s="67">
        <f t="shared" si="1569"/>
        <v>0</v>
      </c>
      <c r="BB212" s="174">
        <f t="shared" si="1570"/>
        <v>2259</v>
      </c>
      <c r="BC212" s="69">
        <f t="shared" si="1571"/>
        <v>195</v>
      </c>
      <c r="BD212" s="67">
        <f t="shared" si="1572"/>
        <v>8.632138114209828E-2</v>
      </c>
      <c r="BE212" s="69">
        <f t="shared" si="1573"/>
        <v>425</v>
      </c>
      <c r="BF212" s="67">
        <f t="shared" si="1574"/>
        <v>0.18813634351482958</v>
      </c>
      <c r="BG212" s="69">
        <f t="shared" si="1575"/>
        <v>243</v>
      </c>
      <c r="BH212" s="67">
        <f t="shared" si="1576"/>
        <v>0.10756972111553785</v>
      </c>
      <c r="BJ212" s="263"/>
      <c r="BK212" s="284"/>
      <c r="BL212" s="223" t="s">
        <v>191</v>
      </c>
      <c r="BM212" s="40">
        <v>2220</v>
      </c>
      <c r="BN212" s="40">
        <v>165</v>
      </c>
      <c r="BO212" s="91">
        <v>7.4324324324324328E-2</v>
      </c>
      <c r="BP212" s="40">
        <v>403</v>
      </c>
      <c r="BQ212" s="91">
        <v>0.18153153153153154</v>
      </c>
      <c r="BR212" s="40">
        <v>275</v>
      </c>
      <c r="BS212" s="91">
        <v>0.12387387387387387</v>
      </c>
      <c r="BU212" s="209"/>
      <c r="BV212" s="213" t="s">
        <v>191</v>
      </c>
      <c r="BW212" s="38">
        <f t="shared" si="1633"/>
        <v>0.61797255422753428</v>
      </c>
      <c r="BX212" s="38">
        <f t="shared" si="1634"/>
        <v>0.62027027027027026</v>
      </c>
      <c r="BY212" s="86"/>
      <c r="BZ212" s="148"/>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row>
    <row r="213" spans="2:178" s="12" customFormat="1" ht="14.25" customHeight="1">
      <c r="B213" s="263"/>
      <c r="C213" s="284"/>
      <c r="D213" s="144" t="s">
        <v>246</v>
      </c>
      <c r="E213" s="174">
        <v>0</v>
      </c>
      <c r="F213" s="175">
        <v>0</v>
      </c>
      <c r="G213" s="67" t="str">
        <f t="shared" ref="G213" si="1719">IFERROR(F213/E213,"-")</f>
        <v>-</v>
      </c>
      <c r="H213" s="68">
        <v>0</v>
      </c>
      <c r="I213" s="67" t="str">
        <f t="shared" ref="I213" si="1720">IFERROR(H213/E213,"-")</f>
        <v>-</v>
      </c>
      <c r="J213" s="68">
        <v>0</v>
      </c>
      <c r="K213" s="67" t="str">
        <f t="shared" ref="K213" si="1721">IFERROR(J213/E213,"-")</f>
        <v>-</v>
      </c>
      <c r="L213" s="174">
        <v>1</v>
      </c>
      <c r="M213" s="175">
        <v>0</v>
      </c>
      <c r="N213" s="67">
        <f t="shared" ref="N213" si="1722">IFERROR(M213/L213,"-")</f>
        <v>0</v>
      </c>
      <c r="O213" s="68">
        <v>0</v>
      </c>
      <c r="P213" s="67">
        <f t="shared" ref="P213" si="1723">IFERROR(O213/L213,"-")</f>
        <v>0</v>
      </c>
      <c r="Q213" s="68">
        <v>0</v>
      </c>
      <c r="R213" s="67">
        <f t="shared" ref="R213" si="1724">IFERROR(Q213/L213,"-")</f>
        <v>0</v>
      </c>
      <c r="S213" s="174">
        <v>53</v>
      </c>
      <c r="T213" s="175">
        <v>1</v>
      </c>
      <c r="U213" s="67">
        <f t="shared" ref="U213" si="1725">IFERROR(T213/S213,"-")</f>
        <v>1.8867924528301886E-2</v>
      </c>
      <c r="V213" s="68">
        <v>2</v>
      </c>
      <c r="W213" s="67">
        <f t="shared" ref="W213" si="1726">IFERROR(V213/S213,"-")</f>
        <v>3.7735849056603772E-2</v>
      </c>
      <c r="X213" s="68">
        <v>1</v>
      </c>
      <c r="Y213" s="67">
        <f t="shared" ref="Y213" si="1727">IFERROR(X213/S213,"-")</f>
        <v>1.8867924528301886E-2</v>
      </c>
      <c r="Z213" s="174">
        <v>93</v>
      </c>
      <c r="AA213" s="175">
        <v>2</v>
      </c>
      <c r="AB213" s="67">
        <f t="shared" ref="AB213" si="1728">IFERROR(AA213/Z213,"-")</f>
        <v>2.1505376344086023E-2</v>
      </c>
      <c r="AC213" s="68">
        <v>2</v>
      </c>
      <c r="AD213" s="67">
        <f t="shared" ref="AD213" si="1729">IFERROR(AC213/Z213,"-")</f>
        <v>2.1505376344086023E-2</v>
      </c>
      <c r="AE213" s="68">
        <v>7</v>
      </c>
      <c r="AF213" s="67">
        <f t="shared" ref="AF213" si="1730">IFERROR(AE213/Z213,"-")</f>
        <v>7.5268817204301078E-2</v>
      </c>
      <c r="AG213" s="174">
        <v>82</v>
      </c>
      <c r="AH213" s="175">
        <v>0</v>
      </c>
      <c r="AI213" s="67">
        <f t="shared" ref="AI213" si="1731">IFERROR(AH213/AG213,"-")</f>
        <v>0</v>
      </c>
      <c r="AJ213" s="68">
        <v>1</v>
      </c>
      <c r="AK213" s="67">
        <f t="shared" ref="AK213" si="1732">IFERROR(AJ213/AG213,"-")</f>
        <v>1.2195121951219513E-2</v>
      </c>
      <c r="AL213" s="68">
        <v>0</v>
      </c>
      <c r="AM213" s="67">
        <f t="shared" ref="AM213" si="1733">IFERROR(AL213/AG213,"-")</f>
        <v>0</v>
      </c>
      <c r="AN213" s="174">
        <v>79</v>
      </c>
      <c r="AO213" s="175">
        <v>1</v>
      </c>
      <c r="AP213" s="67">
        <f t="shared" ref="AP213" si="1734">IFERROR(AO213/AN213,"-")</f>
        <v>1.2658227848101266E-2</v>
      </c>
      <c r="AQ213" s="68">
        <v>3</v>
      </c>
      <c r="AR213" s="67">
        <f t="shared" ref="AR213" si="1735">IFERROR(AQ213/AN213,"-")</f>
        <v>3.7974683544303799E-2</v>
      </c>
      <c r="AS213" s="68">
        <v>2</v>
      </c>
      <c r="AT213" s="67">
        <f t="shared" ref="AT213" si="1736">IFERROR(AS213/AN213,"-")</f>
        <v>2.5316455696202531E-2</v>
      </c>
      <c r="AU213" s="174">
        <v>75</v>
      </c>
      <c r="AV213" s="175">
        <v>0</v>
      </c>
      <c r="AW213" s="67">
        <f t="shared" ref="AW213" si="1737">IFERROR(AV213/AU213,"-")</f>
        <v>0</v>
      </c>
      <c r="AX213" s="68">
        <v>1</v>
      </c>
      <c r="AY213" s="67">
        <f t="shared" ref="AY213" si="1738">IFERROR(AX213/AU213,"-")</f>
        <v>1.3333333333333334E-2</v>
      </c>
      <c r="AZ213" s="68">
        <v>1</v>
      </c>
      <c r="BA213" s="67">
        <f t="shared" ref="BA213" si="1739">IFERROR(AZ213/AU213,"-")</f>
        <v>1.3333333333333334E-2</v>
      </c>
      <c r="BB213" s="174">
        <f t="shared" ref="BB213" si="1740">SUM(E213,L213,S213,Z213,AG213,AN213,AU213,)</f>
        <v>383</v>
      </c>
      <c r="BC213" s="69">
        <f t="shared" ref="BC213" si="1741">SUM(F213,M213,T213,AA213,AH213,AO213,AV213,)</f>
        <v>4</v>
      </c>
      <c r="BD213" s="67">
        <f t="shared" ref="BD213" si="1742">IFERROR(BC213/BB213,"-")</f>
        <v>1.0443864229765013E-2</v>
      </c>
      <c r="BE213" s="69">
        <f t="shared" ref="BE213" si="1743">SUM(H213,O213,V213,AC213,AJ213,AQ213,AX213,)</f>
        <v>9</v>
      </c>
      <c r="BF213" s="67">
        <f t="shared" ref="BF213" si="1744">IFERROR(BE213/BB213,"-")</f>
        <v>2.3498694516971279E-2</v>
      </c>
      <c r="BG213" s="69">
        <f t="shared" ref="BG213" si="1745">SUM(J213,Q213,X213,AE213,AL213,AS213,AZ213,)</f>
        <v>11</v>
      </c>
      <c r="BH213" s="67">
        <f t="shared" ref="BH213" si="1746">IFERROR(BG213/BB213,"-")</f>
        <v>2.8720626631853787E-2</v>
      </c>
      <c r="BJ213" s="263"/>
      <c r="BK213" s="284"/>
      <c r="BL213" s="223" t="s">
        <v>245</v>
      </c>
      <c r="BM213" s="40">
        <v>193</v>
      </c>
      <c r="BN213" s="40">
        <v>0</v>
      </c>
      <c r="BO213" s="91">
        <v>0</v>
      </c>
      <c r="BP213" s="40">
        <v>0</v>
      </c>
      <c r="BQ213" s="91">
        <v>0</v>
      </c>
      <c r="BR213" s="40">
        <v>0</v>
      </c>
      <c r="BS213" s="91">
        <v>0</v>
      </c>
      <c r="BU213" s="209"/>
      <c r="BV213" s="213" t="s">
        <v>245</v>
      </c>
      <c r="BW213" s="38">
        <f t="shared" si="1633"/>
        <v>0.93733681462140994</v>
      </c>
      <c r="BX213" s="38">
        <f t="shared" si="1634"/>
        <v>1</v>
      </c>
      <c r="BY213" s="86"/>
      <c r="BZ213" s="148"/>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row>
    <row r="214" spans="2:178" s="12" customFormat="1" ht="14.25" customHeight="1">
      <c r="B214" s="264"/>
      <c r="C214" s="285"/>
      <c r="D214" s="164" t="s">
        <v>74</v>
      </c>
      <c r="E214" s="39">
        <v>7</v>
      </c>
      <c r="F214" s="237">
        <v>0</v>
      </c>
      <c r="G214" s="13">
        <f t="shared" si="1549"/>
        <v>0</v>
      </c>
      <c r="H214" s="34">
        <v>0</v>
      </c>
      <c r="I214" s="13">
        <f t="shared" si="1550"/>
        <v>0</v>
      </c>
      <c r="J214" s="34">
        <v>0</v>
      </c>
      <c r="K214" s="13">
        <f t="shared" si="1551"/>
        <v>0</v>
      </c>
      <c r="L214" s="39">
        <v>20</v>
      </c>
      <c r="M214" s="237">
        <v>2</v>
      </c>
      <c r="N214" s="13">
        <f t="shared" si="1552"/>
        <v>0.1</v>
      </c>
      <c r="O214" s="34">
        <v>3</v>
      </c>
      <c r="P214" s="13">
        <f t="shared" si="1553"/>
        <v>0.15</v>
      </c>
      <c r="Q214" s="34">
        <v>1</v>
      </c>
      <c r="R214" s="13">
        <f t="shared" si="1554"/>
        <v>0.05</v>
      </c>
      <c r="S214" s="39">
        <v>7115</v>
      </c>
      <c r="T214" s="237">
        <v>674</v>
      </c>
      <c r="U214" s="13">
        <f t="shared" si="1555"/>
        <v>9.4729444834855944E-2</v>
      </c>
      <c r="V214" s="34">
        <v>1491</v>
      </c>
      <c r="W214" s="13">
        <f t="shared" si="1556"/>
        <v>0.20955727336612789</v>
      </c>
      <c r="X214" s="34">
        <v>782</v>
      </c>
      <c r="Y214" s="13">
        <f t="shared" si="1557"/>
        <v>0.10990864371047084</v>
      </c>
      <c r="Z214" s="39">
        <v>5744</v>
      </c>
      <c r="AA214" s="237">
        <v>502</v>
      </c>
      <c r="AB214" s="13">
        <f t="shared" si="1558"/>
        <v>8.7395543175487464E-2</v>
      </c>
      <c r="AC214" s="34">
        <v>1155</v>
      </c>
      <c r="AD214" s="13">
        <f t="shared" si="1559"/>
        <v>0.20107938718662952</v>
      </c>
      <c r="AE214" s="34">
        <v>688</v>
      </c>
      <c r="AF214" s="13">
        <f t="shared" si="1560"/>
        <v>0.11977715877437325</v>
      </c>
      <c r="AG214" s="39">
        <v>3427</v>
      </c>
      <c r="AH214" s="237">
        <v>185</v>
      </c>
      <c r="AI214" s="13">
        <f t="shared" si="1561"/>
        <v>5.3983075576305807E-2</v>
      </c>
      <c r="AJ214" s="34">
        <v>545</v>
      </c>
      <c r="AK214" s="13">
        <f t="shared" si="1562"/>
        <v>0.15903122264371169</v>
      </c>
      <c r="AL214" s="34">
        <v>304</v>
      </c>
      <c r="AM214" s="13">
        <f t="shared" si="1563"/>
        <v>8.8707324190253872E-2</v>
      </c>
      <c r="AN214" s="39">
        <v>1698</v>
      </c>
      <c r="AO214" s="237">
        <v>52</v>
      </c>
      <c r="AP214" s="13">
        <f t="shared" si="1564"/>
        <v>3.0624263839811542E-2</v>
      </c>
      <c r="AQ214" s="34">
        <v>173</v>
      </c>
      <c r="AR214" s="13">
        <f t="shared" si="1565"/>
        <v>0.10188457008244994</v>
      </c>
      <c r="AS214" s="34">
        <v>119</v>
      </c>
      <c r="AT214" s="13">
        <f t="shared" si="1566"/>
        <v>7.0082449941107183E-2</v>
      </c>
      <c r="AU214" s="39">
        <v>576</v>
      </c>
      <c r="AV214" s="237">
        <v>6</v>
      </c>
      <c r="AW214" s="13">
        <f t="shared" si="1567"/>
        <v>1.0416666666666666E-2</v>
      </c>
      <c r="AX214" s="34">
        <v>32</v>
      </c>
      <c r="AY214" s="13">
        <f t="shared" si="1568"/>
        <v>5.5555555555555552E-2</v>
      </c>
      <c r="AZ214" s="34">
        <v>28</v>
      </c>
      <c r="BA214" s="13">
        <f t="shared" si="1569"/>
        <v>4.8611111111111112E-2</v>
      </c>
      <c r="BB214" s="39">
        <f t="shared" si="1570"/>
        <v>18587</v>
      </c>
      <c r="BC214" s="75">
        <f t="shared" si="1571"/>
        <v>1421</v>
      </c>
      <c r="BD214" s="13">
        <f t="shared" si="1572"/>
        <v>7.6451283154893204E-2</v>
      </c>
      <c r="BE214" s="75">
        <f t="shared" si="1573"/>
        <v>3399</v>
      </c>
      <c r="BF214" s="13">
        <f t="shared" si="1574"/>
        <v>0.18286974767310485</v>
      </c>
      <c r="BG214" s="75">
        <f t="shared" si="1575"/>
        <v>1922</v>
      </c>
      <c r="BH214" s="13">
        <f t="shared" si="1576"/>
        <v>0.10340560606875773</v>
      </c>
      <c r="BJ214" s="264"/>
      <c r="BK214" s="285"/>
      <c r="BL214" s="222" t="s">
        <v>74</v>
      </c>
      <c r="BM214" s="40">
        <v>17940</v>
      </c>
      <c r="BN214" s="40">
        <v>1393</v>
      </c>
      <c r="BO214" s="91">
        <v>7.7647714604236348E-2</v>
      </c>
      <c r="BP214" s="40">
        <v>3097</v>
      </c>
      <c r="BQ214" s="91">
        <v>0.17263099219620959</v>
      </c>
      <c r="BR214" s="40">
        <v>1950</v>
      </c>
      <c r="BS214" s="91">
        <v>0.10869565217391304</v>
      </c>
      <c r="BU214" s="210"/>
      <c r="BV214" s="212" t="s">
        <v>74</v>
      </c>
      <c r="BW214" s="38">
        <f t="shared" si="1633"/>
        <v>0.63727336310324423</v>
      </c>
      <c r="BX214" s="38">
        <f t="shared" si="1634"/>
        <v>0.64102564102564108</v>
      </c>
      <c r="BY214" s="86"/>
      <c r="BZ214" s="148"/>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row>
    <row r="215" spans="2:178" s="12" customFormat="1" ht="14.25" customHeight="1">
      <c r="B215" s="262">
        <v>53</v>
      </c>
      <c r="C215" s="283" t="s">
        <v>22</v>
      </c>
      <c r="D215" s="143" t="s">
        <v>247</v>
      </c>
      <c r="E215" s="128">
        <v>29</v>
      </c>
      <c r="F215" s="89">
        <v>1</v>
      </c>
      <c r="G215" s="77">
        <f t="shared" si="1549"/>
        <v>3.4482758620689655E-2</v>
      </c>
      <c r="H215" s="78">
        <v>4</v>
      </c>
      <c r="I215" s="77">
        <f t="shared" si="1550"/>
        <v>0.13793103448275862</v>
      </c>
      <c r="J215" s="78">
        <v>2</v>
      </c>
      <c r="K215" s="77">
        <f t="shared" si="1551"/>
        <v>6.8965517241379309E-2</v>
      </c>
      <c r="L215" s="128">
        <v>64</v>
      </c>
      <c r="M215" s="89">
        <v>2</v>
      </c>
      <c r="N215" s="77">
        <f t="shared" si="1552"/>
        <v>3.125E-2</v>
      </c>
      <c r="O215" s="78">
        <v>3</v>
      </c>
      <c r="P215" s="77">
        <f t="shared" si="1553"/>
        <v>4.6875E-2</v>
      </c>
      <c r="Q215" s="78">
        <v>3</v>
      </c>
      <c r="R215" s="77">
        <f t="shared" si="1554"/>
        <v>4.6875E-2</v>
      </c>
      <c r="S215" s="128">
        <v>3563</v>
      </c>
      <c r="T215" s="89">
        <v>216</v>
      </c>
      <c r="U215" s="77">
        <f t="shared" si="1555"/>
        <v>6.0623070446253161E-2</v>
      </c>
      <c r="V215" s="78">
        <v>664</v>
      </c>
      <c r="W215" s="77">
        <f t="shared" si="1556"/>
        <v>0.18635980914959305</v>
      </c>
      <c r="X215" s="78">
        <v>310</v>
      </c>
      <c r="Y215" s="77">
        <f t="shared" si="1557"/>
        <v>8.7005332584900369E-2</v>
      </c>
      <c r="Z215" s="128">
        <v>3112</v>
      </c>
      <c r="AA215" s="89">
        <v>198</v>
      </c>
      <c r="AB215" s="77">
        <f t="shared" si="1558"/>
        <v>6.3624678663239079E-2</v>
      </c>
      <c r="AC215" s="78">
        <v>498</v>
      </c>
      <c r="AD215" s="77">
        <f t="shared" si="1559"/>
        <v>0.16002570694087404</v>
      </c>
      <c r="AE215" s="78">
        <v>289</v>
      </c>
      <c r="AF215" s="77">
        <f t="shared" si="1560"/>
        <v>9.2866323907455015E-2</v>
      </c>
      <c r="AG215" s="128">
        <v>1794</v>
      </c>
      <c r="AH215" s="89">
        <v>46</v>
      </c>
      <c r="AI215" s="77">
        <f t="shared" si="1561"/>
        <v>2.564102564102564E-2</v>
      </c>
      <c r="AJ215" s="78">
        <v>223</v>
      </c>
      <c r="AK215" s="77">
        <f t="shared" si="1562"/>
        <v>0.12430323299888517</v>
      </c>
      <c r="AL215" s="78">
        <v>129</v>
      </c>
      <c r="AM215" s="77">
        <f t="shared" si="1563"/>
        <v>7.1906354515050161E-2</v>
      </c>
      <c r="AN215" s="128">
        <v>692</v>
      </c>
      <c r="AO215" s="89">
        <v>10</v>
      </c>
      <c r="AP215" s="77">
        <f t="shared" si="1564"/>
        <v>1.4450867052023121E-2</v>
      </c>
      <c r="AQ215" s="78">
        <v>88</v>
      </c>
      <c r="AR215" s="77">
        <f t="shared" si="1565"/>
        <v>0.12716763005780346</v>
      </c>
      <c r="AS215" s="78">
        <v>30</v>
      </c>
      <c r="AT215" s="77">
        <f t="shared" si="1566"/>
        <v>4.3352601156069363E-2</v>
      </c>
      <c r="AU215" s="128">
        <v>210</v>
      </c>
      <c r="AV215" s="89">
        <v>1</v>
      </c>
      <c r="AW215" s="77">
        <f t="shared" si="1567"/>
        <v>4.7619047619047623E-3</v>
      </c>
      <c r="AX215" s="78">
        <v>20</v>
      </c>
      <c r="AY215" s="77">
        <f t="shared" si="1568"/>
        <v>9.5238095238095233E-2</v>
      </c>
      <c r="AZ215" s="78">
        <v>4</v>
      </c>
      <c r="BA215" s="77">
        <f t="shared" si="1569"/>
        <v>1.9047619047619049E-2</v>
      </c>
      <c r="BB215" s="128">
        <f t="shared" si="1570"/>
        <v>9464</v>
      </c>
      <c r="BC215" s="79">
        <f t="shared" si="1571"/>
        <v>474</v>
      </c>
      <c r="BD215" s="77">
        <f t="shared" si="1572"/>
        <v>5.0084530853761626E-2</v>
      </c>
      <c r="BE215" s="79">
        <f t="shared" si="1573"/>
        <v>1500</v>
      </c>
      <c r="BF215" s="77">
        <f t="shared" si="1574"/>
        <v>0.15849535080304311</v>
      </c>
      <c r="BG215" s="79">
        <f t="shared" si="1575"/>
        <v>767</v>
      </c>
      <c r="BH215" s="77">
        <f t="shared" si="1576"/>
        <v>8.1043956043956047E-2</v>
      </c>
      <c r="BJ215" s="262">
        <v>53</v>
      </c>
      <c r="BK215" s="283" t="s">
        <v>22</v>
      </c>
      <c r="BL215" s="223" t="s">
        <v>177</v>
      </c>
      <c r="BM215" s="40">
        <v>9363</v>
      </c>
      <c r="BN215" s="40">
        <v>520</v>
      </c>
      <c r="BO215" s="91">
        <v>5.5537754993057784E-2</v>
      </c>
      <c r="BP215" s="40">
        <v>1470</v>
      </c>
      <c r="BQ215" s="91">
        <v>0.15700096123037488</v>
      </c>
      <c r="BR215" s="40">
        <v>753</v>
      </c>
      <c r="BS215" s="91">
        <v>8.0422941364947126E-2</v>
      </c>
      <c r="BU215" s="208" t="s">
        <v>22</v>
      </c>
      <c r="BV215" s="213" t="s">
        <v>163</v>
      </c>
      <c r="BW215" s="38">
        <f t="shared" si="1633"/>
        <v>0.71037616229923928</v>
      </c>
      <c r="BX215" s="38">
        <f t="shared" si="1634"/>
        <v>0.70703834241162022</v>
      </c>
      <c r="BY215" s="86"/>
      <c r="BZ215" s="148"/>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row>
    <row r="216" spans="2:178" s="12" customFormat="1" ht="14.25" customHeight="1">
      <c r="B216" s="263"/>
      <c r="C216" s="284"/>
      <c r="D216" s="181" t="s">
        <v>191</v>
      </c>
      <c r="E216" s="174">
        <v>0</v>
      </c>
      <c r="F216" s="175">
        <v>0</v>
      </c>
      <c r="G216" s="67" t="str">
        <f t="shared" si="1549"/>
        <v>-</v>
      </c>
      <c r="H216" s="68">
        <v>0</v>
      </c>
      <c r="I216" s="67" t="str">
        <f t="shared" si="1550"/>
        <v>-</v>
      </c>
      <c r="J216" s="68">
        <v>0</v>
      </c>
      <c r="K216" s="67" t="str">
        <f t="shared" si="1551"/>
        <v>-</v>
      </c>
      <c r="L216" s="174">
        <v>0</v>
      </c>
      <c r="M216" s="175">
        <v>0</v>
      </c>
      <c r="N216" s="67" t="str">
        <f t="shared" si="1552"/>
        <v>-</v>
      </c>
      <c r="O216" s="68">
        <v>0</v>
      </c>
      <c r="P216" s="67" t="str">
        <f t="shared" si="1553"/>
        <v>-</v>
      </c>
      <c r="Q216" s="68">
        <v>0</v>
      </c>
      <c r="R216" s="67" t="str">
        <f t="shared" si="1554"/>
        <v>-</v>
      </c>
      <c r="S216" s="174">
        <v>326</v>
      </c>
      <c r="T216" s="175">
        <v>13</v>
      </c>
      <c r="U216" s="67">
        <f t="shared" si="1555"/>
        <v>3.9877300613496931E-2</v>
      </c>
      <c r="V216" s="68">
        <v>49</v>
      </c>
      <c r="W216" s="67">
        <f t="shared" si="1556"/>
        <v>0.15030674846625766</v>
      </c>
      <c r="X216" s="68">
        <v>30</v>
      </c>
      <c r="Y216" s="67">
        <f t="shared" si="1557"/>
        <v>9.202453987730061E-2</v>
      </c>
      <c r="Z216" s="174">
        <v>177</v>
      </c>
      <c r="AA216" s="175">
        <v>7</v>
      </c>
      <c r="AB216" s="67">
        <f t="shared" si="1558"/>
        <v>3.954802259887006E-2</v>
      </c>
      <c r="AC216" s="68">
        <v>33</v>
      </c>
      <c r="AD216" s="67">
        <f t="shared" si="1559"/>
        <v>0.1864406779661017</v>
      </c>
      <c r="AE216" s="68">
        <v>12</v>
      </c>
      <c r="AF216" s="67">
        <f t="shared" si="1560"/>
        <v>6.7796610169491525E-2</v>
      </c>
      <c r="AG216" s="174">
        <v>84</v>
      </c>
      <c r="AH216" s="175">
        <v>2</v>
      </c>
      <c r="AI216" s="67">
        <f t="shared" si="1561"/>
        <v>2.3809523809523808E-2</v>
      </c>
      <c r="AJ216" s="68">
        <v>15</v>
      </c>
      <c r="AK216" s="67">
        <f t="shared" si="1562"/>
        <v>0.17857142857142858</v>
      </c>
      <c r="AL216" s="68">
        <v>6</v>
      </c>
      <c r="AM216" s="67">
        <f t="shared" si="1563"/>
        <v>7.1428571428571425E-2</v>
      </c>
      <c r="AN216" s="174">
        <v>28</v>
      </c>
      <c r="AO216" s="175">
        <v>1</v>
      </c>
      <c r="AP216" s="67">
        <f t="shared" si="1564"/>
        <v>3.5714285714285712E-2</v>
      </c>
      <c r="AQ216" s="68">
        <v>3</v>
      </c>
      <c r="AR216" s="67">
        <f t="shared" si="1565"/>
        <v>0.10714285714285714</v>
      </c>
      <c r="AS216" s="68">
        <v>3</v>
      </c>
      <c r="AT216" s="67">
        <f t="shared" si="1566"/>
        <v>0.10714285714285714</v>
      </c>
      <c r="AU216" s="174">
        <v>6</v>
      </c>
      <c r="AV216" s="175">
        <v>1</v>
      </c>
      <c r="AW216" s="67">
        <f t="shared" si="1567"/>
        <v>0.16666666666666666</v>
      </c>
      <c r="AX216" s="68">
        <v>0</v>
      </c>
      <c r="AY216" s="67">
        <f t="shared" si="1568"/>
        <v>0</v>
      </c>
      <c r="AZ216" s="68">
        <v>0</v>
      </c>
      <c r="BA216" s="67">
        <f t="shared" si="1569"/>
        <v>0</v>
      </c>
      <c r="BB216" s="174">
        <f t="shared" si="1570"/>
        <v>621</v>
      </c>
      <c r="BC216" s="69">
        <f t="shared" si="1571"/>
        <v>24</v>
      </c>
      <c r="BD216" s="67">
        <f t="shared" si="1572"/>
        <v>3.864734299516908E-2</v>
      </c>
      <c r="BE216" s="69">
        <f t="shared" si="1573"/>
        <v>100</v>
      </c>
      <c r="BF216" s="67">
        <f t="shared" si="1574"/>
        <v>0.1610305958132045</v>
      </c>
      <c r="BG216" s="69">
        <f t="shared" si="1575"/>
        <v>51</v>
      </c>
      <c r="BH216" s="67">
        <f t="shared" si="1576"/>
        <v>8.2125603864734303E-2</v>
      </c>
      <c r="BJ216" s="263"/>
      <c r="BK216" s="284"/>
      <c r="BL216" s="223" t="s">
        <v>191</v>
      </c>
      <c r="BM216" s="40">
        <v>572</v>
      </c>
      <c r="BN216" s="40">
        <v>29</v>
      </c>
      <c r="BO216" s="91">
        <v>5.0699300699300696E-2</v>
      </c>
      <c r="BP216" s="40">
        <v>102</v>
      </c>
      <c r="BQ216" s="91">
        <v>0.17832167832167833</v>
      </c>
      <c r="BR216" s="40">
        <v>43</v>
      </c>
      <c r="BS216" s="91">
        <v>7.5174825174825169E-2</v>
      </c>
      <c r="BU216" s="209"/>
      <c r="BV216" s="213" t="s">
        <v>191</v>
      </c>
      <c r="BW216" s="38">
        <f t="shared" si="1633"/>
        <v>0.71819645732689208</v>
      </c>
      <c r="BX216" s="38">
        <f t="shared" si="1634"/>
        <v>0.69580419580419584</v>
      </c>
      <c r="BY216" s="86"/>
      <c r="BZ216" s="148"/>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row>
    <row r="217" spans="2:178" s="12" customFormat="1" ht="14.25" customHeight="1">
      <c r="B217" s="263"/>
      <c r="C217" s="284"/>
      <c r="D217" s="144" t="s">
        <v>246</v>
      </c>
      <c r="E217" s="174">
        <v>1</v>
      </c>
      <c r="F217" s="175">
        <v>0</v>
      </c>
      <c r="G217" s="67">
        <f t="shared" ref="G217" si="1747">IFERROR(F217/E217,"-")</f>
        <v>0</v>
      </c>
      <c r="H217" s="68">
        <v>0</v>
      </c>
      <c r="I217" s="67">
        <f t="shared" ref="I217" si="1748">IFERROR(H217/E217,"-")</f>
        <v>0</v>
      </c>
      <c r="J217" s="68">
        <v>0</v>
      </c>
      <c r="K217" s="67">
        <f t="shared" ref="K217" si="1749">IFERROR(J217/E217,"-")</f>
        <v>0</v>
      </c>
      <c r="L217" s="174">
        <v>2</v>
      </c>
      <c r="M217" s="175">
        <v>0</v>
      </c>
      <c r="N217" s="67">
        <f t="shared" ref="N217" si="1750">IFERROR(M217/L217,"-")</f>
        <v>0</v>
      </c>
      <c r="O217" s="68">
        <v>0</v>
      </c>
      <c r="P217" s="67">
        <f t="shared" ref="P217" si="1751">IFERROR(O217/L217,"-")</f>
        <v>0</v>
      </c>
      <c r="Q217" s="68">
        <v>0</v>
      </c>
      <c r="R217" s="67">
        <f t="shared" ref="R217" si="1752">IFERROR(Q217/L217,"-")</f>
        <v>0</v>
      </c>
      <c r="S217" s="174">
        <v>37</v>
      </c>
      <c r="T217" s="175">
        <v>0</v>
      </c>
      <c r="U217" s="67">
        <f t="shared" ref="U217" si="1753">IFERROR(T217/S217,"-")</f>
        <v>0</v>
      </c>
      <c r="V217" s="68">
        <v>1</v>
      </c>
      <c r="W217" s="67">
        <f t="shared" ref="W217" si="1754">IFERROR(V217/S217,"-")</f>
        <v>2.7027027027027029E-2</v>
      </c>
      <c r="X217" s="68">
        <v>0</v>
      </c>
      <c r="Y217" s="67">
        <f t="shared" ref="Y217" si="1755">IFERROR(X217/S217,"-")</f>
        <v>0</v>
      </c>
      <c r="Z217" s="174">
        <v>58</v>
      </c>
      <c r="AA217" s="175">
        <v>0</v>
      </c>
      <c r="AB217" s="67">
        <f t="shared" ref="AB217" si="1756">IFERROR(AA217/Z217,"-")</f>
        <v>0</v>
      </c>
      <c r="AC217" s="68">
        <v>1</v>
      </c>
      <c r="AD217" s="67">
        <f t="shared" ref="AD217" si="1757">IFERROR(AC217/Z217,"-")</f>
        <v>1.7241379310344827E-2</v>
      </c>
      <c r="AE217" s="68">
        <v>1</v>
      </c>
      <c r="AF217" s="67">
        <f t="shared" ref="AF217" si="1758">IFERROR(AE217/Z217,"-")</f>
        <v>1.7241379310344827E-2</v>
      </c>
      <c r="AG217" s="174">
        <v>63</v>
      </c>
      <c r="AH217" s="175">
        <v>0</v>
      </c>
      <c r="AI217" s="67">
        <f t="shared" ref="AI217" si="1759">IFERROR(AH217/AG217,"-")</f>
        <v>0</v>
      </c>
      <c r="AJ217" s="68">
        <v>0</v>
      </c>
      <c r="AK217" s="67">
        <f t="shared" ref="AK217" si="1760">IFERROR(AJ217/AG217,"-")</f>
        <v>0</v>
      </c>
      <c r="AL217" s="68">
        <v>2</v>
      </c>
      <c r="AM217" s="67">
        <f t="shared" ref="AM217" si="1761">IFERROR(AL217/AG217,"-")</f>
        <v>3.1746031746031744E-2</v>
      </c>
      <c r="AN217" s="174">
        <v>53</v>
      </c>
      <c r="AO217" s="175">
        <v>0</v>
      </c>
      <c r="AP217" s="67">
        <f t="shared" ref="AP217" si="1762">IFERROR(AO217/AN217,"-")</f>
        <v>0</v>
      </c>
      <c r="AQ217" s="68">
        <v>1</v>
      </c>
      <c r="AR217" s="67">
        <f t="shared" ref="AR217" si="1763">IFERROR(AQ217/AN217,"-")</f>
        <v>1.8867924528301886E-2</v>
      </c>
      <c r="AS217" s="68">
        <v>0</v>
      </c>
      <c r="AT217" s="67">
        <f t="shared" ref="AT217" si="1764">IFERROR(AS217/AN217,"-")</f>
        <v>0</v>
      </c>
      <c r="AU217" s="174">
        <v>37</v>
      </c>
      <c r="AV217" s="175">
        <v>0</v>
      </c>
      <c r="AW217" s="67">
        <f t="shared" ref="AW217" si="1765">IFERROR(AV217/AU217,"-")</f>
        <v>0</v>
      </c>
      <c r="AX217" s="68">
        <v>2</v>
      </c>
      <c r="AY217" s="67">
        <f t="shared" ref="AY217" si="1766">IFERROR(AX217/AU217,"-")</f>
        <v>5.4054054054054057E-2</v>
      </c>
      <c r="AZ217" s="68">
        <v>1</v>
      </c>
      <c r="BA217" s="67">
        <f t="shared" ref="BA217" si="1767">IFERROR(AZ217/AU217,"-")</f>
        <v>2.7027027027027029E-2</v>
      </c>
      <c r="BB217" s="174">
        <f t="shared" ref="BB217" si="1768">SUM(E217,L217,S217,Z217,AG217,AN217,AU217,)</f>
        <v>251</v>
      </c>
      <c r="BC217" s="69">
        <f t="shared" ref="BC217" si="1769">SUM(F217,M217,T217,AA217,AH217,AO217,AV217,)</f>
        <v>0</v>
      </c>
      <c r="BD217" s="67">
        <f t="shared" ref="BD217" si="1770">IFERROR(BC217/BB217,"-")</f>
        <v>0</v>
      </c>
      <c r="BE217" s="69">
        <f t="shared" ref="BE217" si="1771">SUM(H217,O217,V217,AC217,AJ217,AQ217,AX217,)</f>
        <v>5</v>
      </c>
      <c r="BF217" s="67">
        <f t="shared" ref="BF217" si="1772">IFERROR(BE217/BB217,"-")</f>
        <v>1.9920318725099601E-2</v>
      </c>
      <c r="BG217" s="69">
        <f t="shared" ref="BG217" si="1773">SUM(J217,Q217,X217,AE217,AL217,AS217,AZ217,)</f>
        <v>4</v>
      </c>
      <c r="BH217" s="67">
        <f t="shared" ref="BH217" si="1774">IFERROR(BG217/BB217,"-")</f>
        <v>1.5936254980079681E-2</v>
      </c>
      <c r="BJ217" s="263"/>
      <c r="BK217" s="284"/>
      <c r="BL217" s="223" t="s">
        <v>245</v>
      </c>
      <c r="BM217" s="40">
        <v>104</v>
      </c>
      <c r="BN217" s="40">
        <v>0</v>
      </c>
      <c r="BO217" s="91">
        <v>0</v>
      </c>
      <c r="BP217" s="40">
        <v>0</v>
      </c>
      <c r="BQ217" s="91">
        <v>0</v>
      </c>
      <c r="BR217" s="40">
        <v>1</v>
      </c>
      <c r="BS217" s="91">
        <v>9.6153846153846159E-3</v>
      </c>
      <c r="BU217" s="209"/>
      <c r="BV217" s="213" t="s">
        <v>245</v>
      </c>
      <c r="BW217" s="38">
        <f t="shared" si="1633"/>
        <v>0.96414342629482075</v>
      </c>
      <c r="BX217" s="38">
        <f t="shared" si="1634"/>
        <v>0.99038461538461542</v>
      </c>
      <c r="BY217" s="86"/>
      <c r="BZ217" s="148"/>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row>
    <row r="218" spans="2:178" s="12" customFormat="1" ht="14.25" customHeight="1">
      <c r="B218" s="264"/>
      <c r="C218" s="285"/>
      <c r="D218" s="164" t="s">
        <v>74</v>
      </c>
      <c r="E218" s="39">
        <v>30</v>
      </c>
      <c r="F218" s="237">
        <v>1</v>
      </c>
      <c r="G218" s="13">
        <f t="shared" si="1549"/>
        <v>3.3333333333333333E-2</v>
      </c>
      <c r="H218" s="34">
        <v>4</v>
      </c>
      <c r="I218" s="13">
        <f t="shared" si="1550"/>
        <v>0.13333333333333333</v>
      </c>
      <c r="J218" s="34">
        <v>2</v>
      </c>
      <c r="K218" s="13">
        <f t="shared" si="1551"/>
        <v>6.6666666666666666E-2</v>
      </c>
      <c r="L218" s="39">
        <v>66</v>
      </c>
      <c r="M218" s="237">
        <v>2</v>
      </c>
      <c r="N218" s="13">
        <f t="shared" si="1552"/>
        <v>3.0303030303030304E-2</v>
      </c>
      <c r="O218" s="34">
        <v>3</v>
      </c>
      <c r="P218" s="13">
        <f t="shared" si="1553"/>
        <v>4.5454545454545456E-2</v>
      </c>
      <c r="Q218" s="34">
        <v>3</v>
      </c>
      <c r="R218" s="13">
        <f t="shared" si="1554"/>
        <v>4.5454545454545456E-2</v>
      </c>
      <c r="S218" s="39">
        <v>3926</v>
      </c>
      <c r="T218" s="237">
        <v>229</v>
      </c>
      <c r="U218" s="13">
        <f t="shared" si="1555"/>
        <v>5.8329088130412633E-2</v>
      </c>
      <c r="V218" s="34">
        <v>714</v>
      </c>
      <c r="W218" s="13">
        <f t="shared" si="1556"/>
        <v>0.18186449312277128</v>
      </c>
      <c r="X218" s="34">
        <v>340</v>
      </c>
      <c r="Y218" s="13">
        <f t="shared" si="1557"/>
        <v>8.6602139582272031E-2</v>
      </c>
      <c r="Z218" s="39">
        <v>3347</v>
      </c>
      <c r="AA218" s="237">
        <v>205</v>
      </c>
      <c r="AB218" s="13">
        <f t="shared" si="1558"/>
        <v>6.124887959366597E-2</v>
      </c>
      <c r="AC218" s="34">
        <v>532</v>
      </c>
      <c r="AD218" s="13">
        <f t="shared" si="1559"/>
        <v>0.15894831192112338</v>
      </c>
      <c r="AE218" s="34">
        <v>302</v>
      </c>
      <c r="AF218" s="13">
        <f t="shared" si="1560"/>
        <v>9.0230056767254263E-2</v>
      </c>
      <c r="AG218" s="39">
        <v>1941</v>
      </c>
      <c r="AH218" s="237">
        <v>48</v>
      </c>
      <c r="AI218" s="13">
        <f t="shared" si="1561"/>
        <v>2.472952086553323E-2</v>
      </c>
      <c r="AJ218" s="34">
        <v>238</v>
      </c>
      <c r="AK218" s="13">
        <f t="shared" si="1562"/>
        <v>0.1226172076249356</v>
      </c>
      <c r="AL218" s="34">
        <v>137</v>
      </c>
      <c r="AM218" s="13">
        <f t="shared" si="1563"/>
        <v>7.0582174137042764E-2</v>
      </c>
      <c r="AN218" s="39">
        <v>773</v>
      </c>
      <c r="AO218" s="237">
        <v>11</v>
      </c>
      <c r="AP218" s="13">
        <f t="shared" si="1564"/>
        <v>1.4230271668822769E-2</v>
      </c>
      <c r="AQ218" s="34">
        <v>92</v>
      </c>
      <c r="AR218" s="13">
        <f t="shared" si="1565"/>
        <v>0.11901681759379043</v>
      </c>
      <c r="AS218" s="34">
        <v>33</v>
      </c>
      <c r="AT218" s="13">
        <f t="shared" si="1566"/>
        <v>4.2690815006468305E-2</v>
      </c>
      <c r="AU218" s="39">
        <v>253</v>
      </c>
      <c r="AV218" s="237">
        <v>2</v>
      </c>
      <c r="AW218" s="13">
        <f t="shared" si="1567"/>
        <v>7.9051383399209481E-3</v>
      </c>
      <c r="AX218" s="34">
        <v>22</v>
      </c>
      <c r="AY218" s="13">
        <f t="shared" si="1568"/>
        <v>8.6956521739130432E-2</v>
      </c>
      <c r="AZ218" s="34">
        <v>5</v>
      </c>
      <c r="BA218" s="13">
        <f t="shared" si="1569"/>
        <v>1.9762845849802372E-2</v>
      </c>
      <c r="BB218" s="39">
        <f t="shared" si="1570"/>
        <v>10336</v>
      </c>
      <c r="BC218" s="75">
        <f t="shared" si="1571"/>
        <v>498</v>
      </c>
      <c r="BD218" s="13">
        <f t="shared" si="1572"/>
        <v>4.8181114551083593E-2</v>
      </c>
      <c r="BE218" s="75">
        <f t="shared" si="1573"/>
        <v>1605</v>
      </c>
      <c r="BF218" s="13">
        <f t="shared" si="1574"/>
        <v>0.15528250773993807</v>
      </c>
      <c r="BG218" s="75">
        <f t="shared" si="1575"/>
        <v>822</v>
      </c>
      <c r="BH218" s="13">
        <f t="shared" si="1576"/>
        <v>7.9527863777089786E-2</v>
      </c>
      <c r="BJ218" s="264"/>
      <c r="BK218" s="285"/>
      <c r="BL218" s="222" t="s">
        <v>74</v>
      </c>
      <c r="BM218" s="40">
        <v>10039</v>
      </c>
      <c r="BN218" s="40">
        <v>549</v>
      </c>
      <c r="BO218" s="91">
        <v>5.4686721785038347E-2</v>
      </c>
      <c r="BP218" s="40">
        <v>1572</v>
      </c>
      <c r="BQ218" s="91">
        <v>0.1565893017232792</v>
      </c>
      <c r="BR218" s="40">
        <v>797</v>
      </c>
      <c r="BS218" s="91">
        <v>7.9390377527642192E-2</v>
      </c>
      <c r="BU218" s="210"/>
      <c r="BV218" s="212" t="s">
        <v>74</v>
      </c>
      <c r="BW218" s="38">
        <f t="shared" si="1633"/>
        <v>0.71700851393188858</v>
      </c>
      <c r="BX218" s="38">
        <f t="shared" si="1634"/>
        <v>0.70933359896404025</v>
      </c>
      <c r="BY218" s="86"/>
      <c r="BZ218" s="148"/>
      <c r="CA218" s="86"/>
      <c r="CB218" s="86"/>
      <c r="CC218" s="86"/>
      <c r="CD218" s="86"/>
      <c r="CE218" s="86"/>
      <c r="CF218" s="86"/>
      <c r="CG218" s="86"/>
      <c r="CH218" s="86"/>
      <c r="CI218" s="86"/>
      <c r="CJ218" s="86"/>
      <c r="CK218" s="86"/>
      <c r="CL218" s="86"/>
      <c r="CM218" s="86"/>
      <c r="CN218" s="86"/>
      <c r="CO218" s="86"/>
      <c r="CP218" s="86"/>
      <c r="CQ218" s="86"/>
      <c r="CR218" s="86"/>
      <c r="CS218" s="86"/>
      <c r="CT218" s="86"/>
      <c r="CU218" s="86"/>
      <c r="CV218" s="86"/>
      <c r="CW218" s="86"/>
      <c r="CX218" s="86"/>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row>
    <row r="219" spans="2:178" s="12" customFormat="1" ht="14.25" customHeight="1">
      <c r="B219" s="262">
        <v>54</v>
      </c>
      <c r="C219" s="283" t="s">
        <v>28</v>
      </c>
      <c r="D219" s="143" t="s">
        <v>247</v>
      </c>
      <c r="E219" s="128">
        <v>40</v>
      </c>
      <c r="F219" s="89">
        <v>2</v>
      </c>
      <c r="G219" s="77">
        <f t="shared" si="1549"/>
        <v>0.05</v>
      </c>
      <c r="H219" s="78">
        <v>3</v>
      </c>
      <c r="I219" s="77">
        <f t="shared" si="1550"/>
        <v>7.4999999999999997E-2</v>
      </c>
      <c r="J219" s="78">
        <v>0</v>
      </c>
      <c r="K219" s="77">
        <f t="shared" si="1551"/>
        <v>0</v>
      </c>
      <c r="L219" s="128">
        <v>118</v>
      </c>
      <c r="M219" s="89">
        <v>4</v>
      </c>
      <c r="N219" s="77">
        <f t="shared" si="1552"/>
        <v>3.3898305084745763E-2</v>
      </c>
      <c r="O219" s="78">
        <v>15</v>
      </c>
      <c r="P219" s="77">
        <f t="shared" si="1553"/>
        <v>0.1271186440677966</v>
      </c>
      <c r="Q219" s="78">
        <v>4</v>
      </c>
      <c r="R219" s="77">
        <f t="shared" si="1554"/>
        <v>3.3898305084745763E-2</v>
      </c>
      <c r="S219" s="128">
        <v>5986</v>
      </c>
      <c r="T219" s="89">
        <v>467</v>
      </c>
      <c r="U219" s="77">
        <f t="shared" si="1555"/>
        <v>7.801536919478784E-2</v>
      </c>
      <c r="V219" s="78">
        <v>1525</v>
      </c>
      <c r="W219" s="77">
        <f t="shared" si="1556"/>
        <v>0.25476110925492818</v>
      </c>
      <c r="X219" s="78">
        <v>405</v>
      </c>
      <c r="Y219" s="77">
        <f t="shared" si="1557"/>
        <v>6.7657868359505519E-2</v>
      </c>
      <c r="Z219" s="128">
        <v>4965</v>
      </c>
      <c r="AA219" s="89">
        <v>370</v>
      </c>
      <c r="AB219" s="77">
        <f t="shared" si="1558"/>
        <v>7.452165156092648E-2</v>
      </c>
      <c r="AC219" s="78">
        <v>1232</v>
      </c>
      <c r="AD219" s="77">
        <f t="shared" si="1559"/>
        <v>0.24813695871097685</v>
      </c>
      <c r="AE219" s="78">
        <v>353</v>
      </c>
      <c r="AF219" s="77">
        <f t="shared" si="1560"/>
        <v>7.1097683786505536E-2</v>
      </c>
      <c r="AG219" s="128">
        <v>2921</v>
      </c>
      <c r="AH219" s="89">
        <v>135</v>
      </c>
      <c r="AI219" s="77">
        <f t="shared" si="1561"/>
        <v>4.6217048955837045E-2</v>
      </c>
      <c r="AJ219" s="78">
        <v>542</v>
      </c>
      <c r="AK219" s="77">
        <f t="shared" si="1562"/>
        <v>0.18555289284491613</v>
      </c>
      <c r="AL219" s="78">
        <v>166</v>
      </c>
      <c r="AM219" s="77">
        <f t="shared" si="1563"/>
        <v>5.6829852790140363E-2</v>
      </c>
      <c r="AN219" s="128">
        <v>1255</v>
      </c>
      <c r="AO219" s="89">
        <v>31</v>
      </c>
      <c r="AP219" s="77">
        <f t="shared" si="1564"/>
        <v>2.4701195219123506E-2</v>
      </c>
      <c r="AQ219" s="78">
        <v>158</v>
      </c>
      <c r="AR219" s="77">
        <f t="shared" si="1565"/>
        <v>0.12589641434262949</v>
      </c>
      <c r="AS219" s="78">
        <v>60</v>
      </c>
      <c r="AT219" s="77">
        <f t="shared" si="1566"/>
        <v>4.7808764940239043E-2</v>
      </c>
      <c r="AU219" s="128">
        <v>356</v>
      </c>
      <c r="AV219" s="89">
        <v>1</v>
      </c>
      <c r="AW219" s="77">
        <f t="shared" si="1567"/>
        <v>2.8089887640449437E-3</v>
      </c>
      <c r="AX219" s="78">
        <v>29</v>
      </c>
      <c r="AY219" s="77">
        <f t="shared" si="1568"/>
        <v>8.1460674157303375E-2</v>
      </c>
      <c r="AZ219" s="78">
        <v>4</v>
      </c>
      <c r="BA219" s="77">
        <f t="shared" si="1569"/>
        <v>1.1235955056179775E-2</v>
      </c>
      <c r="BB219" s="128">
        <f t="shared" si="1570"/>
        <v>15641</v>
      </c>
      <c r="BC219" s="79">
        <f t="shared" si="1571"/>
        <v>1010</v>
      </c>
      <c r="BD219" s="77">
        <f t="shared" si="1572"/>
        <v>6.4573876350616968E-2</v>
      </c>
      <c r="BE219" s="79">
        <f t="shared" si="1573"/>
        <v>3504</v>
      </c>
      <c r="BF219" s="77">
        <f t="shared" si="1574"/>
        <v>0.22402659676491274</v>
      </c>
      <c r="BG219" s="79">
        <f t="shared" si="1575"/>
        <v>992</v>
      </c>
      <c r="BH219" s="77">
        <f t="shared" si="1576"/>
        <v>6.3423054791893099E-2</v>
      </c>
      <c r="BJ219" s="262">
        <v>54</v>
      </c>
      <c r="BK219" s="283" t="s">
        <v>28</v>
      </c>
      <c r="BL219" s="223" t="s">
        <v>177</v>
      </c>
      <c r="BM219" s="40">
        <v>15304</v>
      </c>
      <c r="BN219" s="40">
        <v>877</v>
      </c>
      <c r="BO219" s="91">
        <v>5.7305279665446941E-2</v>
      </c>
      <c r="BP219" s="40">
        <v>3515</v>
      </c>
      <c r="BQ219" s="91">
        <v>0.22967851542080503</v>
      </c>
      <c r="BR219" s="40">
        <v>904</v>
      </c>
      <c r="BS219" s="91">
        <v>5.906952430737062E-2</v>
      </c>
      <c r="BU219" s="208" t="s">
        <v>28</v>
      </c>
      <c r="BV219" s="213" t="s">
        <v>163</v>
      </c>
      <c r="BW219" s="38">
        <f t="shared" si="1633"/>
        <v>0.64797647209257725</v>
      </c>
      <c r="BX219" s="38">
        <f t="shared" si="1634"/>
        <v>0.6539466806063774</v>
      </c>
      <c r="BY219" s="86"/>
      <c r="BZ219" s="148"/>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row>
    <row r="220" spans="2:178" s="12" customFormat="1" ht="14.25" customHeight="1">
      <c r="B220" s="263"/>
      <c r="C220" s="284"/>
      <c r="D220" s="181" t="s">
        <v>191</v>
      </c>
      <c r="E220" s="174">
        <v>0</v>
      </c>
      <c r="F220" s="175">
        <v>0</v>
      </c>
      <c r="G220" s="67" t="str">
        <f t="shared" si="1549"/>
        <v>-</v>
      </c>
      <c r="H220" s="68">
        <v>0</v>
      </c>
      <c r="I220" s="67" t="str">
        <f t="shared" si="1550"/>
        <v>-</v>
      </c>
      <c r="J220" s="68">
        <v>0</v>
      </c>
      <c r="K220" s="67" t="str">
        <f t="shared" si="1551"/>
        <v>-</v>
      </c>
      <c r="L220" s="174">
        <v>3</v>
      </c>
      <c r="M220" s="175">
        <v>0</v>
      </c>
      <c r="N220" s="67">
        <f t="shared" si="1552"/>
        <v>0</v>
      </c>
      <c r="O220" s="68">
        <v>1</v>
      </c>
      <c r="P220" s="67">
        <f t="shared" si="1553"/>
        <v>0.33333333333333331</v>
      </c>
      <c r="Q220" s="68">
        <v>0</v>
      </c>
      <c r="R220" s="67">
        <f t="shared" si="1554"/>
        <v>0</v>
      </c>
      <c r="S220" s="174">
        <v>493</v>
      </c>
      <c r="T220" s="175">
        <v>31</v>
      </c>
      <c r="U220" s="67">
        <f t="shared" si="1555"/>
        <v>6.2880324543610547E-2</v>
      </c>
      <c r="V220" s="68">
        <v>117</v>
      </c>
      <c r="W220" s="67">
        <f t="shared" si="1556"/>
        <v>0.23732251521298176</v>
      </c>
      <c r="X220" s="68">
        <v>41</v>
      </c>
      <c r="Y220" s="67">
        <f t="shared" si="1557"/>
        <v>8.3164300202839755E-2</v>
      </c>
      <c r="Z220" s="174">
        <v>340</v>
      </c>
      <c r="AA220" s="175">
        <v>32</v>
      </c>
      <c r="AB220" s="67">
        <f t="shared" si="1558"/>
        <v>9.4117647058823528E-2</v>
      </c>
      <c r="AC220" s="68">
        <v>91</v>
      </c>
      <c r="AD220" s="67">
        <f t="shared" si="1559"/>
        <v>0.2676470588235294</v>
      </c>
      <c r="AE220" s="68">
        <v>26</v>
      </c>
      <c r="AF220" s="67">
        <f t="shared" si="1560"/>
        <v>7.6470588235294124E-2</v>
      </c>
      <c r="AG220" s="174">
        <v>199</v>
      </c>
      <c r="AH220" s="175">
        <v>4</v>
      </c>
      <c r="AI220" s="67">
        <f t="shared" si="1561"/>
        <v>2.0100502512562814E-2</v>
      </c>
      <c r="AJ220" s="68">
        <v>34</v>
      </c>
      <c r="AK220" s="67">
        <f t="shared" si="1562"/>
        <v>0.17085427135678391</v>
      </c>
      <c r="AL220" s="68">
        <v>12</v>
      </c>
      <c r="AM220" s="67">
        <f t="shared" si="1563"/>
        <v>6.030150753768844E-2</v>
      </c>
      <c r="AN220" s="174">
        <v>72</v>
      </c>
      <c r="AO220" s="175">
        <v>1</v>
      </c>
      <c r="AP220" s="67">
        <f t="shared" si="1564"/>
        <v>1.3888888888888888E-2</v>
      </c>
      <c r="AQ220" s="68">
        <v>9</v>
      </c>
      <c r="AR220" s="67">
        <f t="shared" si="1565"/>
        <v>0.125</v>
      </c>
      <c r="AS220" s="68">
        <v>3</v>
      </c>
      <c r="AT220" s="67">
        <f t="shared" si="1566"/>
        <v>4.1666666666666664E-2</v>
      </c>
      <c r="AU220" s="174">
        <v>19</v>
      </c>
      <c r="AV220" s="175">
        <v>0</v>
      </c>
      <c r="AW220" s="67">
        <f t="shared" si="1567"/>
        <v>0</v>
      </c>
      <c r="AX220" s="68">
        <v>2</v>
      </c>
      <c r="AY220" s="67">
        <f t="shared" si="1568"/>
        <v>0.10526315789473684</v>
      </c>
      <c r="AZ220" s="68">
        <v>1</v>
      </c>
      <c r="BA220" s="67">
        <f t="shared" si="1569"/>
        <v>5.2631578947368418E-2</v>
      </c>
      <c r="BB220" s="174">
        <f t="shared" si="1570"/>
        <v>1126</v>
      </c>
      <c r="BC220" s="69">
        <f t="shared" si="1571"/>
        <v>68</v>
      </c>
      <c r="BD220" s="67">
        <f t="shared" si="1572"/>
        <v>6.0390763765541741E-2</v>
      </c>
      <c r="BE220" s="69">
        <f t="shared" si="1573"/>
        <v>254</v>
      </c>
      <c r="BF220" s="67">
        <f t="shared" si="1574"/>
        <v>0.2255772646536412</v>
      </c>
      <c r="BG220" s="69">
        <f t="shared" si="1575"/>
        <v>83</v>
      </c>
      <c r="BH220" s="67">
        <f t="shared" si="1576"/>
        <v>7.3712255772646534E-2</v>
      </c>
      <c r="BJ220" s="263"/>
      <c r="BK220" s="284"/>
      <c r="BL220" s="223" t="s">
        <v>191</v>
      </c>
      <c r="BM220" s="40">
        <v>1099</v>
      </c>
      <c r="BN220" s="40">
        <v>70</v>
      </c>
      <c r="BO220" s="91">
        <v>6.3694267515923567E-2</v>
      </c>
      <c r="BP220" s="40">
        <v>239</v>
      </c>
      <c r="BQ220" s="91">
        <v>0.21747042766151045</v>
      </c>
      <c r="BR220" s="40">
        <v>76</v>
      </c>
      <c r="BS220" s="91">
        <v>6.9153776160145591E-2</v>
      </c>
      <c r="BU220" s="209"/>
      <c r="BV220" s="213" t="s">
        <v>191</v>
      </c>
      <c r="BW220" s="38">
        <f t="shared" si="1633"/>
        <v>0.64031971580817049</v>
      </c>
      <c r="BX220" s="38">
        <f t="shared" si="1634"/>
        <v>0.64968152866242035</v>
      </c>
      <c r="BY220" s="86"/>
      <c r="BZ220" s="148"/>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row>
    <row r="221" spans="2:178" s="12" customFormat="1" ht="14.25" customHeight="1">
      <c r="B221" s="263"/>
      <c r="C221" s="284"/>
      <c r="D221" s="144" t="s">
        <v>246</v>
      </c>
      <c r="E221" s="174">
        <v>0</v>
      </c>
      <c r="F221" s="175">
        <v>0</v>
      </c>
      <c r="G221" s="67" t="str">
        <f t="shared" ref="G221" si="1775">IFERROR(F221/E221,"-")</f>
        <v>-</v>
      </c>
      <c r="H221" s="68">
        <v>0</v>
      </c>
      <c r="I221" s="67" t="str">
        <f t="shared" ref="I221" si="1776">IFERROR(H221/E221,"-")</f>
        <v>-</v>
      </c>
      <c r="J221" s="68">
        <v>0</v>
      </c>
      <c r="K221" s="67" t="str">
        <f t="shared" ref="K221" si="1777">IFERROR(J221/E221,"-")</f>
        <v>-</v>
      </c>
      <c r="L221" s="174">
        <v>5</v>
      </c>
      <c r="M221" s="175">
        <v>0</v>
      </c>
      <c r="N221" s="67">
        <f t="shared" ref="N221" si="1778">IFERROR(M221/L221,"-")</f>
        <v>0</v>
      </c>
      <c r="O221" s="68">
        <v>0</v>
      </c>
      <c r="P221" s="67">
        <f t="shared" ref="P221" si="1779">IFERROR(O221/L221,"-")</f>
        <v>0</v>
      </c>
      <c r="Q221" s="68">
        <v>0</v>
      </c>
      <c r="R221" s="67">
        <f t="shared" ref="R221" si="1780">IFERROR(Q221/L221,"-")</f>
        <v>0</v>
      </c>
      <c r="S221" s="174">
        <v>59</v>
      </c>
      <c r="T221" s="175">
        <v>0</v>
      </c>
      <c r="U221" s="67">
        <f t="shared" ref="U221" si="1781">IFERROR(T221/S221,"-")</f>
        <v>0</v>
      </c>
      <c r="V221" s="68">
        <v>4</v>
      </c>
      <c r="W221" s="67">
        <f t="shared" ref="W221" si="1782">IFERROR(V221/S221,"-")</f>
        <v>6.7796610169491525E-2</v>
      </c>
      <c r="X221" s="68">
        <v>1</v>
      </c>
      <c r="Y221" s="67">
        <f t="shared" ref="Y221" si="1783">IFERROR(X221/S221,"-")</f>
        <v>1.6949152542372881E-2</v>
      </c>
      <c r="Z221" s="174">
        <v>94</v>
      </c>
      <c r="AA221" s="175">
        <v>0</v>
      </c>
      <c r="AB221" s="67">
        <f t="shared" ref="AB221" si="1784">IFERROR(AA221/Z221,"-")</f>
        <v>0</v>
      </c>
      <c r="AC221" s="68">
        <v>4</v>
      </c>
      <c r="AD221" s="67">
        <f t="shared" ref="AD221" si="1785">IFERROR(AC221/Z221,"-")</f>
        <v>4.2553191489361701E-2</v>
      </c>
      <c r="AE221" s="68">
        <v>0</v>
      </c>
      <c r="AF221" s="67">
        <f t="shared" ref="AF221" si="1786">IFERROR(AE221/Z221,"-")</f>
        <v>0</v>
      </c>
      <c r="AG221" s="174">
        <v>109</v>
      </c>
      <c r="AH221" s="175">
        <v>1</v>
      </c>
      <c r="AI221" s="67">
        <f t="shared" ref="AI221" si="1787">IFERROR(AH221/AG221,"-")</f>
        <v>9.1743119266055051E-3</v>
      </c>
      <c r="AJ221" s="68">
        <v>4</v>
      </c>
      <c r="AK221" s="67">
        <f t="shared" ref="AK221" si="1788">IFERROR(AJ221/AG221,"-")</f>
        <v>3.669724770642202E-2</v>
      </c>
      <c r="AL221" s="68">
        <v>1</v>
      </c>
      <c r="AM221" s="67">
        <f t="shared" ref="AM221" si="1789">IFERROR(AL221/AG221,"-")</f>
        <v>9.1743119266055051E-3</v>
      </c>
      <c r="AN221" s="174">
        <v>86</v>
      </c>
      <c r="AO221" s="175">
        <v>0</v>
      </c>
      <c r="AP221" s="67">
        <f t="shared" ref="AP221" si="1790">IFERROR(AO221/AN221,"-")</f>
        <v>0</v>
      </c>
      <c r="AQ221" s="68">
        <v>1</v>
      </c>
      <c r="AR221" s="67">
        <f t="shared" ref="AR221" si="1791">IFERROR(AQ221/AN221,"-")</f>
        <v>1.1627906976744186E-2</v>
      </c>
      <c r="AS221" s="68">
        <v>2</v>
      </c>
      <c r="AT221" s="67">
        <f t="shared" ref="AT221" si="1792">IFERROR(AS221/AN221,"-")</f>
        <v>2.3255813953488372E-2</v>
      </c>
      <c r="AU221" s="174">
        <v>58</v>
      </c>
      <c r="AV221" s="175">
        <v>0</v>
      </c>
      <c r="AW221" s="67">
        <f t="shared" ref="AW221" si="1793">IFERROR(AV221/AU221,"-")</f>
        <v>0</v>
      </c>
      <c r="AX221" s="68">
        <v>3</v>
      </c>
      <c r="AY221" s="67">
        <f t="shared" ref="AY221" si="1794">IFERROR(AX221/AU221,"-")</f>
        <v>5.1724137931034482E-2</v>
      </c>
      <c r="AZ221" s="68">
        <v>0</v>
      </c>
      <c r="BA221" s="67">
        <f t="shared" ref="BA221" si="1795">IFERROR(AZ221/AU221,"-")</f>
        <v>0</v>
      </c>
      <c r="BB221" s="174">
        <f t="shared" ref="BB221" si="1796">SUM(E221,L221,S221,Z221,AG221,AN221,AU221,)</f>
        <v>411</v>
      </c>
      <c r="BC221" s="69">
        <f t="shared" ref="BC221" si="1797">SUM(F221,M221,T221,AA221,AH221,AO221,AV221,)</f>
        <v>1</v>
      </c>
      <c r="BD221" s="67">
        <f t="shared" ref="BD221" si="1798">IFERROR(BC221/BB221,"-")</f>
        <v>2.4330900243309003E-3</v>
      </c>
      <c r="BE221" s="69">
        <f t="shared" ref="BE221" si="1799">SUM(H221,O221,V221,AC221,AJ221,AQ221,AX221,)</f>
        <v>16</v>
      </c>
      <c r="BF221" s="67">
        <f t="shared" ref="BF221" si="1800">IFERROR(BE221/BB221,"-")</f>
        <v>3.8929440389294405E-2</v>
      </c>
      <c r="BG221" s="69">
        <f t="shared" ref="BG221" si="1801">SUM(J221,Q221,X221,AE221,AL221,AS221,AZ221,)</f>
        <v>4</v>
      </c>
      <c r="BH221" s="67">
        <f t="shared" ref="BH221" si="1802">IFERROR(BG221/BB221,"-")</f>
        <v>9.7323600973236012E-3</v>
      </c>
      <c r="BJ221" s="263"/>
      <c r="BK221" s="284"/>
      <c r="BL221" s="223" t="s">
        <v>245</v>
      </c>
      <c r="BM221" s="40">
        <v>221</v>
      </c>
      <c r="BN221" s="40">
        <v>0</v>
      </c>
      <c r="BO221" s="91">
        <v>0</v>
      </c>
      <c r="BP221" s="40">
        <v>1</v>
      </c>
      <c r="BQ221" s="91">
        <v>4.5248868778280547E-3</v>
      </c>
      <c r="BR221" s="40">
        <v>0</v>
      </c>
      <c r="BS221" s="91">
        <v>0</v>
      </c>
      <c r="BU221" s="209"/>
      <c r="BV221" s="213" t="s">
        <v>245</v>
      </c>
      <c r="BW221" s="38">
        <f t="shared" si="1633"/>
        <v>0.94890510948905105</v>
      </c>
      <c r="BX221" s="38">
        <f t="shared" si="1634"/>
        <v>0.99547511312217196</v>
      </c>
      <c r="BY221" s="86"/>
      <c r="BZ221" s="148"/>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row>
    <row r="222" spans="2:178" s="12" customFormat="1" ht="14.25" customHeight="1">
      <c r="B222" s="264"/>
      <c r="C222" s="285"/>
      <c r="D222" s="164" t="s">
        <v>74</v>
      </c>
      <c r="E222" s="39">
        <v>40</v>
      </c>
      <c r="F222" s="237">
        <v>2</v>
      </c>
      <c r="G222" s="13">
        <f t="shared" si="1549"/>
        <v>0.05</v>
      </c>
      <c r="H222" s="34">
        <v>3</v>
      </c>
      <c r="I222" s="13">
        <f t="shared" si="1550"/>
        <v>7.4999999999999997E-2</v>
      </c>
      <c r="J222" s="34">
        <v>0</v>
      </c>
      <c r="K222" s="13">
        <f t="shared" si="1551"/>
        <v>0</v>
      </c>
      <c r="L222" s="39">
        <v>126</v>
      </c>
      <c r="M222" s="237">
        <v>4</v>
      </c>
      <c r="N222" s="13">
        <f t="shared" si="1552"/>
        <v>3.1746031746031744E-2</v>
      </c>
      <c r="O222" s="34">
        <v>16</v>
      </c>
      <c r="P222" s="13">
        <f t="shared" si="1553"/>
        <v>0.12698412698412698</v>
      </c>
      <c r="Q222" s="34">
        <v>4</v>
      </c>
      <c r="R222" s="13">
        <f t="shared" si="1554"/>
        <v>3.1746031746031744E-2</v>
      </c>
      <c r="S222" s="39">
        <v>6538</v>
      </c>
      <c r="T222" s="237">
        <v>498</v>
      </c>
      <c r="U222" s="13">
        <f t="shared" si="1555"/>
        <v>7.6170082594065464E-2</v>
      </c>
      <c r="V222" s="34">
        <v>1646</v>
      </c>
      <c r="W222" s="13">
        <f t="shared" si="1556"/>
        <v>0.25175894769042523</v>
      </c>
      <c r="X222" s="34">
        <v>447</v>
      </c>
      <c r="Y222" s="13">
        <f t="shared" si="1557"/>
        <v>6.8369531966962369E-2</v>
      </c>
      <c r="Z222" s="39">
        <v>5399</v>
      </c>
      <c r="AA222" s="237">
        <v>402</v>
      </c>
      <c r="AB222" s="13">
        <f t="shared" si="1558"/>
        <v>7.4458233006112248E-2</v>
      </c>
      <c r="AC222" s="34">
        <v>1327</v>
      </c>
      <c r="AD222" s="13">
        <f t="shared" si="1559"/>
        <v>0.24578625671420634</v>
      </c>
      <c r="AE222" s="34">
        <v>379</v>
      </c>
      <c r="AF222" s="13">
        <f t="shared" si="1560"/>
        <v>7.0198184849046122E-2</v>
      </c>
      <c r="AG222" s="39">
        <v>3229</v>
      </c>
      <c r="AH222" s="237">
        <v>140</v>
      </c>
      <c r="AI222" s="13">
        <f t="shared" si="1561"/>
        <v>4.3357076494270674E-2</v>
      </c>
      <c r="AJ222" s="34">
        <v>580</v>
      </c>
      <c r="AK222" s="13">
        <f t="shared" si="1562"/>
        <v>0.17962217404769279</v>
      </c>
      <c r="AL222" s="34">
        <v>179</v>
      </c>
      <c r="AM222" s="13">
        <f t="shared" si="1563"/>
        <v>5.5435119231960359E-2</v>
      </c>
      <c r="AN222" s="39">
        <v>1413</v>
      </c>
      <c r="AO222" s="237">
        <v>32</v>
      </c>
      <c r="AP222" s="13">
        <f t="shared" si="1564"/>
        <v>2.264685067232838E-2</v>
      </c>
      <c r="AQ222" s="34">
        <v>168</v>
      </c>
      <c r="AR222" s="13">
        <f t="shared" si="1565"/>
        <v>0.11889596602972399</v>
      </c>
      <c r="AS222" s="34">
        <v>65</v>
      </c>
      <c r="AT222" s="13">
        <f t="shared" si="1566"/>
        <v>4.600141542816702E-2</v>
      </c>
      <c r="AU222" s="39">
        <v>433</v>
      </c>
      <c r="AV222" s="237">
        <v>1</v>
      </c>
      <c r="AW222" s="13">
        <f t="shared" si="1567"/>
        <v>2.3094688221709007E-3</v>
      </c>
      <c r="AX222" s="34">
        <v>34</v>
      </c>
      <c r="AY222" s="13">
        <f t="shared" si="1568"/>
        <v>7.8521939953810627E-2</v>
      </c>
      <c r="AZ222" s="34">
        <v>5</v>
      </c>
      <c r="BA222" s="13">
        <f t="shared" si="1569"/>
        <v>1.1547344110854504E-2</v>
      </c>
      <c r="BB222" s="39">
        <f t="shared" si="1570"/>
        <v>17178</v>
      </c>
      <c r="BC222" s="75">
        <f t="shared" si="1571"/>
        <v>1079</v>
      </c>
      <c r="BD222" s="13">
        <f t="shared" si="1572"/>
        <v>6.2812900221213178E-2</v>
      </c>
      <c r="BE222" s="75">
        <f t="shared" si="1573"/>
        <v>3774</v>
      </c>
      <c r="BF222" s="13">
        <f t="shared" si="1574"/>
        <v>0.21969961578763536</v>
      </c>
      <c r="BG222" s="75">
        <f t="shared" si="1575"/>
        <v>1079</v>
      </c>
      <c r="BH222" s="13">
        <f t="shared" si="1576"/>
        <v>6.2812900221213178E-2</v>
      </c>
      <c r="BJ222" s="264"/>
      <c r="BK222" s="285"/>
      <c r="BL222" s="222" t="s">
        <v>74</v>
      </c>
      <c r="BM222" s="40">
        <v>16624</v>
      </c>
      <c r="BN222" s="40">
        <v>947</v>
      </c>
      <c r="BO222" s="91">
        <v>5.6965832531280076E-2</v>
      </c>
      <c r="BP222" s="40">
        <v>3755</v>
      </c>
      <c r="BQ222" s="91">
        <v>0.22587824831568817</v>
      </c>
      <c r="BR222" s="40">
        <v>980</v>
      </c>
      <c r="BS222" s="91">
        <v>5.8950914340712222E-2</v>
      </c>
      <c r="BU222" s="210"/>
      <c r="BV222" s="212" t="s">
        <v>74</v>
      </c>
      <c r="BW222" s="38">
        <f t="shared" si="1633"/>
        <v>0.65467458376993826</v>
      </c>
      <c r="BX222" s="38">
        <f t="shared" si="1634"/>
        <v>0.65820500481231958</v>
      </c>
      <c r="BY222" s="86"/>
      <c r="BZ222" s="148"/>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row>
    <row r="223" spans="2:178" s="12" customFormat="1" ht="14.25" customHeight="1">
      <c r="B223" s="262">
        <v>55</v>
      </c>
      <c r="C223" s="283" t="s">
        <v>17</v>
      </c>
      <c r="D223" s="143" t="s">
        <v>247</v>
      </c>
      <c r="E223" s="128">
        <v>21</v>
      </c>
      <c r="F223" s="89">
        <v>0</v>
      </c>
      <c r="G223" s="77">
        <f t="shared" si="1549"/>
        <v>0</v>
      </c>
      <c r="H223" s="78">
        <v>4</v>
      </c>
      <c r="I223" s="77">
        <f t="shared" si="1550"/>
        <v>0.19047619047619047</v>
      </c>
      <c r="J223" s="78">
        <v>1</v>
      </c>
      <c r="K223" s="77">
        <f t="shared" si="1551"/>
        <v>4.7619047619047616E-2</v>
      </c>
      <c r="L223" s="128">
        <v>80</v>
      </c>
      <c r="M223" s="89">
        <v>2</v>
      </c>
      <c r="N223" s="77">
        <f t="shared" si="1552"/>
        <v>2.5000000000000001E-2</v>
      </c>
      <c r="O223" s="78">
        <v>8</v>
      </c>
      <c r="P223" s="77">
        <f t="shared" si="1553"/>
        <v>0.1</v>
      </c>
      <c r="Q223" s="78">
        <v>4</v>
      </c>
      <c r="R223" s="77">
        <f t="shared" si="1554"/>
        <v>0.05</v>
      </c>
      <c r="S223" s="128">
        <v>6307</v>
      </c>
      <c r="T223" s="89">
        <v>324</v>
      </c>
      <c r="U223" s="77">
        <f t="shared" si="1555"/>
        <v>5.1371491993023627E-2</v>
      </c>
      <c r="V223" s="78">
        <v>1316</v>
      </c>
      <c r="W223" s="77">
        <f t="shared" si="1556"/>
        <v>0.20865704772475027</v>
      </c>
      <c r="X223" s="78">
        <v>357</v>
      </c>
      <c r="Y223" s="77">
        <f t="shared" si="1557"/>
        <v>5.6603773584905662E-2</v>
      </c>
      <c r="Z223" s="128">
        <v>5687</v>
      </c>
      <c r="AA223" s="89">
        <v>274</v>
      </c>
      <c r="AB223" s="77">
        <f t="shared" si="1558"/>
        <v>4.8180059785475647E-2</v>
      </c>
      <c r="AC223" s="78">
        <v>1318</v>
      </c>
      <c r="AD223" s="77">
        <f t="shared" si="1559"/>
        <v>0.23175663794619308</v>
      </c>
      <c r="AE223" s="78">
        <v>343</v>
      </c>
      <c r="AF223" s="77">
        <f t="shared" si="1560"/>
        <v>6.0312994548971335E-2</v>
      </c>
      <c r="AG223" s="128">
        <v>3107</v>
      </c>
      <c r="AH223" s="89">
        <v>97</v>
      </c>
      <c r="AI223" s="77">
        <f t="shared" si="1561"/>
        <v>3.1219826198905697E-2</v>
      </c>
      <c r="AJ223" s="78">
        <v>528</v>
      </c>
      <c r="AK223" s="77">
        <f t="shared" si="1562"/>
        <v>0.16993884776311555</v>
      </c>
      <c r="AL223" s="78">
        <v>164</v>
      </c>
      <c r="AM223" s="77">
        <f t="shared" si="1563"/>
        <v>5.2784036047634375E-2</v>
      </c>
      <c r="AN223" s="128">
        <v>1004</v>
      </c>
      <c r="AO223" s="89">
        <v>16</v>
      </c>
      <c r="AP223" s="77">
        <f t="shared" si="1564"/>
        <v>1.5936254980079681E-2</v>
      </c>
      <c r="AQ223" s="78">
        <v>109</v>
      </c>
      <c r="AR223" s="77">
        <f t="shared" si="1565"/>
        <v>0.10856573705179283</v>
      </c>
      <c r="AS223" s="78">
        <v>37</v>
      </c>
      <c r="AT223" s="77">
        <f t="shared" si="1566"/>
        <v>3.6852589641434265E-2</v>
      </c>
      <c r="AU223" s="128">
        <v>261</v>
      </c>
      <c r="AV223" s="89">
        <v>4</v>
      </c>
      <c r="AW223" s="77">
        <f t="shared" si="1567"/>
        <v>1.532567049808429E-2</v>
      </c>
      <c r="AX223" s="78">
        <v>21</v>
      </c>
      <c r="AY223" s="77">
        <f t="shared" si="1568"/>
        <v>8.0459770114942528E-2</v>
      </c>
      <c r="AZ223" s="78">
        <v>5</v>
      </c>
      <c r="BA223" s="77">
        <f t="shared" si="1569"/>
        <v>1.9157088122605363E-2</v>
      </c>
      <c r="BB223" s="128">
        <f t="shared" si="1570"/>
        <v>16467</v>
      </c>
      <c r="BC223" s="79">
        <f t="shared" si="1571"/>
        <v>717</v>
      </c>
      <c r="BD223" s="77">
        <f t="shared" si="1572"/>
        <v>4.3541628711969392E-2</v>
      </c>
      <c r="BE223" s="79">
        <f t="shared" si="1573"/>
        <v>3304</v>
      </c>
      <c r="BF223" s="77">
        <f t="shared" si="1574"/>
        <v>0.20064371166575576</v>
      </c>
      <c r="BG223" s="79">
        <f t="shared" si="1575"/>
        <v>911</v>
      </c>
      <c r="BH223" s="77">
        <f t="shared" si="1576"/>
        <v>5.5322766745612435E-2</v>
      </c>
      <c r="BJ223" s="262">
        <v>55</v>
      </c>
      <c r="BK223" s="283" t="s">
        <v>17</v>
      </c>
      <c r="BL223" s="223" t="s">
        <v>177</v>
      </c>
      <c r="BM223" s="40">
        <v>16275</v>
      </c>
      <c r="BN223" s="40">
        <v>770</v>
      </c>
      <c r="BO223" s="91">
        <v>4.7311827956989246E-2</v>
      </c>
      <c r="BP223" s="40">
        <v>3213</v>
      </c>
      <c r="BQ223" s="91">
        <v>0.19741935483870968</v>
      </c>
      <c r="BR223" s="40">
        <v>918</v>
      </c>
      <c r="BS223" s="91">
        <v>5.6405529953917052E-2</v>
      </c>
      <c r="BU223" s="208" t="s">
        <v>17</v>
      </c>
      <c r="BV223" s="213" t="s">
        <v>163</v>
      </c>
      <c r="BW223" s="38">
        <f t="shared" si="1633"/>
        <v>0.70049189287666247</v>
      </c>
      <c r="BX223" s="38">
        <f t="shared" si="1634"/>
        <v>0.69886328725038405</v>
      </c>
      <c r="BY223" s="86"/>
      <c r="BZ223" s="148"/>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row>
    <row r="224" spans="2:178" s="12" customFormat="1" ht="14.25" customHeight="1">
      <c r="B224" s="263"/>
      <c r="C224" s="284"/>
      <c r="D224" s="181" t="s">
        <v>191</v>
      </c>
      <c r="E224" s="174">
        <v>0</v>
      </c>
      <c r="F224" s="175">
        <v>0</v>
      </c>
      <c r="G224" s="67" t="str">
        <f t="shared" si="1549"/>
        <v>-</v>
      </c>
      <c r="H224" s="68">
        <v>0</v>
      </c>
      <c r="I224" s="67" t="str">
        <f t="shared" si="1550"/>
        <v>-</v>
      </c>
      <c r="J224" s="68">
        <v>0</v>
      </c>
      <c r="K224" s="67" t="str">
        <f t="shared" si="1551"/>
        <v>-</v>
      </c>
      <c r="L224" s="174">
        <v>3</v>
      </c>
      <c r="M224" s="175">
        <v>0</v>
      </c>
      <c r="N224" s="67">
        <f t="shared" si="1552"/>
        <v>0</v>
      </c>
      <c r="O224" s="68">
        <v>0</v>
      </c>
      <c r="P224" s="67">
        <f t="shared" si="1553"/>
        <v>0</v>
      </c>
      <c r="Q224" s="68">
        <v>0</v>
      </c>
      <c r="R224" s="67">
        <f t="shared" si="1554"/>
        <v>0</v>
      </c>
      <c r="S224" s="174">
        <v>447</v>
      </c>
      <c r="T224" s="175">
        <v>23</v>
      </c>
      <c r="U224" s="67">
        <f t="shared" si="1555"/>
        <v>5.145413870246085E-2</v>
      </c>
      <c r="V224" s="68">
        <v>76</v>
      </c>
      <c r="W224" s="67">
        <f t="shared" si="1556"/>
        <v>0.17002237136465326</v>
      </c>
      <c r="X224" s="68">
        <v>33</v>
      </c>
      <c r="Y224" s="67">
        <f t="shared" si="1557"/>
        <v>7.3825503355704702E-2</v>
      </c>
      <c r="Z224" s="174">
        <v>324</v>
      </c>
      <c r="AA224" s="175">
        <v>13</v>
      </c>
      <c r="AB224" s="67">
        <f t="shared" si="1558"/>
        <v>4.0123456790123455E-2</v>
      </c>
      <c r="AC224" s="68">
        <v>63</v>
      </c>
      <c r="AD224" s="67">
        <f t="shared" si="1559"/>
        <v>0.19444444444444445</v>
      </c>
      <c r="AE224" s="68">
        <v>26</v>
      </c>
      <c r="AF224" s="67">
        <f t="shared" si="1560"/>
        <v>8.0246913580246909E-2</v>
      </c>
      <c r="AG224" s="174">
        <v>160</v>
      </c>
      <c r="AH224" s="175">
        <v>2</v>
      </c>
      <c r="AI224" s="67">
        <f t="shared" si="1561"/>
        <v>1.2500000000000001E-2</v>
      </c>
      <c r="AJ224" s="68">
        <v>23</v>
      </c>
      <c r="AK224" s="67">
        <f t="shared" si="1562"/>
        <v>0.14374999999999999</v>
      </c>
      <c r="AL224" s="68">
        <v>10</v>
      </c>
      <c r="AM224" s="67">
        <f t="shared" si="1563"/>
        <v>6.25E-2</v>
      </c>
      <c r="AN224" s="174">
        <v>80</v>
      </c>
      <c r="AO224" s="175">
        <v>4</v>
      </c>
      <c r="AP224" s="67">
        <f t="shared" si="1564"/>
        <v>0.05</v>
      </c>
      <c r="AQ224" s="68">
        <v>7</v>
      </c>
      <c r="AR224" s="67">
        <f t="shared" si="1565"/>
        <v>8.7499999999999994E-2</v>
      </c>
      <c r="AS224" s="68">
        <v>5</v>
      </c>
      <c r="AT224" s="67">
        <f t="shared" si="1566"/>
        <v>6.25E-2</v>
      </c>
      <c r="AU224" s="174">
        <v>14</v>
      </c>
      <c r="AV224" s="175">
        <v>0</v>
      </c>
      <c r="AW224" s="67">
        <f t="shared" si="1567"/>
        <v>0</v>
      </c>
      <c r="AX224" s="68">
        <v>1</v>
      </c>
      <c r="AY224" s="67">
        <f t="shared" si="1568"/>
        <v>7.1428571428571425E-2</v>
      </c>
      <c r="AZ224" s="68">
        <v>1</v>
      </c>
      <c r="BA224" s="67">
        <f t="shared" si="1569"/>
        <v>7.1428571428571425E-2</v>
      </c>
      <c r="BB224" s="174">
        <f t="shared" si="1570"/>
        <v>1028</v>
      </c>
      <c r="BC224" s="69">
        <f t="shared" si="1571"/>
        <v>42</v>
      </c>
      <c r="BD224" s="67">
        <f t="shared" si="1572"/>
        <v>4.085603112840467E-2</v>
      </c>
      <c r="BE224" s="69">
        <f t="shared" si="1573"/>
        <v>170</v>
      </c>
      <c r="BF224" s="67">
        <f t="shared" si="1574"/>
        <v>0.16536964980544747</v>
      </c>
      <c r="BG224" s="69">
        <f t="shared" si="1575"/>
        <v>75</v>
      </c>
      <c r="BH224" s="67">
        <f t="shared" si="1576"/>
        <v>7.2957198443579771E-2</v>
      </c>
      <c r="BJ224" s="263"/>
      <c r="BK224" s="284"/>
      <c r="BL224" s="223" t="s">
        <v>191</v>
      </c>
      <c r="BM224" s="40">
        <v>981</v>
      </c>
      <c r="BN224" s="40">
        <v>46</v>
      </c>
      <c r="BO224" s="91">
        <v>4.6890927624872576E-2</v>
      </c>
      <c r="BP224" s="40">
        <v>160</v>
      </c>
      <c r="BQ224" s="91">
        <v>0.16309887869520898</v>
      </c>
      <c r="BR224" s="40">
        <v>53</v>
      </c>
      <c r="BS224" s="91">
        <v>5.4026503567787973E-2</v>
      </c>
      <c r="BU224" s="209"/>
      <c r="BV224" s="213" t="s">
        <v>191</v>
      </c>
      <c r="BW224" s="38">
        <f t="shared" si="1633"/>
        <v>0.72081712062256809</v>
      </c>
      <c r="BX224" s="38">
        <f t="shared" si="1634"/>
        <v>0.7359836901121305</v>
      </c>
      <c r="BY224" s="86"/>
      <c r="BZ224" s="148"/>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row>
    <row r="225" spans="2:178" s="12" customFormat="1" ht="14.25" customHeight="1">
      <c r="B225" s="263"/>
      <c r="C225" s="284"/>
      <c r="D225" s="144" t="s">
        <v>246</v>
      </c>
      <c r="E225" s="174">
        <v>2</v>
      </c>
      <c r="F225" s="175">
        <v>0</v>
      </c>
      <c r="G225" s="67">
        <f t="shared" ref="G225" si="1803">IFERROR(F225/E225,"-")</f>
        <v>0</v>
      </c>
      <c r="H225" s="68">
        <v>0</v>
      </c>
      <c r="I225" s="67">
        <f t="shared" ref="I225" si="1804">IFERROR(H225/E225,"-")</f>
        <v>0</v>
      </c>
      <c r="J225" s="68">
        <v>0</v>
      </c>
      <c r="K225" s="67">
        <f t="shared" ref="K225" si="1805">IFERROR(J225/E225,"-")</f>
        <v>0</v>
      </c>
      <c r="L225" s="174">
        <v>4</v>
      </c>
      <c r="M225" s="175">
        <v>0</v>
      </c>
      <c r="N225" s="67">
        <f t="shared" ref="N225" si="1806">IFERROR(M225/L225,"-")</f>
        <v>0</v>
      </c>
      <c r="O225" s="68">
        <v>0</v>
      </c>
      <c r="P225" s="67">
        <f t="shared" ref="P225" si="1807">IFERROR(O225/L225,"-")</f>
        <v>0</v>
      </c>
      <c r="Q225" s="68">
        <v>0</v>
      </c>
      <c r="R225" s="67">
        <f t="shared" ref="R225" si="1808">IFERROR(Q225/L225,"-")</f>
        <v>0</v>
      </c>
      <c r="S225" s="174">
        <v>92</v>
      </c>
      <c r="T225" s="175">
        <v>0</v>
      </c>
      <c r="U225" s="67">
        <f t="shared" ref="U225" si="1809">IFERROR(T225/S225,"-")</f>
        <v>0</v>
      </c>
      <c r="V225" s="68">
        <v>3</v>
      </c>
      <c r="W225" s="67">
        <f t="shared" ref="W225" si="1810">IFERROR(V225/S225,"-")</f>
        <v>3.2608695652173912E-2</v>
      </c>
      <c r="X225" s="68">
        <v>1</v>
      </c>
      <c r="Y225" s="67">
        <f t="shared" ref="Y225" si="1811">IFERROR(X225/S225,"-")</f>
        <v>1.0869565217391304E-2</v>
      </c>
      <c r="Z225" s="174">
        <v>144</v>
      </c>
      <c r="AA225" s="175">
        <v>1</v>
      </c>
      <c r="AB225" s="67">
        <f t="shared" ref="AB225" si="1812">IFERROR(AA225/Z225,"-")</f>
        <v>6.9444444444444441E-3</v>
      </c>
      <c r="AC225" s="68">
        <v>3</v>
      </c>
      <c r="AD225" s="67">
        <f t="shared" ref="AD225" si="1813">IFERROR(AC225/Z225,"-")</f>
        <v>2.0833333333333332E-2</v>
      </c>
      <c r="AE225" s="68">
        <v>2</v>
      </c>
      <c r="AF225" s="67">
        <f t="shared" ref="AF225" si="1814">IFERROR(AE225/Z225,"-")</f>
        <v>1.3888888888888888E-2</v>
      </c>
      <c r="AG225" s="174">
        <v>109</v>
      </c>
      <c r="AH225" s="175">
        <v>0</v>
      </c>
      <c r="AI225" s="67">
        <f t="shared" ref="AI225" si="1815">IFERROR(AH225/AG225,"-")</f>
        <v>0</v>
      </c>
      <c r="AJ225" s="68">
        <v>0</v>
      </c>
      <c r="AK225" s="67">
        <f t="shared" ref="AK225" si="1816">IFERROR(AJ225/AG225,"-")</f>
        <v>0</v>
      </c>
      <c r="AL225" s="68">
        <v>1</v>
      </c>
      <c r="AM225" s="67">
        <f t="shared" ref="AM225" si="1817">IFERROR(AL225/AG225,"-")</f>
        <v>9.1743119266055051E-3</v>
      </c>
      <c r="AN225" s="174">
        <v>86</v>
      </c>
      <c r="AO225" s="175">
        <v>0</v>
      </c>
      <c r="AP225" s="67">
        <f t="shared" ref="AP225" si="1818">IFERROR(AO225/AN225,"-")</f>
        <v>0</v>
      </c>
      <c r="AQ225" s="68">
        <v>0</v>
      </c>
      <c r="AR225" s="67">
        <f t="shared" ref="AR225" si="1819">IFERROR(AQ225/AN225,"-")</f>
        <v>0</v>
      </c>
      <c r="AS225" s="68">
        <v>0</v>
      </c>
      <c r="AT225" s="67">
        <f t="shared" ref="AT225" si="1820">IFERROR(AS225/AN225,"-")</f>
        <v>0</v>
      </c>
      <c r="AU225" s="174">
        <v>48</v>
      </c>
      <c r="AV225" s="175">
        <v>0</v>
      </c>
      <c r="AW225" s="67">
        <f t="shared" ref="AW225" si="1821">IFERROR(AV225/AU225,"-")</f>
        <v>0</v>
      </c>
      <c r="AX225" s="68">
        <v>1</v>
      </c>
      <c r="AY225" s="67">
        <f t="shared" ref="AY225" si="1822">IFERROR(AX225/AU225,"-")</f>
        <v>2.0833333333333332E-2</v>
      </c>
      <c r="AZ225" s="68">
        <v>0</v>
      </c>
      <c r="BA225" s="67">
        <f t="shared" ref="BA225" si="1823">IFERROR(AZ225/AU225,"-")</f>
        <v>0</v>
      </c>
      <c r="BB225" s="174">
        <f t="shared" ref="BB225" si="1824">SUM(E225,L225,S225,Z225,AG225,AN225,AU225,)</f>
        <v>485</v>
      </c>
      <c r="BC225" s="69">
        <f t="shared" ref="BC225" si="1825">SUM(F225,M225,T225,AA225,AH225,AO225,AV225,)</f>
        <v>1</v>
      </c>
      <c r="BD225" s="67">
        <f t="shared" ref="BD225" si="1826">IFERROR(BC225/BB225,"-")</f>
        <v>2.0618556701030928E-3</v>
      </c>
      <c r="BE225" s="69">
        <f t="shared" ref="BE225" si="1827">SUM(H225,O225,V225,AC225,AJ225,AQ225,AX225,)</f>
        <v>7</v>
      </c>
      <c r="BF225" s="67">
        <f t="shared" ref="BF225" si="1828">IFERROR(BE225/BB225,"-")</f>
        <v>1.443298969072165E-2</v>
      </c>
      <c r="BG225" s="69">
        <f t="shared" ref="BG225" si="1829">SUM(J225,Q225,X225,AE225,AL225,AS225,AZ225,)</f>
        <v>4</v>
      </c>
      <c r="BH225" s="67">
        <f t="shared" ref="BH225" si="1830">IFERROR(BG225/BB225,"-")</f>
        <v>8.2474226804123713E-3</v>
      </c>
      <c r="BJ225" s="263"/>
      <c r="BK225" s="284"/>
      <c r="BL225" s="223" t="s">
        <v>245</v>
      </c>
      <c r="BM225" s="40">
        <v>227</v>
      </c>
      <c r="BN225" s="40">
        <v>0</v>
      </c>
      <c r="BO225" s="91">
        <v>0</v>
      </c>
      <c r="BP225" s="40">
        <v>1</v>
      </c>
      <c r="BQ225" s="91">
        <v>4.4052863436123352E-3</v>
      </c>
      <c r="BR225" s="40">
        <v>0</v>
      </c>
      <c r="BS225" s="91">
        <v>0</v>
      </c>
      <c r="BU225" s="209"/>
      <c r="BV225" s="213" t="s">
        <v>245</v>
      </c>
      <c r="BW225" s="38">
        <f t="shared" si="1633"/>
        <v>0.97525773195876286</v>
      </c>
      <c r="BX225" s="38">
        <f t="shared" si="1634"/>
        <v>0.99559471365638763</v>
      </c>
      <c r="BY225" s="86"/>
      <c r="BZ225" s="148"/>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row>
    <row r="226" spans="2:178" s="12" customFormat="1" ht="14.25" customHeight="1">
      <c r="B226" s="264"/>
      <c r="C226" s="285"/>
      <c r="D226" s="164" t="s">
        <v>74</v>
      </c>
      <c r="E226" s="39">
        <v>23</v>
      </c>
      <c r="F226" s="237">
        <v>0</v>
      </c>
      <c r="G226" s="13">
        <f t="shared" si="1549"/>
        <v>0</v>
      </c>
      <c r="H226" s="34">
        <v>4</v>
      </c>
      <c r="I226" s="13">
        <f t="shared" si="1550"/>
        <v>0.17391304347826086</v>
      </c>
      <c r="J226" s="34">
        <v>1</v>
      </c>
      <c r="K226" s="13">
        <f t="shared" si="1551"/>
        <v>4.3478260869565216E-2</v>
      </c>
      <c r="L226" s="39">
        <v>87</v>
      </c>
      <c r="M226" s="237">
        <v>2</v>
      </c>
      <c r="N226" s="13">
        <f t="shared" si="1552"/>
        <v>2.2988505747126436E-2</v>
      </c>
      <c r="O226" s="34">
        <v>8</v>
      </c>
      <c r="P226" s="13">
        <f t="shared" si="1553"/>
        <v>9.1954022988505746E-2</v>
      </c>
      <c r="Q226" s="34">
        <v>4</v>
      </c>
      <c r="R226" s="13">
        <f t="shared" si="1554"/>
        <v>4.5977011494252873E-2</v>
      </c>
      <c r="S226" s="39">
        <v>6846</v>
      </c>
      <c r="T226" s="237">
        <v>347</v>
      </c>
      <c r="U226" s="13">
        <f t="shared" si="1555"/>
        <v>5.0686532281624307E-2</v>
      </c>
      <c r="V226" s="34">
        <v>1395</v>
      </c>
      <c r="W226" s="13">
        <f t="shared" si="1556"/>
        <v>0.20376862401402279</v>
      </c>
      <c r="X226" s="34">
        <v>391</v>
      </c>
      <c r="Y226" s="13">
        <f t="shared" si="1557"/>
        <v>5.7113643003213553E-2</v>
      </c>
      <c r="Z226" s="39">
        <v>6155</v>
      </c>
      <c r="AA226" s="237">
        <v>288</v>
      </c>
      <c r="AB226" s="13">
        <f t="shared" si="1558"/>
        <v>4.6791226645004062E-2</v>
      </c>
      <c r="AC226" s="34">
        <v>1384</v>
      </c>
      <c r="AD226" s="13">
        <f t="shared" si="1559"/>
        <v>0.22485783915515842</v>
      </c>
      <c r="AE226" s="34">
        <v>371</v>
      </c>
      <c r="AF226" s="13">
        <f t="shared" si="1560"/>
        <v>6.0276198212835093E-2</v>
      </c>
      <c r="AG226" s="39">
        <v>3376</v>
      </c>
      <c r="AH226" s="237">
        <v>99</v>
      </c>
      <c r="AI226" s="13">
        <f t="shared" si="1561"/>
        <v>2.9324644549763034E-2</v>
      </c>
      <c r="AJ226" s="34">
        <v>551</v>
      </c>
      <c r="AK226" s="13">
        <f t="shared" si="1562"/>
        <v>0.16321090047393366</v>
      </c>
      <c r="AL226" s="34">
        <v>175</v>
      </c>
      <c r="AM226" s="13">
        <f t="shared" si="1563"/>
        <v>5.1836492890995262E-2</v>
      </c>
      <c r="AN226" s="39">
        <v>1170</v>
      </c>
      <c r="AO226" s="237">
        <v>20</v>
      </c>
      <c r="AP226" s="13">
        <f t="shared" si="1564"/>
        <v>1.7094017094017096E-2</v>
      </c>
      <c r="AQ226" s="34">
        <v>116</v>
      </c>
      <c r="AR226" s="13">
        <f t="shared" si="1565"/>
        <v>9.914529914529914E-2</v>
      </c>
      <c r="AS226" s="34">
        <v>42</v>
      </c>
      <c r="AT226" s="13">
        <f t="shared" si="1566"/>
        <v>3.5897435897435895E-2</v>
      </c>
      <c r="AU226" s="39">
        <v>323</v>
      </c>
      <c r="AV226" s="237">
        <v>4</v>
      </c>
      <c r="AW226" s="13">
        <f t="shared" si="1567"/>
        <v>1.238390092879257E-2</v>
      </c>
      <c r="AX226" s="34">
        <v>23</v>
      </c>
      <c r="AY226" s="13">
        <f t="shared" si="1568"/>
        <v>7.1207430340557279E-2</v>
      </c>
      <c r="AZ226" s="34">
        <v>6</v>
      </c>
      <c r="BA226" s="13">
        <f t="shared" si="1569"/>
        <v>1.8575851393188854E-2</v>
      </c>
      <c r="BB226" s="39">
        <f t="shared" si="1570"/>
        <v>17980</v>
      </c>
      <c r="BC226" s="75">
        <f t="shared" si="1571"/>
        <v>760</v>
      </c>
      <c r="BD226" s="13">
        <f t="shared" si="1572"/>
        <v>4.2269187986651836E-2</v>
      </c>
      <c r="BE226" s="75">
        <f t="shared" si="1573"/>
        <v>3481</v>
      </c>
      <c r="BF226" s="13">
        <f t="shared" si="1574"/>
        <v>0.19360400444938822</v>
      </c>
      <c r="BG226" s="75">
        <f t="shared" si="1575"/>
        <v>990</v>
      </c>
      <c r="BH226" s="13">
        <f t="shared" si="1576"/>
        <v>5.5061179087875417E-2</v>
      </c>
      <c r="BJ226" s="264"/>
      <c r="BK226" s="285"/>
      <c r="BL226" s="222" t="s">
        <v>74</v>
      </c>
      <c r="BM226" s="40">
        <v>17483</v>
      </c>
      <c r="BN226" s="40">
        <v>816</v>
      </c>
      <c r="BO226" s="91">
        <v>4.6673911800034322E-2</v>
      </c>
      <c r="BP226" s="40">
        <v>3374</v>
      </c>
      <c r="BQ226" s="91">
        <v>0.19298747354573015</v>
      </c>
      <c r="BR226" s="40">
        <v>971</v>
      </c>
      <c r="BS226" s="91">
        <v>5.5539667105187894E-2</v>
      </c>
      <c r="BU226" s="210"/>
      <c r="BV226" s="212" t="s">
        <v>74</v>
      </c>
      <c r="BW226" s="38">
        <f t="shared" si="1633"/>
        <v>0.70906562847608456</v>
      </c>
      <c r="BX226" s="38">
        <f t="shared" si="1634"/>
        <v>0.70479894754904759</v>
      </c>
      <c r="BY226" s="86"/>
      <c r="BZ226" s="148"/>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row>
    <row r="227" spans="2:178" s="12" customFormat="1" ht="14.25" customHeight="1">
      <c r="B227" s="262">
        <v>56</v>
      </c>
      <c r="C227" s="283" t="s">
        <v>10</v>
      </c>
      <c r="D227" s="143" t="s">
        <v>247</v>
      </c>
      <c r="E227" s="128">
        <v>7</v>
      </c>
      <c r="F227" s="89">
        <v>1</v>
      </c>
      <c r="G227" s="77">
        <f t="shared" si="1549"/>
        <v>0.14285714285714285</v>
      </c>
      <c r="H227" s="78">
        <v>1</v>
      </c>
      <c r="I227" s="77">
        <f t="shared" si="1550"/>
        <v>0.14285714285714285</v>
      </c>
      <c r="J227" s="78">
        <v>0</v>
      </c>
      <c r="K227" s="77">
        <f t="shared" si="1551"/>
        <v>0</v>
      </c>
      <c r="L227" s="128">
        <v>46</v>
      </c>
      <c r="M227" s="89">
        <v>0</v>
      </c>
      <c r="N227" s="77">
        <f t="shared" si="1552"/>
        <v>0</v>
      </c>
      <c r="O227" s="78">
        <v>3</v>
      </c>
      <c r="P227" s="77">
        <f t="shared" si="1553"/>
        <v>6.5217391304347824E-2</v>
      </c>
      <c r="Q227" s="78">
        <v>1</v>
      </c>
      <c r="R227" s="77">
        <f t="shared" si="1554"/>
        <v>2.1739130434782608E-2</v>
      </c>
      <c r="S227" s="128">
        <v>4273</v>
      </c>
      <c r="T227" s="89">
        <v>245</v>
      </c>
      <c r="U227" s="77">
        <f t="shared" si="1555"/>
        <v>5.7336765738357123E-2</v>
      </c>
      <c r="V227" s="78">
        <v>627</v>
      </c>
      <c r="W227" s="77">
        <f t="shared" si="1556"/>
        <v>0.14673531476714252</v>
      </c>
      <c r="X227" s="78">
        <v>332</v>
      </c>
      <c r="Y227" s="77">
        <f t="shared" si="1557"/>
        <v>7.7697168265855376E-2</v>
      </c>
      <c r="Z227" s="128">
        <v>3391</v>
      </c>
      <c r="AA227" s="89">
        <v>152</v>
      </c>
      <c r="AB227" s="77">
        <f t="shared" si="1558"/>
        <v>4.4824535535240344E-2</v>
      </c>
      <c r="AC227" s="78">
        <v>427</v>
      </c>
      <c r="AD227" s="77">
        <f t="shared" si="1559"/>
        <v>0.12592155706281333</v>
      </c>
      <c r="AE227" s="78">
        <v>274</v>
      </c>
      <c r="AF227" s="77">
        <f t="shared" si="1560"/>
        <v>8.0802123267472728E-2</v>
      </c>
      <c r="AG227" s="128">
        <v>1722</v>
      </c>
      <c r="AH227" s="89">
        <v>48</v>
      </c>
      <c r="AI227" s="77">
        <f t="shared" si="1561"/>
        <v>2.7874564459930314E-2</v>
      </c>
      <c r="AJ227" s="78">
        <v>138</v>
      </c>
      <c r="AK227" s="77">
        <f t="shared" si="1562"/>
        <v>8.0139372822299645E-2</v>
      </c>
      <c r="AL227" s="78">
        <v>122</v>
      </c>
      <c r="AM227" s="77">
        <f t="shared" si="1563"/>
        <v>7.0847851335656215E-2</v>
      </c>
      <c r="AN227" s="128">
        <v>613</v>
      </c>
      <c r="AO227" s="89">
        <v>6</v>
      </c>
      <c r="AP227" s="77">
        <f t="shared" si="1564"/>
        <v>9.7879282218597055E-3</v>
      </c>
      <c r="AQ227" s="78">
        <v>14</v>
      </c>
      <c r="AR227" s="77">
        <f t="shared" si="1565"/>
        <v>2.2838499184339316E-2</v>
      </c>
      <c r="AS227" s="78">
        <v>28</v>
      </c>
      <c r="AT227" s="77">
        <f t="shared" si="1566"/>
        <v>4.5676998368678633E-2</v>
      </c>
      <c r="AU227" s="128">
        <v>192</v>
      </c>
      <c r="AV227" s="89">
        <v>2</v>
      </c>
      <c r="AW227" s="77">
        <f t="shared" si="1567"/>
        <v>1.0416666666666666E-2</v>
      </c>
      <c r="AX227" s="78">
        <v>4</v>
      </c>
      <c r="AY227" s="77">
        <f t="shared" si="1568"/>
        <v>2.0833333333333332E-2</v>
      </c>
      <c r="AZ227" s="78">
        <v>3</v>
      </c>
      <c r="BA227" s="77">
        <f t="shared" si="1569"/>
        <v>1.5625E-2</v>
      </c>
      <c r="BB227" s="128">
        <f t="shared" si="1570"/>
        <v>10244</v>
      </c>
      <c r="BC227" s="79">
        <f t="shared" si="1571"/>
        <v>454</v>
      </c>
      <c r="BD227" s="77">
        <f t="shared" si="1572"/>
        <v>4.431862553689965E-2</v>
      </c>
      <c r="BE227" s="79">
        <f t="shared" si="1573"/>
        <v>1214</v>
      </c>
      <c r="BF227" s="77">
        <f t="shared" si="1574"/>
        <v>0.11850839515814135</v>
      </c>
      <c r="BG227" s="79">
        <f t="shared" si="1575"/>
        <v>760</v>
      </c>
      <c r="BH227" s="77">
        <f t="shared" si="1576"/>
        <v>7.41897696212417E-2</v>
      </c>
      <c r="BJ227" s="262">
        <v>56</v>
      </c>
      <c r="BK227" s="283" t="s">
        <v>10</v>
      </c>
      <c r="BL227" s="223" t="s">
        <v>177</v>
      </c>
      <c r="BM227" s="40">
        <v>9964</v>
      </c>
      <c r="BN227" s="40">
        <v>401</v>
      </c>
      <c r="BO227" s="91">
        <v>4.0244881573665195E-2</v>
      </c>
      <c r="BP227" s="40">
        <v>1152</v>
      </c>
      <c r="BQ227" s="91">
        <v>0.11561621838619028</v>
      </c>
      <c r="BR227" s="40">
        <v>769</v>
      </c>
      <c r="BS227" s="91">
        <v>7.7177840224809308E-2</v>
      </c>
      <c r="BU227" s="208" t="s">
        <v>10</v>
      </c>
      <c r="BV227" s="213" t="s">
        <v>163</v>
      </c>
      <c r="BW227" s="38">
        <f t="shared" si="1633"/>
        <v>0.76298320968371725</v>
      </c>
      <c r="BX227" s="38">
        <f t="shared" si="1634"/>
        <v>0.76696105981533524</v>
      </c>
      <c r="BY227" s="86"/>
      <c r="BZ227" s="148"/>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row>
    <row r="228" spans="2:178" s="12" customFormat="1" ht="14.25" customHeight="1">
      <c r="B228" s="263"/>
      <c r="C228" s="284"/>
      <c r="D228" s="181" t="s">
        <v>191</v>
      </c>
      <c r="E228" s="174">
        <v>0</v>
      </c>
      <c r="F228" s="175">
        <v>0</v>
      </c>
      <c r="G228" s="67" t="str">
        <f t="shared" si="1549"/>
        <v>-</v>
      </c>
      <c r="H228" s="68">
        <v>0</v>
      </c>
      <c r="I228" s="67" t="str">
        <f t="shared" si="1550"/>
        <v>-</v>
      </c>
      <c r="J228" s="68">
        <v>0</v>
      </c>
      <c r="K228" s="67" t="str">
        <f t="shared" si="1551"/>
        <v>-</v>
      </c>
      <c r="L228" s="174">
        <v>2</v>
      </c>
      <c r="M228" s="175">
        <v>0</v>
      </c>
      <c r="N228" s="67">
        <f t="shared" si="1552"/>
        <v>0</v>
      </c>
      <c r="O228" s="68">
        <v>0</v>
      </c>
      <c r="P228" s="67">
        <f t="shared" si="1553"/>
        <v>0</v>
      </c>
      <c r="Q228" s="68">
        <v>0</v>
      </c>
      <c r="R228" s="67">
        <f t="shared" si="1554"/>
        <v>0</v>
      </c>
      <c r="S228" s="174">
        <v>398</v>
      </c>
      <c r="T228" s="175">
        <v>19</v>
      </c>
      <c r="U228" s="67">
        <f t="shared" si="1555"/>
        <v>4.7738693467336682E-2</v>
      </c>
      <c r="V228" s="68">
        <v>52</v>
      </c>
      <c r="W228" s="67">
        <f t="shared" si="1556"/>
        <v>0.1306532663316583</v>
      </c>
      <c r="X228" s="68">
        <v>32</v>
      </c>
      <c r="Y228" s="67">
        <f t="shared" si="1557"/>
        <v>8.0402010050251257E-2</v>
      </c>
      <c r="Z228" s="174">
        <v>266</v>
      </c>
      <c r="AA228" s="175">
        <v>11</v>
      </c>
      <c r="AB228" s="67">
        <f t="shared" si="1558"/>
        <v>4.1353383458646614E-2</v>
      </c>
      <c r="AC228" s="68">
        <v>38</v>
      </c>
      <c r="AD228" s="67">
        <f t="shared" si="1559"/>
        <v>0.14285714285714285</v>
      </c>
      <c r="AE228" s="68">
        <v>16</v>
      </c>
      <c r="AF228" s="67">
        <f t="shared" si="1560"/>
        <v>6.0150375939849621E-2</v>
      </c>
      <c r="AG228" s="174">
        <v>137</v>
      </c>
      <c r="AH228" s="175">
        <v>6</v>
      </c>
      <c r="AI228" s="67">
        <f t="shared" si="1561"/>
        <v>4.3795620437956206E-2</v>
      </c>
      <c r="AJ228" s="68">
        <v>13</v>
      </c>
      <c r="AK228" s="67">
        <f t="shared" si="1562"/>
        <v>9.4890510948905105E-2</v>
      </c>
      <c r="AL228" s="68">
        <v>7</v>
      </c>
      <c r="AM228" s="67">
        <f t="shared" si="1563"/>
        <v>5.1094890510948905E-2</v>
      </c>
      <c r="AN228" s="174">
        <v>72</v>
      </c>
      <c r="AO228" s="175">
        <v>1</v>
      </c>
      <c r="AP228" s="67">
        <f t="shared" si="1564"/>
        <v>1.3888888888888888E-2</v>
      </c>
      <c r="AQ228" s="68">
        <v>2</v>
      </c>
      <c r="AR228" s="67">
        <f t="shared" si="1565"/>
        <v>2.7777777777777776E-2</v>
      </c>
      <c r="AS228" s="68">
        <v>9</v>
      </c>
      <c r="AT228" s="67">
        <f t="shared" si="1566"/>
        <v>0.125</v>
      </c>
      <c r="AU228" s="174">
        <v>12</v>
      </c>
      <c r="AV228" s="175">
        <v>0</v>
      </c>
      <c r="AW228" s="67">
        <f t="shared" si="1567"/>
        <v>0</v>
      </c>
      <c r="AX228" s="68">
        <v>0</v>
      </c>
      <c r="AY228" s="67">
        <f t="shared" si="1568"/>
        <v>0</v>
      </c>
      <c r="AZ228" s="68">
        <v>1</v>
      </c>
      <c r="BA228" s="67">
        <f t="shared" si="1569"/>
        <v>8.3333333333333329E-2</v>
      </c>
      <c r="BB228" s="174">
        <f t="shared" si="1570"/>
        <v>887</v>
      </c>
      <c r="BC228" s="69">
        <f t="shared" si="1571"/>
        <v>37</v>
      </c>
      <c r="BD228" s="67">
        <f t="shared" si="1572"/>
        <v>4.1713641488162347E-2</v>
      </c>
      <c r="BE228" s="69">
        <f t="shared" si="1573"/>
        <v>105</v>
      </c>
      <c r="BF228" s="67">
        <f t="shared" si="1574"/>
        <v>0.11837655016910936</v>
      </c>
      <c r="BG228" s="69">
        <f t="shared" si="1575"/>
        <v>65</v>
      </c>
      <c r="BH228" s="67">
        <f t="shared" si="1576"/>
        <v>7.3280721533258167E-2</v>
      </c>
      <c r="BJ228" s="263"/>
      <c r="BK228" s="284"/>
      <c r="BL228" s="223" t="s">
        <v>191</v>
      </c>
      <c r="BM228" s="40">
        <v>869</v>
      </c>
      <c r="BN228" s="40">
        <v>39</v>
      </c>
      <c r="BO228" s="91">
        <v>4.4879171461449943E-2</v>
      </c>
      <c r="BP228" s="40">
        <v>102</v>
      </c>
      <c r="BQ228" s="91">
        <v>0.11737629459148446</v>
      </c>
      <c r="BR228" s="40">
        <v>61</v>
      </c>
      <c r="BS228" s="91">
        <v>7.0195627157652471E-2</v>
      </c>
      <c r="BU228" s="209"/>
      <c r="BV228" s="213" t="s">
        <v>191</v>
      </c>
      <c r="BW228" s="38">
        <f t="shared" si="1633"/>
        <v>0.76662908680947017</v>
      </c>
      <c r="BX228" s="38">
        <f t="shared" si="1634"/>
        <v>0.76754890678941312</v>
      </c>
      <c r="BY228" s="86"/>
      <c r="BZ228" s="148"/>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row>
    <row r="229" spans="2:178" s="12" customFormat="1" ht="14.25" customHeight="1">
      <c r="B229" s="263"/>
      <c r="C229" s="284"/>
      <c r="D229" s="144" t="s">
        <v>246</v>
      </c>
      <c r="E229" s="174">
        <v>0</v>
      </c>
      <c r="F229" s="175">
        <v>0</v>
      </c>
      <c r="G229" s="67" t="str">
        <f t="shared" ref="G229" si="1831">IFERROR(F229/E229,"-")</f>
        <v>-</v>
      </c>
      <c r="H229" s="68">
        <v>0</v>
      </c>
      <c r="I229" s="67" t="str">
        <f t="shared" ref="I229" si="1832">IFERROR(H229/E229,"-")</f>
        <v>-</v>
      </c>
      <c r="J229" s="68">
        <v>0</v>
      </c>
      <c r="K229" s="67" t="str">
        <f t="shared" ref="K229" si="1833">IFERROR(J229/E229,"-")</f>
        <v>-</v>
      </c>
      <c r="L229" s="174">
        <v>1</v>
      </c>
      <c r="M229" s="175">
        <v>0</v>
      </c>
      <c r="N229" s="67">
        <f t="shared" ref="N229" si="1834">IFERROR(M229/L229,"-")</f>
        <v>0</v>
      </c>
      <c r="O229" s="68">
        <v>0</v>
      </c>
      <c r="P229" s="67">
        <f t="shared" ref="P229" si="1835">IFERROR(O229/L229,"-")</f>
        <v>0</v>
      </c>
      <c r="Q229" s="68">
        <v>0</v>
      </c>
      <c r="R229" s="67">
        <f t="shared" ref="R229" si="1836">IFERROR(Q229/L229,"-")</f>
        <v>0</v>
      </c>
      <c r="S229" s="174">
        <v>48</v>
      </c>
      <c r="T229" s="175">
        <v>1</v>
      </c>
      <c r="U229" s="67">
        <f t="shared" ref="U229" si="1837">IFERROR(T229/S229,"-")</f>
        <v>2.0833333333333332E-2</v>
      </c>
      <c r="V229" s="68">
        <v>1</v>
      </c>
      <c r="W229" s="67">
        <f t="shared" ref="W229" si="1838">IFERROR(V229/S229,"-")</f>
        <v>2.0833333333333332E-2</v>
      </c>
      <c r="X229" s="68">
        <v>2</v>
      </c>
      <c r="Y229" s="67">
        <f t="shared" ref="Y229" si="1839">IFERROR(X229/S229,"-")</f>
        <v>4.1666666666666664E-2</v>
      </c>
      <c r="Z229" s="174">
        <v>76</v>
      </c>
      <c r="AA229" s="175">
        <v>1</v>
      </c>
      <c r="AB229" s="67">
        <f t="shared" ref="AB229" si="1840">IFERROR(AA229/Z229,"-")</f>
        <v>1.3157894736842105E-2</v>
      </c>
      <c r="AC229" s="68">
        <v>2</v>
      </c>
      <c r="AD229" s="67">
        <f t="shared" ref="AD229" si="1841">IFERROR(AC229/Z229,"-")</f>
        <v>2.6315789473684209E-2</v>
      </c>
      <c r="AE229" s="68">
        <v>3</v>
      </c>
      <c r="AF229" s="67">
        <f t="shared" ref="AF229" si="1842">IFERROR(AE229/Z229,"-")</f>
        <v>3.9473684210526314E-2</v>
      </c>
      <c r="AG229" s="174">
        <v>74</v>
      </c>
      <c r="AH229" s="175">
        <v>0</v>
      </c>
      <c r="AI229" s="67">
        <f t="shared" ref="AI229" si="1843">IFERROR(AH229/AG229,"-")</f>
        <v>0</v>
      </c>
      <c r="AJ229" s="68">
        <v>0</v>
      </c>
      <c r="AK229" s="67">
        <f t="shared" ref="AK229" si="1844">IFERROR(AJ229/AG229,"-")</f>
        <v>0</v>
      </c>
      <c r="AL229" s="68">
        <v>0</v>
      </c>
      <c r="AM229" s="67">
        <f t="shared" ref="AM229" si="1845">IFERROR(AL229/AG229,"-")</f>
        <v>0</v>
      </c>
      <c r="AN229" s="174">
        <v>47</v>
      </c>
      <c r="AO229" s="175">
        <v>0</v>
      </c>
      <c r="AP229" s="67">
        <f t="shared" ref="AP229" si="1846">IFERROR(AO229/AN229,"-")</f>
        <v>0</v>
      </c>
      <c r="AQ229" s="68">
        <v>0</v>
      </c>
      <c r="AR229" s="67">
        <f t="shared" ref="AR229" si="1847">IFERROR(AQ229/AN229,"-")</f>
        <v>0</v>
      </c>
      <c r="AS229" s="68">
        <v>0</v>
      </c>
      <c r="AT229" s="67">
        <f t="shared" ref="AT229" si="1848">IFERROR(AS229/AN229,"-")</f>
        <v>0</v>
      </c>
      <c r="AU229" s="174">
        <v>37</v>
      </c>
      <c r="AV229" s="175">
        <v>0</v>
      </c>
      <c r="AW229" s="67">
        <f t="shared" ref="AW229" si="1849">IFERROR(AV229/AU229,"-")</f>
        <v>0</v>
      </c>
      <c r="AX229" s="68">
        <v>0</v>
      </c>
      <c r="AY229" s="67">
        <f t="shared" ref="AY229" si="1850">IFERROR(AX229/AU229,"-")</f>
        <v>0</v>
      </c>
      <c r="AZ229" s="68">
        <v>0</v>
      </c>
      <c r="BA229" s="67">
        <f t="shared" ref="BA229" si="1851">IFERROR(AZ229/AU229,"-")</f>
        <v>0</v>
      </c>
      <c r="BB229" s="174">
        <f t="shared" ref="BB229" si="1852">SUM(E229,L229,S229,Z229,AG229,AN229,AU229,)</f>
        <v>283</v>
      </c>
      <c r="BC229" s="69">
        <f t="shared" ref="BC229" si="1853">SUM(F229,M229,T229,AA229,AH229,AO229,AV229,)</f>
        <v>2</v>
      </c>
      <c r="BD229" s="67">
        <f t="shared" ref="BD229" si="1854">IFERROR(BC229/BB229,"-")</f>
        <v>7.0671378091872791E-3</v>
      </c>
      <c r="BE229" s="69">
        <f t="shared" ref="BE229" si="1855">SUM(H229,O229,V229,AC229,AJ229,AQ229,AX229,)</f>
        <v>3</v>
      </c>
      <c r="BF229" s="67">
        <f t="shared" ref="BF229" si="1856">IFERROR(BE229/BB229,"-")</f>
        <v>1.0600706713780919E-2</v>
      </c>
      <c r="BG229" s="69">
        <f t="shared" ref="BG229" si="1857">SUM(J229,Q229,X229,AE229,AL229,AS229,AZ229,)</f>
        <v>5</v>
      </c>
      <c r="BH229" s="67">
        <f t="shared" ref="BH229" si="1858">IFERROR(BG229/BB229,"-")</f>
        <v>1.7667844522968199E-2</v>
      </c>
      <c r="BJ229" s="263"/>
      <c r="BK229" s="284"/>
      <c r="BL229" s="223" t="s">
        <v>245</v>
      </c>
      <c r="BM229" s="40">
        <v>146</v>
      </c>
      <c r="BN229" s="40">
        <v>0</v>
      </c>
      <c r="BO229" s="91">
        <v>0</v>
      </c>
      <c r="BP229" s="40">
        <v>0</v>
      </c>
      <c r="BQ229" s="91">
        <v>0</v>
      </c>
      <c r="BR229" s="40">
        <v>1</v>
      </c>
      <c r="BS229" s="91">
        <v>6.8493150684931503E-3</v>
      </c>
      <c r="BU229" s="209"/>
      <c r="BV229" s="213" t="s">
        <v>245</v>
      </c>
      <c r="BW229" s="38">
        <f t="shared" si="1633"/>
        <v>0.96466431095406358</v>
      </c>
      <c r="BX229" s="38">
        <f t="shared" si="1634"/>
        <v>0.99315068493150682</v>
      </c>
      <c r="BY229" s="86"/>
      <c r="BZ229" s="148"/>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row>
    <row r="230" spans="2:178" s="12" customFormat="1" ht="14.25" customHeight="1">
      <c r="B230" s="264"/>
      <c r="C230" s="285"/>
      <c r="D230" s="164" t="s">
        <v>74</v>
      </c>
      <c r="E230" s="39">
        <v>7</v>
      </c>
      <c r="F230" s="237">
        <v>1</v>
      </c>
      <c r="G230" s="13">
        <f t="shared" si="1549"/>
        <v>0.14285714285714285</v>
      </c>
      <c r="H230" s="34">
        <v>1</v>
      </c>
      <c r="I230" s="13">
        <f t="shared" si="1550"/>
        <v>0.14285714285714285</v>
      </c>
      <c r="J230" s="34">
        <v>0</v>
      </c>
      <c r="K230" s="13">
        <f t="shared" si="1551"/>
        <v>0</v>
      </c>
      <c r="L230" s="39">
        <v>49</v>
      </c>
      <c r="M230" s="237">
        <v>0</v>
      </c>
      <c r="N230" s="13">
        <f t="shared" si="1552"/>
        <v>0</v>
      </c>
      <c r="O230" s="34">
        <v>3</v>
      </c>
      <c r="P230" s="13">
        <f t="shared" si="1553"/>
        <v>6.1224489795918366E-2</v>
      </c>
      <c r="Q230" s="34">
        <v>1</v>
      </c>
      <c r="R230" s="13">
        <f t="shared" si="1554"/>
        <v>2.0408163265306121E-2</v>
      </c>
      <c r="S230" s="39">
        <v>4719</v>
      </c>
      <c r="T230" s="237">
        <v>265</v>
      </c>
      <c r="U230" s="13">
        <f t="shared" si="1555"/>
        <v>5.6155965246874336E-2</v>
      </c>
      <c r="V230" s="34">
        <v>680</v>
      </c>
      <c r="W230" s="13">
        <f t="shared" si="1556"/>
        <v>0.14409832591650773</v>
      </c>
      <c r="X230" s="34">
        <v>366</v>
      </c>
      <c r="Y230" s="13">
        <f t="shared" si="1557"/>
        <v>7.7558804831532102E-2</v>
      </c>
      <c r="Z230" s="39">
        <v>3733</v>
      </c>
      <c r="AA230" s="237">
        <v>164</v>
      </c>
      <c r="AB230" s="13">
        <f t="shared" si="1558"/>
        <v>4.393249397267613E-2</v>
      </c>
      <c r="AC230" s="34">
        <v>467</v>
      </c>
      <c r="AD230" s="13">
        <f t="shared" si="1559"/>
        <v>0.12510045539780337</v>
      </c>
      <c r="AE230" s="34">
        <v>293</v>
      </c>
      <c r="AF230" s="13">
        <f t="shared" si="1560"/>
        <v>7.8489150817037237E-2</v>
      </c>
      <c r="AG230" s="39">
        <v>1933</v>
      </c>
      <c r="AH230" s="237">
        <v>54</v>
      </c>
      <c r="AI230" s="13">
        <f t="shared" si="1561"/>
        <v>2.7935851008794619E-2</v>
      </c>
      <c r="AJ230" s="34">
        <v>151</v>
      </c>
      <c r="AK230" s="13">
        <f t="shared" si="1562"/>
        <v>7.8116916709777551E-2</v>
      </c>
      <c r="AL230" s="34">
        <v>129</v>
      </c>
      <c r="AM230" s="13">
        <f t="shared" si="1563"/>
        <v>6.6735644076564932E-2</v>
      </c>
      <c r="AN230" s="39">
        <v>732</v>
      </c>
      <c r="AO230" s="237">
        <v>7</v>
      </c>
      <c r="AP230" s="13">
        <f t="shared" si="1564"/>
        <v>9.562841530054645E-3</v>
      </c>
      <c r="AQ230" s="34">
        <v>16</v>
      </c>
      <c r="AR230" s="13">
        <f t="shared" si="1565"/>
        <v>2.185792349726776E-2</v>
      </c>
      <c r="AS230" s="34">
        <v>37</v>
      </c>
      <c r="AT230" s="13">
        <f t="shared" si="1566"/>
        <v>5.0546448087431695E-2</v>
      </c>
      <c r="AU230" s="39">
        <v>241</v>
      </c>
      <c r="AV230" s="237">
        <v>2</v>
      </c>
      <c r="AW230" s="13">
        <f t="shared" si="1567"/>
        <v>8.2987551867219917E-3</v>
      </c>
      <c r="AX230" s="34">
        <v>4</v>
      </c>
      <c r="AY230" s="13">
        <f t="shared" si="1568"/>
        <v>1.6597510373443983E-2</v>
      </c>
      <c r="AZ230" s="34">
        <v>4</v>
      </c>
      <c r="BA230" s="13">
        <f t="shared" si="1569"/>
        <v>1.6597510373443983E-2</v>
      </c>
      <c r="BB230" s="39">
        <f t="shared" si="1570"/>
        <v>11414</v>
      </c>
      <c r="BC230" s="75">
        <f t="shared" si="1571"/>
        <v>493</v>
      </c>
      <c r="BD230" s="13">
        <f t="shared" si="1572"/>
        <v>4.3192570527422466E-2</v>
      </c>
      <c r="BE230" s="75">
        <f t="shared" si="1573"/>
        <v>1322</v>
      </c>
      <c r="BF230" s="13">
        <f t="shared" si="1574"/>
        <v>0.11582267390923427</v>
      </c>
      <c r="BG230" s="75">
        <f t="shared" si="1575"/>
        <v>830</v>
      </c>
      <c r="BH230" s="13">
        <f t="shared" si="1576"/>
        <v>7.2717715086735593E-2</v>
      </c>
      <c r="BJ230" s="264"/>
      <c r="BK230" s="285"/>
      <c r="BL230" s="222" t="s">
        <v>74</v>
      </c>
      <c r="BM230" s="40">
        <v>10979</v>
      </c>
      <c r="BN230" s="40">
        <v>440</v>
      </c>
      <c r="BO230" s="91">
        <v>4.0076509700337007E-2</v>
      </c>
      <c r="BP230" s="40">
        <v>1254</v>
      </c>
      <c r="BQ230" s="91">
        <v>0.11421805264596047</v>
      </c>
      <c r="BR230" s="40">
        <v>831</v>
      </c>
      <c r="BS230" s="91">
        <v>7.5689953547681932E-2</v>
      </c>
      <c r="BU230" s="210"/>
      <c r="BV230" s="212" t="s">
        <v>74</v>
      </c>
      <c r="BW230" s="38">
        <f t="shared" si="1633"/>
        <v>0.76826704047660765</v>
      </c>
      <c r="BX230" s="38">
        <f t="shared" si="1634"/>
        <v>0.77001548410602061</v>
      </c>
      <c r="BY230" s="86"/>
      <c r="BZ230" s="148"/>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row>
    <row r="231" spans="2:178" s="12" customFormat="1" ht="14.25" customHeight="1">
      <c r="B231" s="262">
        <v>57</v>
      </c>
      <c r="C231" s="283" t="s">
        <v>49</v>
      </c>
      <c r="D231" s="143" t="s">
        <v>247</v>
      </c>
      <c r="E231" s="128">
        <v>15</v>
      </c>
      <c r="F231" s="89">
        <v>1</v>
      </c>
      <c r="G231" s="77">
        <f t="shared" si="1549"/>
        <v>6.6666666666666666E-2</v>
      </c>
      <c r="H231" s="78">
        <v>5</v>
      </c>
      <c r="I231" s="77">
        <f t="shared" si="1550"/>
        <v>0.33333333333333331</v>
      </c>
      <c r="J231" s="78">
        <v>0</v>
      </c>
      <c r="K231" s="77">
        <f t="shared" si="1551"/>
        <v>0</v>
      </c>
      <c r="L231" s="128">
        <v>43</v>
      </c>
      <c r="M231" s="89">
        <v>1</v>
      </c>
      <c r="N231" s="77">
        <f t="shared" si="1552"/>
        <v>2.3255813953488372E-2</v>
      </c>
      <c r="O231" s="78">
        <v>5</v>
      </c>
      <c r="P231" s="77">
        <f t="shared" si="1553"/>
        <v>0.11627906976744186</v>
      </c>
      <c r="Q231" s="78">
        <v>3</v>
      </c>
      <c r="R231" s="77">
        <f t="shared" si="1554"/>
        <v>6.9767441860465115E-2</v>
      </c>
      <c r="S231" s="128">
        <v>2721</v>
      </c>
      <c r="T231" s="89">
        <v>173</v>
      </c>
      <c r="U231" s="77">
        <f t="shared" si="1555"/>
        <v>6.3579566335905918E-2</v>
      </c>
      <c r="V231" s="78">
        <v>489</v>
      </c>
      <c r="W231" s="77">
        <f t="shared" si="1556"/>
        <v>0.17971334068357223</v>
      </c>
      <c r="X231" s="78">
        <v>263</v>
      </c>
      <c r="Y231" s="77">
        <f t="shared" si="1557"/>
        <v>9.6655641308342519E-2</v>
      </c>
      <c r="Z231" s="128">
        <v>2358</v>
      </c>
      <c r="AA231" s="89">
        <v>104</v>
      </c>
      <c r="AB231" s="77">
        <f t="shared" si="1558"/>
        <v>4.4105173876166241E-2</v>
      </c>
      <c r="AC231" s="78">
        <v>307</v>
      </c>
      <c r="AD231" s="77">
        <f t="shared" si="1559"/>
        <v>0.13019508057675996</v>
      </c>
      <c r="AE231" s="78">
        <v>264</v>
      </c>
      <c r="AF231" s="77">
        <f t="shared" si="1560"/>
        <v>0.11195928753180662</v>
      </c>
      <c r="AG231" s="128">
        <v>1497</v>
      </c>
      <c r="AH231" s="89">
        <v>47</v>
      </c>
      <c r="AI231" s="77">
        <f t="shared" si="1561"/>
        <v>3.1396125584502339E-2</v>
      </c>
      <c r="AJ231" s="78">
        <v>161</v>
      </c>
      <c r="AK231" s="77">
        <f t="shared" si="1562"/>
        <v>0.10754843019372078</v>
      </c>
      <c r="AL231" s="78">
        <v>132</v>
      </c>
      <c r="AM231" s="77">
        <f t="shared" si="1563"/>
        <v>8.8176352705410826E-2</v>
      </c>
      <c r="AN231" s="128">
        <v>667</v>
      </c>
      <c r="AO231" s="89">
        <v>10</v>
      </c>
      <c r="AP231" s="77">
        <f t="shared" si="1564"/>
        <v>1.4992503748125937E-2</v>
      </c>
      <c r="AQ231" s="78">
        <v>66</v>
      </c>
      <c r="AR231" s="77">
        <f t="shared" si="1565"/>
        <v>9.895052473763119E-2</v>
      </c>
      <c r="AS231" s="78">
        <v>33</v>
      </c>
      <c r="AT231" s="77">
        <f t="shared" si="1566"/>
        <v>4.9475262368815595E-2</v>
      </c>
      <c r="AU231" s="128">
        <v>200</v>
      </c>
      <c r="AV231" s="89">
        <v>3</v>
      </c>
      <c r="AW231" s="77">
        <f t="shared" si="1567"/>
        <v>1.4999999999999999E-2</v>
      </c>
      <c r="AX231" s="78">
        <v>17</v>
      </c>
      <c r="AY231" s="77">
        <f t="shared" si="1568"/>
        <v>8.5000000000000006E-2</v>
      </c>
      <c r="AZ231" s="78">
        <v>5</v>
      </c>
      <c r="BA231" s="77">
        <f t="shared" si="1569"/>
        <v>2.5000000000000001E-2</v>
      </c>
      <c r="BB231" s="128">
        <f t="shared" si="1570"/>
        <v>7501</v>
      </c>
      <c r="BC231" s="79">
        <f t="shared" si="1571"/>
        <v>339</v>
      </c>
      <c r="BD231" s="77">
        <f t="shared" si="1572"/>
        <v>4.5193974136781764E-2</v>
      </c>
      <c r="BE231" s="79">
        <f t="shared" si="1573"/>
        <v>1050</v>
      </c>
      <c r="BF231" s="77">
        <f t="shared" si="1574"/>
        <v>0.1399813358218904</v>
      </c>
      <c r="BG231" s="79">
        <f t="shared" si="1575"/>
        <v>700</v>
      </c>
      <c r="BH231" s="77">
        <f t="shared" si="1576"/>
        <v>9.3320890547926943E-2</v>
      </c>
      <c r="BJ231" s="262">
        <v>57</v>
      </c>
      <c r="BK231" s="283" t="s">
        <v>49</v>
      </c>
      <c r="BL231" s="223" t="s">
        <v>177</v>
      </c>
      <c r="BM231" s="40">
        <v>7398</v>
      </c>
      <c r="BN231" s="40">
        <v>315</v>
      </c>
      <c r="BO231" s="91">
        <v>4.2579075425790751E-2</v>
      </c>
      <c r="BP231" s="40">
        <v>955</v>
      </c>
      <c r="BQ231" s="91">
        <v>0.1290889429575561</v>
      </c>
      <c r="BR231" s="40">
        <v>740</v>
      </c>
      <c r="BS231" s="91">
        <v>0.10002703433360367</v>
      </c>
      <c r="BU231" s="208" t="s">
        <v>49</v>
      </c>
      <c r="BV231" s="213" t="s">
        <v>163</v>
      </c>
      <c r="BW231" s="38">
        <f t="shared" si="1633"/>
        <v>0.72150379949340093</v>
      </c>
      <c r="BX231" s="38">
        <f t="shared" si="1634"/>
        <v>0.72830494728304951</v>
      </c>
      <c r="BY231" s="86"/>
      <c r="BZ231" s="148"/>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row>
    <row r="232" spans="2:178" s="12" customFormat="1" ht="14.25" customHeight="1">
      <c r="B232" s="263"/>
      <c r="C232" s="284"/>
      <c r="D232" s="181" t="s">
        <v>191</v>
      </c>
      <c r="E232" s="174">
        <v>1</v>
      </c>
      <c r="F232" s="175">
        <v>0</v>
      </c>
      <c r="G232" s="67">
        <f t="shared" si="1549"/>
        <v>0</v>
      </c>
      <c r="H232" s="68">
        <v>1</v>
      </c>
      <c r="I232" s="67">
        <f t="shared" si="1550"/>
        <v>1</v>
      </c>
      <c r="J232" s="68">
        <v>0</v>
      </c>
      <c r="K232" s="67">
        <f t="shared" si="1551"/>
        <v>0</v>
      </c>
      <c r="L232" s="174">
        <v>3</v>
      </c>
      <c r="M232" s="175">
        <v>0</v>
      </c>
      <c r="N232" s="67">
        <f t="shared" si="1552"/>
        <v>0</v>
      </c>
      <c r="O232" s="68">
        <v>0</v>
      </c>
      <c r="P232" s="67">
        <f t="shared" si="1553"/>
        <v>0</v>
      </c>
      <c r="Q232" s="68">
        <v>0</v>
      </c>
      <c r="R232" s="67">
        <f t="shared" si="1554"/>
        <v>0</v>
      </c>
      <c r="S232" s="174">
        <v>268</v>
      </c>
      <c r="T232" s="175">
        <v>8</v>
      </c>
      <c r="U232" s="67">
        <f t="shared" si="1555"/>
        <v>2.9850746268656716E-2</v>
      </c>
      <c r="V232" s="68">
        <v>52</v>
      </c>
      <c r="W232" s="67">
        <f t="shared" si="1556"/>
        <v>0.19402985074626866</v>
      </c>
      <c r="X232" s="68">
        <v>28</v>
      </c>
      <c r="Y232" s="67">
        <f t="shared" si="1557"/>
        <v>0.1044776119402985</v>
      </c>
      <c r="Z232" s="174">
        <v>170</v>
      </c>
      <c r="AA232" s="175">
        <v>12</v>
      </c>
      <c r="AB232" s="67">
        <f t="shared" si="1558"/>
        <v>7.0588235294117646E-2</v>
      </c>
      <c r="AC232" s="68">
        <v>25</v>
      </c>
      <c r="AD232" s="67">
        <f t="shared" si="1559"/>
        <v>0.14705882352941177</v>
      </c>
      <c r="AE232" s="68">
        <v>13</v>
      </c>
      <c r="AF232" s="67">
        <f t="shared" si="1560"/>
        <v>7.6470588235294124E-2</v>
      </c>
      <c r="AG232" s="174">
        <v>71</v>
      </c>
      <c r="AH232" s="175">
        <v>1</v>
      </c>
      <c r="AI232" s="67">
        <f t="shared" si="1561"/>
        <v>1.4084507042253521E-2</v>
      </c>
      <c r="AJ232" s="68">
        <v>6</v>
      </c>
      <c r="AK232" s="67">
        <f t="shared" si="1562"/>
        <v>8.4507042253521125E-2</v>
      </c>
      <c r="AL232" s="68">
        <v>5</v>
      </c>
      <c r="AM232" s="67">
        <f t="shared" si="1563"/>
        <v>7.0422535211267609E-2</v>
      </c>
      <c r="AN232" s="174">
        <v>40</v>
      </c>
      <c r="AO232" s="175">
        <v>0</v>
      </c>
      <c r="AP232" s="67">
        <f t="shared" si="1564"/>
        <v>0</v>
      </c>
      <c r="AQ232" s="68">
        <v>4</v>
      </c>
      <c r="AR232" s="67">
        <f t="shared" si="1565"/>
        <v>0.1</v>
      </c>
      <c r="AS232" s="68">
        <v>5</v>
      </c>
      <c r="AT232" s="67">
        <f t="shared" si="1566"/>
        <v>0.125</v>
      </c>
      <c r="AU232" s="174">
        <v>7</v>
      </c>
      <c r="AV232" s="175">
        <v>0</v>
      </c>
      <c r="AW232" s="67">
        <f t="shared" si="1567"/>
        <v>0</v>
      </c>
      <c r="AX232" s="68">
        <v>2</v>
      </c>
      <c r="AY232" s="67">
        <f t="shared" si="1568"/>
        <v>0.2857142857142857</v>
      </c>
      <c r="AZ232" s="68">
        <v>0</v>
      </c>
      <c r="BA232" s="67">
        <f t="shared" si="1569"/>
        <v>0</v>
      </c>
      <c r="BB232" s="174">
        <f t="shared" si="1570"/>
        <v>560</v>
      </c>
      <c r="BC232" s="69">
        <f t="shared" si="1571"/>
        <v>21</v>
      </c>
      <c r="BD232" s="67">
        <f t="shared" si="1572"/>
        <v>3.7499999999999999E-2</v>
      </c>
      <c r="BE232" s="69">
        <f t="shared" si="1573"/>
        <v>90</v>
      </c>
      <c r="BF232" s="67">
        <f t="shared" si="1574"/>
        <v>0.16071428571428573</v>
      </c>
      <c r="BG232" s="69">
        <f t="shared" si="1575"/>
        <v>51</v>
      </c>
      <c r="BH232" s="67">
        <f t="shared" si="1576"/>
        <v>9.1071428571428567E-2</v>
      </c>
      <c r="BJ232" s="263"/>
      <c r="BK232" s="284"/>
      <c r="BL232" s="223" t="s">
        <v>191</v>
      </c>
      <c r="BM232" s="40">
        <v>533</v>
      </c>
      <c r="BN232" s="40">
        <v>26</v>
      </c>
      <c r="BO232" s="91">
        <v>4.878048780487805E-2</v>
      </c>
      <c r="BP232" s="40">
        <v>66</v>
      </c>
      <c r="BQ232" s="91">
        <v>0.12382739212007504</v>
      </c>
      <c r="BR232" s="40">
        <v>53</v>
      </c>
      <c r="BS232" s="91">
        <v>9.9437148217636023E-2</v>
      </c>
      <c r="BU232" s="209"/>
      <c r="BV232" s="213" t="s">
        <v>191</v>
      </c>
      <c r="BW232" s="38">
        <f t="shared" si="1633"/>
        <v>0.71071428571428574</v>
      </c>
      <c r="BX232" s="38">
        <f t="shared" si="1634"/>
        <v>0.72795497185741087</v>
      </c>
      <c r="BY232" s="126"/>
      <c r="BZ232" s="2"/>
      <c r="CA232" s="126"/>
      <c r="CB232" s="211"/>
      <c r="CC232" s="126"/>
      <c r="CD232" s="211"/>
      <c r="CE232" s="126"/>
      <c r="CF232" s="211"/>
      <c r="CG232" s="126"/>
      <c r="CH232" s="211"/>
      <c r="CI232" s="126"/>
      <c r="CJ232" s="211"/>
      <c r="CK232" s="126"/>
      <c r="CL232" s="211"/>
      <c r="CM232" s="126"/>
      <c r="CN232" s="211"/>
      <c r="CO232" s="126"/>
      <c r="CP232" s="211"/>
      <c r="CQ232" s="126"/>
      <c r="CR232" s="211"/>
      <c r="CS232" s="126"/>
      <c r="CT232" s="211"/>
      <c r="CU232" s="126"/>
      <c r="CV232" s="211"/>
      <c r="CW232" s="126"/>
      <c r="CX232" s="211"/>
      <c r="CY232" s="2"/>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row>
    <row r="233" spans="2:178" s="12" customFormat="1" ht="14.25" customHeight="1">
      <c r="B233" s="263"/>
      <c r="C233" s="284"/>
      <c r="D233" s="144" t="s">
        <v>246</v>
      </c>
      <c r="E233" s="174">
        <v>0</v>
      </c>
      <c r="F233" s="175">
        <v>0</v>
      </c>
      <c r="G233" s="67" t="str">
        <f t="shared" ref="G233" si="1859">IFERROR(F233/E233,"-")</f>
        <v>-</v>
      </c>
      <c r="H233" s="68">
        <v>0</v>
      </c>
      <c r="I233" s="67" t="str">
        <f t="shared" ref="I233" si="1860">IFERROR(H233/E233,"-")</f>
        <v>-</v>
      </c>
      <c r="J233" s="68">
        <v>0</v>
      </c>
      <c r="K233" s="67" t="str">
        <f t="shared" ref="K233" si="1861">IFERROR(J233/E233,"-")</f>
        <v>-</v>
      </c>
      <c r="L233" s="174">
        <v>1</v>
      </c>
      <c r="M233" s="175">
        <v>0</v>
      </c>
      <c r="N233" s="67">
        <f t="shared" ref="N233" si="1862">IFERROR(M233/L233,"-")</f>
        <v>0</v>
      </c>
      <c r="O233" s="68">
        <v>0</v>
      </c>
      <c r="P233" s="67">
        <f t="shared" ref="P233" si="1863">IFERROR(O233/L233,"-")</f>
        <v>0</v>
      </c>
      <c r="Q233" s="68">
        <v>0</v>
      </c>
      <c r="R233" s="67">
        <f t="shared" ref="R233" si="1864">IFERROR(Q233/L233,"-")</f>
        <v>0</v>
      </c>
      <c r="S233" s="174">
        <v>26</v>
      </c>
      <c r="T233" s="175">
        <v>0</v>
      </c>
      <c r="U233" s="67">
        <f t="shared" ref="U233" si="1865">IFERROR(T233/S233,"-")</f>
        <v>0</v>
      </c>
      <c r="V233" s="68">
        <v>0</v>
      </c>
      <c r="W233" s="67">
        <f t="shared" ref="W233" si="1866">IFERROR(V233/S233,"-")</f>
        <v>0</v>
      </c>
      <c r="X233" s="68">
        <v>0</v>
      </c>
      <c r="Y233" s="67">
        <f t="shared" ref="Y233" si="1867">IFERROR(X233/S233,"-")</f>
        <v>0</v>
      </c>
      <c r="Z233" s="174">
        <v>52</v>
      </c>
      <c r="AA233" s="175">
        <v>0</v>
      </c>
      <c r="AB233" s="67">
        <f t="shared" ref="AB233" si="1868">IFERROR(AA233/Z233,"-")</f>
        <v>0</v>
      </c>
      <c r="AC233" s="68">
        <v>0</v>
      </c>
      <c r="AD233" s="67">
        <f t="shared" ref="AD233" si="1869">IFERROR(AC233/Z233,"-")</f>
        <v>0</v>
      </c>
      <c r="AE233" s="68">
        <v>0</v>
      </c>
      <c r="AF233" s="67">
        <f t="shared" ref="AF233" si="1870">IFERROR(AE233/Z233,"-")</f>
        <v>0</v>
      </c>
      <c r="AG233" s="174">
        <v>53</v>
      </c>
      <c r="AH233" s="175">
        <v>1</v>
      </c>
      <c r="AI233" s="67">
        <f t="shared" ref="AI233" si="1871">IFERROR(AH233/AG233,"-")</f>
        <v>1.8867924528301886E-2</v>
      </c>
      <c r="AJ233" s="68">
        <v>2</v>
      </c>
      <c r="AK233" s="67">
        <f t="shared" ref="AK233" si="1872">IFERROR(AJ233/AG233,"-")</f>
        <v>3.7735849056603772E-2</v>
      </c>
      <c r="AL233" s="68">
        <v>2</v>
      </c>
      <c r="AM233" s="67">
        <f t="shared" ref="AM233" si="1873">IFERROR(AL233/AG233,"-")</f>
        <v>3.7735849056603772E-2</v>
      </c>
      <c r="AN233" s="174">
        <v>31</v>
      </c>
      <c r="AO233" s="175">
        <v>0</v>
      </c>
      <c r="AP233" s="67">
        <f t="shared" ref="AP233" si="1874">IFERROR(AO233/AN233,"-")</f>
        <v>0</v>
      </c>
      <c r="AQ233" s="68">
        <v>0</v>
      </c>
      <c r="AR233" s="67">
        <f t="shared" ref="AR233" si="1875">IFERROR(AQ233/AN233,"-")</f>
        <v>0</v>
      </c>
      <c r="AS233" s="68">
        <v>0</v>
      </c>
      <c r="AT233" s="67">
        <f t="shared" ref="AT233" si="1876">IFERROR(AS233/AN233,"-")</f>
        <v>0</v>
      </c>
      <c r="AU233" s="174">
        <v>24</v>
      </c>
      <c r="AV233" s="175">
        <v>0</v>
      </c>
      <c r="AW233" s="67">
        <f t="shared" ref="AW233" si="1877">IFERROR(AV233/AU233,"-")</f>
        <v>0</v>
      </c>
      <c r="AX233" s="68">
        <v>1</v>
      </c>
      <c r="AY233" s="67">
        <f t="shared" ref="AY233" si="1878">IFERROR(AX233/AU233,"-")</f>
        <v>4.1666666666666664E-2</v>
      </c>
      <c r="AZ233" s="68">
        <v>1</v>
      </c>
      <c r="BA233" s="67">
        <f t="shared" ref="BA233" si="1879">IFERROR(AZ233/AU233,"-")</f>
        <v>4.1666666666666664E-2</v>
      </c>
      <c r="BB233" s="174">
        <f t="shared" ref="BB233" si="1880">SUM(E233,L233,S233,Z233,AG233,AN233,AU233,)</f>
        <v>187</v>
      </c>
      <c r="BC233" s="69">
        <f t="shared" ref="BC233" si="1881">SUM(F233,M233,T233,AA233,AH233,AO233,AV233,)</f>
        <v>1</v>
      </c>
      <c r="BD233" s="67">
        <f t="shared" ref="BD233" si="1882">IFERROR(BC233/BB233,"-")</f>
        <v>5.3475935828877002E-3</v>
      </c>
      <c r="BE233" s="69">
        <f t="shared" ref="BE233" si="1883">SUM(H233,O233,V233,AC233,AJ233,AQ233,AX233,)</f>
        <v>3</v>
      </c>
      <c r="BF233" s="67">
        <f t="shared" ref="BF233" si="1884">IFERROR(BE233/BB233,"-")</f>
        <v>1.6042780748663103E-2</v>
      </c>
      <c r="BG233" s="69">
        <f t="shared" ref="BG233" si="1885">SUM(J233,Q233,X233,AE233,AL233,AS233,AZ233,)</f>
        <v>3</v>
      </c>
      <c r="BH233" s="67">
        <f t="shared" ref="BH233" si="1886">IFERROR(BG233/BB233,"-")</f>
        <v>1.6042780748663103E-2</v>
      </c>
      <c r="BJ233" s="263"/>
      <c r="BK233" s="284"/>
      <c r="BL233" s="223" t="s">
        <v>245</v>
      </c>
      <c r="BM233" s="40">
        <v>96</v>
      </c>
      <c r="BN233" s="40">
        <v>0</v>
      </c>
      <c r="BO233" s="91">
        <v>0</v>
      </c>
      <c r="BP233" s="40">
        <v>0</v>
      </c>
      <c r="BQ233" s="91">
        <v>0</v>
      </c>
      <c r="BR233" s="40">
        <v>0</v>
      </c>
      <c r="BS233" s="91">
        <v>0</v>
      </c>
      <c r="BU233" s="209"/>
      <c r="BV233" s="213" t="s">
        <v>245</v>
      </c>
      <c r="BW233" s="38">
        <f t="shared" si="1633"/>
        <v>0.96256684491978606</v>
      </c>
      <c r="BX233" s="38">
        <f t="shared" si="1634"/>
        <v>1</v>
      </c>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row>
    <row r="234" spans="2:178" ht="14.25" customHeight="1">
      <c r="B234" s="264"/>
      <c r="C234" s="285"/>
      <c r="D234" s="164" t="s">
        <v>74</v>
      </c>
      <c r="E234" s="39">
        <v>16</v>
      </c>
      <c r="F234" s="237">
        <v>1</v>
      </c>
      <c r="G234" s="13">
        <f t="shared" si="1549"/>
        <v>6.25E-2</v>
      </c>
      <c r="H234" s="34">
        <v>6</v>
      </c>
      <c r="I234" s="13">
        <f t="shared" si="1550"/>
        <v>0.375</v>
      </c>
      <c r="J234" s="34">
        <v>0</v>
      </c>
      <c r="K234" s="13">
        <f t="shared" si="1551"/>
        <v>0</v>
      </c>
      <c r="L234" s="39">
        <v>47</v>
      </c>
      <c r="M234" s="237">
        <v>1</v>
      </c>
      <c r="N234" s="13">
        <f t="shared" si="1552"/>
        <v>2.1276595744680851E-2</v>
      </c>
      <c r="O234" s="34">
        <v>5</v>
      </c>
      <c r="P234" s="13">
        <f t="shared" si="1553"/>
        <v>0.10638297872340426</v>
      </c>
      <c r="Q234" s="34">
        <v>3</v>
      </c>
      <c r="R234" s="13">
        <f t="shared" si="1554"/>
        <v>6.3829787234042548E-2</v>
      </c>
      <c r="S234" s="39">
        <v>3015</v>
      </c>
      <c r="T234" s="237">
        <v>181</v>
      </c>
      <c r="U234" s="13">
        <f t="shared" si="1555"/>
        <v>6.0033167495854065E-2</v>
      </c>
      <c r="V234" s="34">
        <v>541</v>
      </c>
      <c r="W234" s="13">
        <f t="shared" si="1556"/>
        <v>0.17943615257048093</v>
      </c>
      <c r="X234" s="34">
        <v>291</v>
      </c>
      <c r="Y234" s="13">
        <f t="shared" si="1557"/>
        <v>9.6517412935323385E-2</v>
      </c>
      <c r="Z234" s="39">
        <v>2580</v>
      </c>
      <c r="AA234" s="237">
        <v>116</v>
      </c>
      <c r="AB234" s="13">
        <f t="shared" si="1558"/>
        <v>4.4961240310077519E-2</v>
      </c>
      <c r="AC234" s="34">
        <v>332</v>
      </c>
      <c r="AD234" s="13">
        <f t="shared" si="1559"/>
        <v>0.12868217054263567</v>
      </c>
      <c r="AE234" s="34">
        <v>277</v>
      </c>
      <c r="AF234" s="13">
        <f t="shared" si="1560"/>
        <v>0.10736434108527132</v>
      </c>
      <c r="AG234" s="39">
        <v>1621</v>
      </c>
      <c r="AH234" s="237">
        <v>49</v>
      </c>
      <c r="AI234" s="13">
        <f t="shared" si="1561"/>
        <v>3.0228254164096236E-2</v>
      </c>
      <c r="AJ234" s="34">
        <v>169</v>
      </c>
      <c r="AK234" s="13">
        <f t="shared" si="1562"/>
        <v>0.10425663170882171</v>
      </c>
      <c r="AL234" s="34">
        <v>139</v>
      </c>
      <c r="AM234" s="13">
        <f t="shared" si="1563"/>
        <v>8.5749537322640346E-2</v>
      </c>
      <c r="AN234" s="39">
        <v>738</v>
      </c>
      <c r="AO234" s="237">
        <v>10</v>
      </c>
      <c r="AP234" s="13">
        <f t="shared" si="1564"/>
        <v>1.3550135501355014E-2</v>
      </c>
      <c r="AQ234" s="34">
        <v>70</v>
      </c>
      <c r="AR234" s="13">
        <f t="shared" si="1565"/>
        <v>9.4850948509485097E-2</v>
      </c>
      <c r="AS234" s="34">
        <v>38</v>
      </c>
      <c r="AT234" s="13">
        <f t="shared" si="1566"/>
        <v>5.1490514905149054E-2</v>
      </c>
      <c r="AU234" s="39">
        <v>231</v>
      </c>
      <c r="AV234" s="237">
        <v>3</v>
      </c>
      <c r="AW234" s="13">
        <f t="shared" si="1567"/>
        <v>1.2987012987012988E-2</v>
      </c>
      <c r="AX234" s="34">
        <v>20</v>
      </c>
      <c r="AY234" s="13">
        <f t="shared" si="1568"/>
        <v>8.6580086580086577E-2</v>
      </c>
      <c r="AZ234" s="34">
        <v>6</v>
      </c>
      <c r="BA234" s="13">
        <f t="shared" si="1569"/>
        <v>2.5974025974025976E-2</v>
      </c>
      <c r="BB234" s="39">
        <f t="shared" si="1570"/>
        <v>8248</v>
      </c>
      <c r="BC234" s="75">
        <f t="shared" si="1571"/>
        <v>361</v>
      </c>
      <c r="BD234" s="13">
        <f t="shared" si="1572"/>
        <v>4.3768186226964115E-2</v>
      </c>
      <c r="BE234" s="75">
        <f t="shared" si="1573"/>
        <v>1143</v>
      </c>
      <c r="BF234" s="13">
        <f t="shared" si="1574"/>
        <v>0.13857904946653735</v>
      </c>
      <c r="BG234" s="75">
        <f t="shared" si="1575"/>
        <v>754</v>
      </c>
      <c r="BH234" s="13">
        <f t="shared" si="1576"/>
        <v>9.1416100872938888E-2</v>
      </c>
      <c r="BJ234" s="264"/>
      <c r="BK234" s="285"/>
      <c r="BL234" s="222" t="s">
        <v>74</v>
      </c>
      <c r="BM234" s="40">
        <v>8027</v>
      </c>
      <c r="BN234" s="40">
        <v>341</v>
      </c>
      <c r="BO234" s="91">
        <v>4.248162451725427E-2</v>
      </c>
      <c r="BP234" s="40">
        <v>1021</v>
      </c>
      <c r="BQ234" s="91">
        <v>0.12719571446368505</v>
      </c>
      <c r="BR234" s="40">
        <v>793</v>
      </c>
      <c r="BS234" s="91">
        <v>9.8791578422822976E-2</v>
      </c>
      <c r="BU234" s="210"/>
      <c r="BV234" s="212" t="s">
        <v>74</v>
      </c>
      <c r="BW234" s="38">
        <f t="shared" si="1633"/>
        <v>0.72623666343355964</v>
      </c>
      <c r="BX234" s="38">
        <f t="shared" si="1634"/>
        <v>0.73153108259623767</v>
      </c>
    </row>
    <row r="235" spans="2:178" ht="14.25" customHeight="1">
      <c r="B235" s="262">
        <v>58</v>
      </c>
      <c r="C235" s="283" t="s">
        <v>29</v>
      </c>
      <c r="D235" s="143" t="s">
        <v>247</v>
      </c>
      <c r="E235" s="128">
        <v>5</v>
      </c>
      <c r="F235" s="79">
        <v>1</v>
      </c>
      <c r="G235" s="77">
        <f t="shared" si="1549"/>
        <v>0.2</v>
      </c>
      <c r="H235" s="79">
        <v>1</v>
      </c>
      <c r="I235" s="77">
        <f t="shared" si="1550"/>
        <v>0.2</v>
      </c>
      <c r="J235" s="79">
        <v>0</v>
      </c>
      <c r="K235" s="77">
        <f t="shared" si="1551"/>
        <v>0</v>
      </c>
      <c r="L235" s="128">
        <v>44</v>
      </c>
      <c r="M235" s="79">
        <v>4</v>
      </c>
      <c r="N235" s="77">
        <f t="shared" si="1552"/>
        <v>9.0909090909090912E-2</v>
      </c>
      <c r="O235" s="79">
        <v>8</v>
      </c>
      <c r="P235" s="77">
        <f t="shared" si="1553"/>
        <v>0.18181818181818182</v>
      </c>
      <c r="Q235" s="79">
        <v>0</v>
      </c>
      <c r="R235" s="77">
        <f t="shared" si="1554"/>
        <v>0</v>
      </c>
      <c r="S235" s="128">
        <v>3211</v>
      </c>
      <c r="T235" s="79">
        <v>345</v>
      </c>
      <c r="U235" s="77">
        <f t="shared" si="1555"/>
        <v>0.10744316412332607</v>
      </c>
      <c r="V235" s="79">
        <v>1052</v>
      </c>
      <c r="W235" s="77">
        <f t="shared" si="1556"/>
        <v>0.32762379321083773</v>
      </c>
      <c r="X235" s="79">
        <v>194</v>
      </c>
      <c r="Y235" s="77">
        <f t="shared" si="1557"/>
        <v>6.0417315478044221E-2</v>
      </c>
      <c r="Z235" s="128">
        <v>2770</v>
      </c>
      <c r="AA235" s="79">
        <v>224</v>
      </c>
      <c r="AB235" s="77">
        <f t="shared" si="1558"/>
        <v>8.0866425992779781E-2</v>
      </c>
      <c r="AC235" s="79">
        <v>797</v>
      </c>
      <c r="AD235" s="77">
        <f t="shared" si="1559"/>
        <v>0.28772563176895305</v>
      </c>
      <c r="AE235" s="79">
        <v>199</v>
      </c>
      <c r="AF235" s="77">
        <f t="shared" si="1560"/>
        <v>7.1841155234657034E-2</v>
      </c>
      <c r="AG235" s="128">
        <v>1690</v>
      </c>
      <c r="AH235" s="79">
        <v>103</v>
      </c>
      <c r="AI235" s="77">
        <f t="shared" si="1561"/>
        <v>6.0946745562130179E-2</v>
      </c>
      <c r="AJ235" s="79">
        <v>398</v>
      </c>
      <c r="AK235" s="77">
        <f t="shared" si="1562"/>
        <v>0.23550295857988165</v>
      </c>
      <c r="AL235" s="79">
        <v>120</v>
      </c>
      <c r="AM235" s="77">
        <f t="shared" si="1563"/>
        <v>7.1005917159763315E-2</v>
      </c>
      <c r="AN235" s="128">
        <v>726</v>
      </c>
      <c r="AO235" s="79">
        <v>26</v>
      </c>
      <c r="AP235" s="77">
        <f t="shared" si="1564"/>
        <v>3.5812672176308541E-2</v>
      </c>
      <c r="AQ235" s="79">
        <v>127</v>
      </c>
      <c r="AR235" s="77">
        <f t="shared" si="1565"/>
        <v>0.17493112947658401</v>
      </c>
      <c r="AS235" s="79">
        <v>34</v>
      </c>
      <c r="AT235" s="77">
        <f t="shared" si="1566"/>
        <v>4.6831955922865015E-2</v>
      </c>
      <c r="AU235" s="128">
        <v>221</v>
      </c>
      <c r="AV235" s="79">
        <v>1</v>
      </c>
      <c r="AW235" s="77">
        <f t="shared" si="1567"/>
        <v>4.5248868778280547E-3</v>
      </c>
      <c r="AX235" s="79">
        <v>34</v>
      </c>
      <c r="AY235" s="77">
        <f t="shared" si="1568"/>
        <v>0.15384615384615385</v>
      </c>
      <c r="AZ235" s="79">
        <v>4</v>
      </c>
      <c r="BA235" s="77">
        <f t="shared" si="1569"/>
        <v>1.8099547511312219E-2</v>
      </c>
      <c r="BB235" s="128">
        <f t="shared" si="1570"/>
        <v>8667</v>
      </c>
      <c r="BC235" s="79">
        <f t="shared" si="1571"/>
        <v>704</v>
      </c>
      <c r="BD235" s="77">
        <f t="shared" si="1572"/>
        <v>8.1227645090573439E-2</v>
      </c>
      <c r="BE235" s="79">
        <f t="shared" si="1573"/>
        <v>2417</v>
      </c>
      <c r="BF235" s="77">
        <f t="shared" si="1574"/>
        <v>0.27887388946578978</v>
      </c>
      <c r="BG235" s="79">
        <f t="shared" si="1575"/>
        <v>551</v>
      </c>
      <c r="BH235" s="77">
        <f t="shared" si="1576"/>
        <v>6.3574477904695975E-2</v>
      </c>
      <c r="BJ235" s="262">
        <v>58</v>
      </c>
      <c r="BK235" s="283" t="s">
        <v>29</v>
      </c>
      <c r="BL235" s="223" t="s">
        <v>177</v>
      </c>
      <c r="BM235" s="40">
        <v>8601</v>
      </c>
      <c r="BN235" s="40">
        <v>699</v>
      </c>
      <c r="BO235" s="91">
        <v>8.1269619811649804E-2</v>
      </c>
      <c r="BP235" s="40">
        <v>2150</v>
      </c>
      <c r="BQ235" s="91">
        <v>0.24997093361237066</v>
      </c>
      <c r="BR235" s="40">
        <v>549</v>
      </c>
      <c r="BS235" s="91">
        <v>6.3829787234042548E-2</v>
      </c>
      <c r="BU235" s="208" t="s">
        <v>29</v>
      </c>
      <c r="BV235" s="213" t="s">
        <v>163</v>
      </c>
      <c r="BW235" s="38">
        <f t="shared" si="1633"/>
        <v>0.57632398753894076</v>
      </c>
      <c r="BX235" s="38">
        <f t="shared" si="1634"/>
        <v>0.60492965934193699</v>
      </c>
    </row>
    <row r="236" spans="2:178" ht="14.25" customHeight="1">
      <c r="B236" s="263"/>
      <c r="C236" s="284"/>
      <c r="D236" s="181" t="s">
        <v>191</v>
      </c>
      <c r="E236" s="174">
        <v>0</v>
      </c>
      <c r="F236" s="69">
        <v>0</v>
      </c>
      <c r="G236" s="67" t="str">
        <f t="shared" si="1549"/>
        <v>-</v>
      </c>
      <c r="H236" s="69">
        <v>0</v>
      </c>
      <c r="I236" s="67" t="str">
        <f t="shared" si="1550"/>
        <v>-</v>
      </c>
      <c r="J236" s="69">
        <v>0</v>
      </c>
      <c r="K236" s="67" t="str">
        <f t="shared" si="1551"/>
        <v>-</v>
      </c>
      <c r="L236" s="174">
        <v>0</v>
      </c>
      <c r="M236" s="69">
        <v>0</v>
      </c>
      <c r="N236" s="67" t="str">
        <f t="shared" si="1552"/>
        <v>-</v>
      </c>
      <c r="O236" s="69">
        <v>0</v>
      </c>
      <c r="P236" s="67" t="str">
        <f t="shared" si="1553"/>
        <v>-</v>
      </c>
      <c r="Q236" s="69">
        <v>0</v>
      </c>
      <c r="R236" s="67" t="str">
        <f t="shared" si="1554"/>
        <v>-</v>
      </c>
      <c r="S236" s="174">
        <v>301</v>
      </c>
      <c r="T236" s="69">
        <v>32</v>
      </c>
      <c r="U236" s="67">
        <f t="shared" si="1555"/>
        <v>0.10631229235880399</v>
      </c>
      <c r="V236" s="69">
        <v>89</v>
      </c>
      <c r="W236" s="67">
        <f t="shared" si="1556"/>
        <v>0.29568106312292358</v>
      </c>
      <c r="X236" s="69">
        <v>29</v>
      </c>
      <c r="Y236" s="67">
        <f t="shared" si="1557"/>
        <v>9.634551495016612E-2</v>
      </c>
      <c r="Z236" s="174">
        <v>193</v>
      </c>
      <c r="AA236" s="69">
        <v>20</v>
      </c>
      <c r="AB236" s="67">
        <f t="shared" si="1558"/>
        <v>0.10362694300518134</v>
      </c>
      <c r="AC236" s="69">
        <v>48</v>
      </c>
      <c r="AD236" s="67">
        <f t="shared" si="1559"/>
        <v>0.24870466321243523</v>
      </c>
      <c r="AE236" s="69">
        <v>10</v>
      </c>
      <c r="AF236" s="67">
        <f t="shared" si="1560"/>
        <v>5.181347150259067E-2</v>
      </c>
      <c r="AG236" s="174">
        <v>84</v>
      </c>
      <c r="AH236" s="69">
        <v>4</v>
      </c>
      <c r="AI236" s="67">
        <f t="shared" si="1561"/>
        <v>4.7619047619047616E-2</v>
      </c>
      <c r="AJ236" s="69">
        <v>20</v>
      </c>
      <c r="AK236" s="67">
        <f t="shared" si="1562"/>
        <v>0.23809523809523808</v>
      </c>
      <c r="AL236" s="69">
        <v>9</v>
      </c>
      <c r="AM236" s="67">
        <f t="shared" si="1563"/>
        <v>0.10714285714285714</v>
      </c>
      <c r="AN236" s="174">
        <v>54</v>
      </c>
      <c r="AO236" s="69">
        <v>2</v>
      </c>
      <c r="AP236" s="67">
        <f t="shared" si="1564"/>
        <v>3.7037037037037035E-2</v>
      </c>
      <c r="AQ236" s="69">
        <v>8</v>
      </c>
      <c r="AR236" s="67">
        <f t="shared" si="1565"/>
        <v>0.14814814814814814</v>
      </c>
      <c r="AS236" s="69">
        <v>5</v>
      </c>
      <c r="AT236" s="67">
        <f t="shared" si="1566"/>
        <v>9.2592592592592587E-2</v>
      </c>
      <c r="AU236" s="174">
        <v>11</v>
      </c>
      <c r="AV236" s="69">
        <v>0</v>
      </c>
      <c r="AW236" s="67">
        <f t="shared" si="1567"/>
        <v>0</v>
      </c>
      <c r="AX236" s="69">
        <v>1</v>
      </c>
      <c r="AY236" s="67">
        <f t="shared" si="1568"/>
        <v>9.0909090909090912E-2</v>
      </c>
      <c r="AZ236" s="69">
        <v>0</v>
      </c>
      <c r="BA236" s="67">
        <f t="shared" si="1569"/>
        <v>0</v>
      </c>
      <c r="BB236" s="174">
        <f t="shared" si="1570"/>
        <v>643</v>
      </c>
      <c r="BC236" s="69">
        <f t="shared" si="1571"/>
        <v>58</v>
      </c>
      <c r="BD236" s="67">
        <f t="shared" si="1572"/>
        <v>9.0202177293934677E-2</v>
      </c>
      <c r="BE236" s="69">
        <f t="shared" si="1573"/>
        <v>166</v>
      </c>
      <c r="BF236" s="67">
        <f t="shared" si="1574"/>
        <v>0.25816485225505442</v>
      </c>
      <c r="BG236" s="69">
        <f t="shared" si="1575"/>
        <v>53</v>
      </c>
      <c r="BH236" s="67">
        <f t="shared" si="1576"/>
        <v>8.2426127527216175E-2</v>
      </c>
      <c r="BJ236" s="263"/>
      <c r="BK236" s="284"/>
      <c r="BL236" s="223" t="s">
        <v>191</v>
      </c>
      <c r="BM236" s="40">
        <v>628</v>
      </c>
      <c r="BN236" s="40">
        <v>64</v>
      </c>
      <c r="BO236" s="91">
        <v>0.10191082802547771</v>
      </c>
      <c r="BP236" s="40">
        <v>144</v>
      </c>
      <c r="BQ236" s="91">
        <v>0.22929936305732485</v>
      </c>
      <c r="BR236" s="40">
        <v>52</v>
      </c>
      <c r="BS236" s="91">
        <v>8.2802547770700632E-2</v>
      </c>
      <c r="BU236" s="209"/>
      <c r="BV236" s="213" t="s">
        <v>191</v>
      </c>
      <c r="BW236" s="38">
        <f t="shared" si="1633"/>
        <v>0.56920684292379475</v>
      </c>
      <c r="BX236" s="38">
        <f t="shared" si="1634"/>
        <v>0.5859872611464968</v>
      </c>
    </row>
    <row r="237" spans="2:178" ht="14.25" customHeight="1">
      <c r="B237" s="263"/>
      <c r="C237" s="284"/>
      <c r="D237" s="144" t="s">
        <v>246</v>
      </c>
      <c r="E237" s="174">
        <v>0</v>
      </c>
      <c r="F237" s="69">
        <v>0</v>
      </c>
      <c r="G237" s="67" t="str">
        <f t="shared" ref="G237" si="1887">IFERROR(F237/E237,"-")</f>
        <v>-</v>
      </c>
      <c r="H237" s="69">
        <v>0</v>
      </c>
      <c r="I237" s="67" t="str">
        <f t="shared" ref="I237" si="1888">IFERROR(H237/E237,"-")</f>
        <v>-</v>
      </c>
      <c r="J237" s="69">
        <v>0</v>
      </c>
      <c r="K237" s="67" t="str">
        <f t="shared" ref="K237" si="1889">IFERROR(J237/E237,"-")</f>
        <v>-</v>
      </c>
      <c r="L237" s="174">
        <v>1</v>
      </c>
      <c r="M237" s="69">
        <v>0</v>
      </c>
      <c r="N237" s="67">
        <f t="shared" ref="N237" si="1890">IFERROR(M237/L237,"-")</f>
        <v>0</v>
      </c>
      <c r="O237" s="69">
        <v>0</v>
      </c>
      <c r="P237" s="67">
        <f t="shared" ref="P237" si="1891">IFERROR(O237/L237,"-")</f>
        <v>0</v>
      </c>
      <c r="Q237" s="69">
        <v>0</v>
      </c>
      <c r="R237" s="67">
        <f t="shared" ref="R237" si="1892">IFERROR(Q237/L237,"-")</f>
        <v>0</v>
      </c>
      <c r="S237" s="174">
        <v>30</v>
      </c>
      <c r="T237" s="69">
        <v>0</v>
      </c>
      <c r="U237" s="67">
        <f t="shared" ref="U237" si="1893">IFERROR(T237/S237,"-")</f>
        <v>0</v>
      </c>
      <c r="V237" s="69">
        <v>2</v>
      </c>
      <c r="W237" s="67">
        <f t="shared" ref="W237" si="1894">IFERROR(V237/S237,"-")</f>
        <v>6.6666666666666666E-2</v>
      </c>
      <c r="X237" s="69">
        <v>1</v>
      </c>
      <c r="Y237" s="67">
        <f t="shared" ref="Y237" si="1895">IFERROR(X237/S237,"-")</f>
        <v>3.3333333333333333E-2</v>
      </c>
      <c r="Z237" s="174">
        <v>55</v>
      </c>
      <c r="AA237" s="69">
        <v>1</v>
      </c>
      <c r="AB237" s="67">
        <f t="shared" ref="AB237" si="1896">IFERROR(AA237/Z237,"-")</f>
        <v>1.8181818181818181E-2</v>
      </c>
      <c r="AC237" s="69">
        <v>2</v>
      </c>
      <c r="AD237" s="67">
        <f t="shared" ref="AD237" si="1897">IFERROR(AC237/Z237,"-")</f>
        <v>3.6363636363636362E-2</v>
      </c>
      <c r="AE237" s="69">
        <v>0</v>
      </c>
      <c r="AF237" s="67">
        <f t="shared" ref="AF237" si="1898">IFERROR(AE237/Z237,"-")</f>
        <v>0</v>
      </c>
      <c r="AG237" s="174">
        <v>68</v>
      </c>
      <c r="AH237" s="69">
        <v>2</v>
      </c>
      <c r="AI237" s="67">
        <f t="shared" ref="AI237" si="1899">IFERROR(AH237/AG237,"-")</f>
        <v>2.9411764705882353E-2</v>
      </c>
      <c r="AJ237" s="69">
        <v>5</v>
      </c>
      <c r="AK237" s="67">
        <f t="shared" ref="AK237" si="1900">IFERROR(AJ237/AG237,"-")</f>
        <v>7.3529411764705885E-2</v>
      </c>
      <c r="AL237" s="69">
        <v>2</v>
      </c>
      <c r="AM237" s="67">
        <f t="shared" ref="AM237" si="1901">IFERROR(AL237/AG237,"-")</f>
        <v>2.9411764705882353E-2</v>
      </c>
      <c r="AN237" s="174">
        <v>60</v>
      </c>
      <c r="AO237" s="69">
        <v>0</v>
      </c>
      <c r="AP237" s="67">
        <f t="shared" ref="AP237" si="1902">IFERROR(AO237/AN237,"-")</f>
        <v>0</v>
      </c>
      <c r="AQ237" s="69">
        <v>0</v>
      </c>
      <c r="AR237" s="67">
        <f t="shared" ref="AR237" si="1903">IFERROR(AQ237/AN237,"-")</f>
        <v>0</v>
      </c>
      <c r="AS237" s="69">
        <v>1</v>
      </c>
      <c r="AT237" s="67">
        <f t="shared" ref="AT237" si="1904">IFERROR(AS237/AN237,"-")</f>
        <v>1.6666666666666666E-2</v>
      </c>
      <c r="AU237" s="174">
        <v>38</v>
      </c>
      <c r="AV237" s="69">
        <v>0</v>
      </c>
      <c r="AW237" s="67">
        <f t="shared" ref="AW237" si="1905">IFERROR(AV237/AU237,"-")</f>
        <v>0</v>
      </c>
      <c r="AX237" s="69">
        <v>1</v>
      </c>
      <c r="AY237" s="67">
        <f t="shared" ref="AY237" si="1906">IFERROR(AX237/AU237,"-")</f>
        <v>2.6315789473684209E-2</v>
      </c>
      <c r="AZ237" s="69">
        <v>0</v>
      </c>
      <c r="BA237" s="67">
        <f t="shared" ref="BA237" si="1907">IFERROR(AZ237/AU237,"-")</f>
        <v>0</v>
      </c>
      <c r="BB237" s="174">
        <f t="shared" ref="BB237" si="1908">SUM(E237,L237,S237,Z237,AG237,AN237,AU237,)</f>
        <v>252</v>
      </c>
      <c r="BC237" s="69">
        <f t="shared" ref="BC237" si="1909">SUM(F237,M237,T237,AA237,AH237,AO237,AV237,)</f>
        <v>3</v>
      </c>
      <c r="BD237" s="67">
        <f t="shared" ref="BD237" si="1910">IFERROR(BC237/BB237,"-")</f>
        <v>1.1904761904761904E-2</v>
      </c>
      <c r="BE237" s="69">
        <f t="shared" ref="BE237" si="1911">SUM(H237,O237,V237,AC237,AJ237,AQ237,AX237,)</f>
        <v>10</v>
      </c>
      <c r="BF237" s="67">
        <f t="shared" ref="BF237" si="1912">IFERROR(BE237/BB237,"-")</f>
        <v>3.968253968253968E-2</v>
      </c>
      <c r="BG237" s="69">
        <f t="shared" ref="BG237" si="1913">SUM(J237,Q237,X237,AE237,AL237,AS237,AZ237,)</f>
        <v>4</v>
      </c>
      <c r="BH237" s="67">
        <f t="shared" ref="BH237" si="1914">IFERROR(BG237/BB237,"-")</f>
        <v>1.5873015873015872E-2</v>
      </c>
      <c r="BJ237" s="263"/>
      <c r="BK237" s="284"/>
      <c r="BL237" s="223" t="s">
        <v>245</v>
      </c>
      <c r="BM237" s="40">
        <v>131</v>
      </c>
      <c r="BN237" s="40">
        <v>0</v>
      </c>
      <c r="BO237" s="91">
        <v>0</v>
      </c>
      <c r="BP237" s="40">
        <v>1</v>
      </c>
      <c r="BQ237" s="91">
        <v>7.6335877862595417E-3</v>
      </c>
      <c r="BR237" s="40">
        <v>1</v>
      </c>
      <c r="BS237" s="91">
        <v>7.6335877862595417E-3</v>
      </c>
      <c r="BU237" s="209"/>
      <c r="BV237" s="213" t="s">
        <v>245</v>
      </c>
      <c r="BW237" s="38">
        <f t="shared" si="1633"/>
        <v>0.93253968253968256</v>
      </c>
      <c r="BX237" s="38">
        <f t="shared" si="1634"/>
        <v>0.98473282442748089</v>
      </c>
    </row>
    <row r="238" spans="2:178" ht="14.25" customHeight="1">
      <c r="B238" s="264"/>
      <c r="C238" s="285"/>
      <c r="D238" s="164" t="s">
        <v>74</v>
      </c>
      <c r="E238" s="40">
        <v>5</v>
      </c>
      <c r="F238" s="62">
        <v>1</v>
      </c>
      <c r="G238" s="60">
        <f t="shared" si="1549"/>
        <v>0.2</v>
      </c>
      <c r="H238" s="62">
        <v>1</v>
      </c>
      <c r="I238" s="60">
        <f t="shared" si="1550"/>
        <v>0.2</v>
      </c>
      <c r="J238" s="62">
        <v>0</v>
      </c>
      <c r="K238" s="60">
        <f t="shared" si="1551"/>
        <v>0</v>
      </c>
      <c r="L238" s="40">
        <v>45</v>
      </c>
      <c r="M238" s="62">
        <v>4</v>
      </c>
      <c r="N238" s="60">
        <f t="shared" si="1552"/>
        <v>8.8888888888888892E-2</v>
      </c>
      <c r="O238" s="62">
        <v>8</v>
      </c>
      <c r="P238" s="60">
        <f t="shared" si="1553"/>
        <v>0.17777777777777778</v>
      </c>
      <c r="Q238" s="62">
        <v>0</v>
      </c>
      <c r="R238" s="60">
        <f t="shared" si="1554"/>
        <v>0</v>
      </c>
      <c r="S238" s="40">
        <v>3542</v>
      </c>
      <c r="T238" s="62">
        <v>377</v>
      </c>
      <c r="U238" s="60">
        <f t="shared" si="1555"/>
        <v>0.10643704121964992</v>
      </c>
      <c r="V238" s="62">
        <v>1143</v>
      </c>
      <c r="W238" s="60">
        <f t="shared" si="1556"/>
        <v>0.32269904009034445</v>
      </c>
      <c r="X238" s="62">
        <v>224</v>
      </c>
      <c r="Y238" s="60">
        <f t="shared" si="1557"/>
        <v>6.3241106719367585E-2</v>
      </c>
      <c r="Z238" s="40">
        <v>3018</v>
      </c>
      <c r="AA238" s="62">
        <v>245</v>
      </c>
      <c r="AB238" s="60">
        <f t="shared" si="1558"/>
        <v>8.117958913187541E-2</v>
      </c>
      <c r="AC238" s="62">
        <v>847</v>
      </c>
      <c r="AD238" s="60">
        <f t="shared" si="1559"/>
        <v>0.28064943671305498</v>
      </c>
      <c r="AE238" s="62">
        <v>209</v>
      </c>
      <c r="AF238" s="60">
        <f t="shared" si="1560"/>
        <v>6.9251159708416166E-2</v>
      </c>
      <c r="AG238" s="40">
        <v>1842</v>
      </c>
      <c r="AH238" s="62">
        <v>109</v>
      </c>
      <c r="AI238" s="60">
        <f t="shared" si="1561"/>
        <v>5.9174809989142235E-2</v>
      </c>
      <c r="AJ238" s="62">
        <v>423</v>
      </c>
      <c r="AK238" s="60">
        <f t="shared" si="1562"/>
        <v>0.22964169381107491</v>
      </c>
      <c r="AL238" s="62">
        <v>131</v>
      </c>
      <c r="AM238" s="60">
        <f t="shared" si="1563"/>
        <v>7.1118349619978288E-2</v>
      </c>
      <c r="AN238" s="40">
        <v>840</v>
      </c>
      <c r="AO238" s="62">
        <v>28</v>
      </c>
      <c r="AP238" s="60">
        <f t="shared" si="1564"/>
        <v>3.3333333333333333E-2</v>
      </c>
      <c r="AQ238" s="62">
        <v>135</v>
      </c>
      <c r="AR238" s="60">
        <f t="shared" si="1565"/>
        <v>0.16071428571428573</v>
      </c>
      <c r="AS238" s="62">
        <v>40</v>
      </c>
      <c r="AT238" s="60">
        <f t="shared" si="1566"/>
        <v>4.7619047619047616E-2</v>
      </c>
      <c r="AU238" s="40">
        <v>270</v>
      </c>
      <c r="AV238" s="62">
        <v>1</v>
      </c>
      <c r="AW238" s="60">
        <f t="shared" si="1567"/>
        <v>3.7037037037037038E-3</v>
      </c>
      <c r="AX238" s="62">
        <v>36</v>
      </c>
      <c r="AY238" s="60">
        <f t="shared" si="1568"/>
        <v>0.13333333333333333</v>
      </c>
      <c r="AZ238" s="62">
        <v>4</v>
      </c>
      <c r="BA238" s="60">
        <f t="shared" si="1569"/>
        <v>1.4814814814814815E-2</v>
      </c>
      <c r="BB238" s="40">
        <f t="shared" si="1570"/>
        <v>9562</v>
      </c>
      <c r="BC238" s="62">
        <f t="shared" si="1571"/>
        <v>765</v>
      </c>
      <c r="BD238" s="60">
        <f t="shared" si="1572"/>
        <v>8.0004183225266687E-2</v>
      </c>
      <c r="BE238" s="62">
        <f t="shared" si="1573"/>
        <v>2593</v>
      </c>
      <c r="BF238" s="60">
        <f t="shared" si="1574"/>
        <v>0.27117757791257058</v>
      </c>
      <c r="BG238" s="62">
        <f t="shared" si="1575"/>
        <v>608</v>
      </c>
      <c r="BH238" s="60">
        <f t="shared" si="1576"/>
        <v>6.3585024053545283E-2</v>
      </c>
      <c r="BJ238" s="264"/>
      <c r="BK238" s="285"/>
      <c r="BL238" s="222" t="s">
        <v>74</v>
      </c>
      <c r="BM238" s="40">
        <v>9360</v>
      </c>
      <c r="BN238" s="40">
        <v>763</v>
      </c>
      <c r="BO238" s="91">
        <v>8.1517094017094019E-2</v>
      </c>
      <c r="BP238" s="40">
        <v>2295</v>
      </c>
      <c r="BQ238" s="91">
        <v>0.24519230769230768</v>
      </c>
      <c r="BR238" s="40">
        <v>602</v>
      </c>
      <c r="BS238" s="91">
        <v>6.431623931623931E-2</v>
      </c>
      <c r="BU238" s="210"/>
      <c r="BV238" s="212" t="s">
        <v>74</v>
      </c>
      <c r="BW238" s="38">
        <f t="shared" si="1633"/>
        <v>0.58523321480861745</v>
      </c>
      <c r="BX238" s="38">
        <f t="shared" si="1634"/>
        <v>0.60897435897435892</v>
      </c>
    </row>
    <row r="239" spans="2:178" ht="14.25" customHeight="1">
      <c r="B239" s="262">
        <v>59</v>
      </c>
      <c r="C239" s="283" t="s">
        <v>23</v>
      </c>
      <c r="D239" s="143" t="s">
        <v>247</v>
      </c>
      <c r="E239" s="128">
        <v>42</v>
      </c>
      <c r="F239" s="89">
        <v>0</v>
      </c>
      <c r="G239" s="77">
        <f t="shared" si="1549"/>
        <v>0</v>
      </c>
      <c r="H239" s="78">
        <v>2</v>
      </c>
      <c r="I239" s="77">
        <f t="shared" si="1550"/>
        <v>4.7619047619047616E-2</v>
      </c>
      <c r="J239" s="78">
        <v>1</v>
      </c>
      <c r="K239" s="77">
        <f t="shared" si="1551"/>
        <v>2.3809523809523808E-2</v>
      </c>
      <c r="L239" s="128">
        <v>131</v>
      </c>
      <c r="M239" s="89">
        <v>2</v>
      </c>
      <c r="N239" s="77">
        <f t="shared" si="1552"/>
        <v>1.5267175572519083E-2</v>
      </c>
      <c r="O239" s="78">
        <v>26</v>
      </c>
      <c r="P239" s="77">
        <f t="shared" si="1553"/>
        <v>0.19847328244274809</v>
      </c>
      <c r="Q239" s="78">
        <v>6</v>
      </c>
      <c r="R239" s="77">
        <f t="shared" si="1554"/>
        <v>4.5801526717557252E-2</v>
      </c>
      <c r="S239" s="128">
        <v>23886</v>
      </c>
      <c r="T239" s="89">
        <v>1203</v>
      </c>
      <c r="U239" s="77">
        <f t="shared" si="1555"/>
        <v>5.036423009294147E-2</v>
      </c>
      <c r="V239" s="78">
        <v>4168</v>
      </c>
      <c r="W239" s="77">
        <f t="shared" si="1556"/>
        <v>0.1744955203885121</v>
      </c>
      <c r="X239" s="78">
        <v>2117</v>
      </c>
      <c r="Y239" s="77">
        <f t="shared" si="1557"/>
        <v>8.8629322615758191E-2</v>
      </c>
      <c r="Z239" s="128">
        <v>20944</v>
      </c>
      <c r="AA239" s="89">
        <v>934</v>
      </c>
      <c r="AB239" s="77">
        <f t="shared" si="1558"/>
        <v>4.4595110771581362E-2</v>
      </c>
      <c r="AC239" s="78">
        <v>3054</v>
      </c>
      <c r="AD239" s="77">
        <f t="shared" si="1559"/>
        <v>0.14581741787624142</v>
      </c>
      <c r="AE239" s="78">
        <v>1989</v>
      </c>
      <c r="AF239" s="77">
        <f t="shared" si="1560"/>
        <v>9.4967532467532464E-2</v>
      </c>
      <c r="AG239" s="128">
        <v>12454</v>
      </c>
      <c r="AH239" s="89">
        <v>337</v>
      </c>
      <c r="AI239" s="77">
        <f t="shared" si="1561"/>
        <v>2.7059579251646058E-2</v>
      </c>
      <c r="AJ239" s="78">
        <v>1323</v>
      </c>
      <c r="AK239" s="77">
        <f t="shared" si="1562"/>
        <v>0.10623092982174402</v>
      </c>
      <c r="AL239" s="78">
        <v>983</v>
      </c>
      <c r="AM239" s="77">
        <f t="shared" si="1563"/>
        <v>7.8930464107917139E-2</v>
      </c>
      <c r="AN239" s="128">
        <v>4552</v>
      </c>
      <c r="AO239" s="89">
        <v>55</v>
      </c>
      <c r="AP239" s="77">
        <f t="shared" si="1564"/>
        <v>1.2082601054481546E-2</v>
      </c>
      <c r="AQ239" s="78">
        <v>299</v>
      </c>
      <c r="AR239" s="77">
        <f t="shared" si="1565"/>
        <v>6.5685413005272406E-2</v>
      </c>
      <c r="AS239" s="78">
        <v>234</v>
      </c>
      <c r="AT239" s="77">
        <f t="shared" si="1566"/>
        <v>5.1405975395430577E-2</v>
      </c>
      <c r="AU239" s="128">
        <v>1328</v>
      </c>
      <c r="AV239" s="89">
        <v>3</v>
      </c>
      <c r="AW239" s="77">
        <f t="shared" si="1567"/>
        <v>2.2590361445783132E-3</v>
      </c>
      <c r="AX239" s="78">
        <v>76</v>
      </c>
      <c r="AY239" s="77">
        <f t="shared" si="1568"/>
        <v>5.7228915662650599E-2</v>
      </c>
      <c r="AZ239" s="78">
        <v>34</v>
      </c>
      <c r="BA239" s="77">
        <f t="shared" si="1569"/>
        <v>2.5602409638554216E-2</v>
      </c>
      <c r="BB239" s="128">
        <f t="shared" si="1570"/>
        <v>63337</v>
      </c>
      <c r="BC239" s="79">
        <f t="shared" si="1571"/>
        <v>2534</v>
      </c>
      <c r="BD239" s="77">
        <f t="shared" si="1572"/>
        <v>4.0008210050997049E-2</v>
      </c>
      <c r="BE239" s="79">
        <f t="shared" si="1573"/>
        <v>8948</v>
      </c>
      <c r="BF239" s="77">
        <f t="shared" si="1574"/>
        <v>0.14127603138765651</v>
      </c>
      <c r="BG239" s="79">
        <f t="shared" si="1575"/>
        <v>5364</v>
      </c>
      <c r="BH239" s="77">
        <f t="shared" si="1576"/>
        <v>8.4689833746467311E-2</v>
      </c>
      <c r="BJ239" s="262">
        <v>59</v>
      </c>
      <c r="BK239" s="283" t="s">
        <v>23</v>
      </c>
      <c r="BL239" s="223" t="s">
        <v>177</v>
      </c>
      <c r="BM239" s="40">
        <v>62459</v>
      </c>
      <c r="BN239" s="40">
        <v>2443</v>
      </c>
      <c r="BO239" s="91">
        <v>3.911365856001537E-2</v>
      </c>
      <c r="BP239" s="40">
        <v>8753</v>
      </c>
      <c r="BQ239" s="91">
        <v>0.14013993179525769</v>
      </c>
      <c r="BR239" s="40">
        <v>4980</v>
      </c>
      <c r="BS239" s="91">
        <v>7.9732304391680942E-2</v>
      </c>
      <c r="BU239" s="208" t="s">
        <v>23</v>
      </c>
      <c r="BV239" s="213" t="s">
        <v>163</v>
      </c>
      <c r="BW239" s="38">
        <f t="shared" si="1633"/>
        <v>0.73402592481487916</v>
      </c>
      <c r="BX239" s="38">
        <f t="shared" si="1634"/>
        <v>0.74101410525304601</v>
      </c>
    </row>
    <row r="240" spans="2:178" ht="14.25" customHeight="1">
      <c r="B240" s="263"/>
      <c r="C240" s="284"/>
      <c r="D240" s="181" t="s">
        <v>191</v>
      </c>
      <c r="E240" s="174">
        <v>1</v>
      </c>
      <c r="F240" s="175">
        <v>0</v>
      </c>
      <c r="G240" s="67">
        <f t="shared" si="1549"/>
        <v>0</v>
      </c>
      <c r="H240" s="68">
        <v>0</v>
      </c>
      <c r="I240" s="67">
        <f t="shared" si="1550"/>
        <v>0</v>
      </c>
      <c r="J240" s="68">
        <v>0</v>
      </c>
      <c r="K240" s="67">
        <f t="shared" si="1551"/>
        <v>0</v>
      </c>
      <c r="L240" s="174">
        <v>2</v>
      </c>
      <c r="M240" s="175">
        <v>0</v>
      </c>
      <c r="N240" s="67">
        <f t="shared" si="1552"/>
        <v>0</v>
      </c>
      <c r="O240" s="68">
        <v>0</v>
      </c>
      <c r="P240" s="67">
        <f t="shared" si="1553"/>
        <v>0</v>
      </c>
      <c r="Q240" s="68">
        <v>0</v>
      </c>
      <c r="R240" s="67">
        <f t="shared" si="1554"/>
        <v>0</v>
      </c>
      <c r="S240" s="174">
        <v>2269</v>
      </c>
      <c r="T240" s="175">
        <v>112</v>
      </c>
      <c r="U240" s="67">
        <f t="shared" si="1555"/>
        <v>4.9360951961216398E-2</v>
      </c>
      <c r="V240" s="68">
        <v>356</v>
      </c>
      <c r="W240" s="67">
        <f t="shared" si="1556"/>
        <v>0.15689731159100925</v>
      </c>
      <c r="X240" s="68">
        <v>217</v>
      </c>
      <c r="Y240" s="67">
        <f t="shared" si="1557"/>
        <v>9.563684442485676E-2</v>
      </c>
      <c r="Z240" s="174">
        <v>1465</v>
      </c>
      <c r="AA240" s="175">
        <v>65</v>
      </c>
      <c r="AB240" s="67">
        <f t="shared" si="1558"/>
        <v>4.4368600682593858E-2</v>
      </c>
      <c r="AC240" s="68">
        <v>225</v>
      </c>
      <c r="AD240" s="67">
        <f t="shared" si="1559"/>
        <v>0.15358361774744028</v>
      </c>
      <c r="AE240" s="68">
        <v>165</v>
      </c>
      <c r="AF240" s="67">
        <f t="shared" si="1560"/>
        <v>0.11262798634812286</v>
      </c>
      <c r="AG240" s="174">
        <v>705</v>
      </c>
      <c r="AH240" s="175">
        <v>15</v>
      </c>
      <c r="AI240" s="67">
        <f t="shared" si="1561"/>
        <v>2.1276595744680851E-2</v>
      </c>
      <c r="AJ240" s="68">
        <v>81</v>
      </c>
      <c r="AK240" s="67">
        <f t="shared" si="1562"/>
        <v>0.1148936170212766</v>
      </c>
      <c r="AL240" s="68">
        <v>54</v>
      </c>
      <c r="AM240" s="67">
        <f t="shared" si="1563"/>
        <v>7.6595744680851063E-2</v>
      </c>
      <c r="AN240" s="174">
        <v>271</v>
      </c>
      <c r="AO240" s="175">
        <v>7</v>
      </c>
      <c r="AP240" s="67">
        <f t="shared" si="1564"/>
        <v>2.5830258302583026E-2</v>
      </c>
      <c r="AQ240" s="68">
        <v>20</v>
      </c>
      <c r="AR240" s="67">
        <f t="shared" si="1565"/>
        <v>7.3800738007380073E-2</v>
      </c>
      <c r="AS240" s="68">
        <v>13</v>
      </c>
      <c r="AT240" s="67">
        <f t="shared" si="1566"/>
        <v>4.797047970479705E-2</v>
      </c>
      <c r="AU240" s="174">
        <v>73</v>
      </c>
      <c r="AV240" s="175">
        <v>1</v>
      </c>
      <c r="AW240" s="67">
        <f t="shared" si="1567"/>
        <v>1.3698630136986301E-2</v>
      </c>
      <c r="AX240" s="68">
        <v>4</v>
      </c>
      <c r="AY240" s="67">
        <f t="shared" si="1568"/>
        <v>5.4794520547945202E-2</v>
      </c>
      <c r="AZ240" s="68">
        <v>5</v>
      </c>
      <c r="BA240" s="67">
        <f t="shared" si="1569"/>
        <v>6.8493150684931503E-2</v>
      </c>
      <c r="BB240" s="174">
        <f t="shared" si="1570"/>
        <v>4786</v>
      </c>
      <c r="BC240" s="69">
        <f t="shared" si="1571"/>
        <v>200</v>
      </c>
      <c r="BD240" s="67">
        <f t="shared" si="1572"/>
        <v>4.1788549937317176E-2</v>
      </c>
      <c r="BE240" s="69">
        <f t="shared" si="1573"/>
        <v>686</v>
      </c>
      <c r="BF240" s="67">
        <f t="shared" si="1574"/>
        <v>0.14333472628499791</v>
      </c>
      <c r="BG240" s="69">
        <f t="shared" si="1575"/>
        <v>454</v>
      </c>
      <c r="BH240" s="67">
        <f t="shared" si="1576"/>
        <v>9.4860008357709982E-2</v>
      </c>
      <c r="BJ240" s="263"/>
      <c r="BK240" s="284"/>
      <c r="BL240" s="223" t="s">
        <v>191</v>
      </c>
      <c r="BM240" s="40">
        <v>4701</v>
      </c>
      <c r="BN240" s="40">
        <v>173</v>
      </c>
      <c r="BO240" s="91">
        <v>3.6800680706232713E-2</v>
      </c>
      <c r="BP240" s="40">
        <v>646</v>
      </c>
      <c r="BQ240" s="91">
        <v>0.13741757072963198</v>
      </c>
      <c r="BR240" s="40">
        <v>390</v>
      </c>
      <c r="BS240" s="91">
        <v>8.2961072112316528E-2</v>
      </c>
      <c r="BU240" s="209"/>
      <c r="BV240" s="213" t="s">
        <v>191</v>
      </c>
      <c r="BW240" s="38">
        <f t="shared" si="1633"/>
        <v>0.72001671541997492</v>
      </c>
      <c r="BX240" s="38">
        <f t="shared" si="1634"/>
        <v>0.74282067645181871</v>
      </c>
    </row>
    <row r="241" spans="2:76" ht="14.25" customHeight="1">
      <c r="B241" s="263"/>
      <c r="C241" s="284"/>
      <c r="D241" s="144" t="s">
        <v>246</v>
      </c>
      <c r="E241" s="174">
        <v>1</v>
      </c>
      <c r="F241" s="175">
        <v>0</v>
      </c>
      <c r="G241" s="67">
        <f t="shared" ref="G241" si="1915">IFERROR(F241/E241,"-")</f>
        <v>0</v>
      </c>
      <c r="H241" s="68">
        <v>0</v>
      </c>
      <c r="I241" s="67">
        <f t="shared" ref="I241" si="1916">IFERROR(H241/E241,"-")</f>
        <v>0</v>
      </c>
      <c r="J241" s="68">
        <v>0</v>
      </c>
      <c r="K241" s="67">
        <f t="shared" ref="K241" si="1917">IFERROR(J241/E241,"-")</f>
        <v>0</v>
      </c>
      <c r="L241" s="174">
        <v>1</v>
      </c>
      <c r="M241" s="175">
        <v>0</v>
      </c>
      <c r="N241" s="67">
        <f t="shared" ref="N241" si="1918">IFERROR(M241/L241,"-")</f>
        <v>0</v>
      </c>
      <c r="O241" s="68">
        <v>0</v>
      </c>
      <c r="P241" s="67">
        <f t="shared" ref="P241" si="1919">IFERROR(O241/L241,"-")</f>
        <v>0</v>
      </c>
      <c r="Q241" s="68">
        <v>0</v>
      </c>
      <c r="R241" s="67">
        <f t="shared" ref="R241" si="1920">IFERROR(Q241/L241,"-")</f>
        <v>0</v>
      </c>
      <c r="S241" s="174">
        <v>253</v>
      </c>
      <c r="T241" s="175">
        <v>2</v>
      </c>
      <c r="U241" s="67">
        <f t="shared" ref="U241" si="1921">IFERROR(T241/S241,"-")</f>
        <v>7.9051383399209481E-3</v>
      </c>
      <c r="V241" s="68">
        <v>11</v>
      </c>
      <c r="W241" s="67">
        <f t="shared" ref="W241" si="1922">IFERROR(V241/S241,"-")</f>
        <v>4.3478260869565216E-2</v>
      </c>
      <c r="X241" s="68">
        <v>5</v>
      </c>
      <c r="Y241" s="67">
        <f t="shared" ref="Y241" si="1923">IFERROR(X241/S241,"-")</f>
        <v>1.9762845849802372E-2</v>
      </c>
      <c r="Z241" s="174">
        <v>474</v>
      </c>
      <c r="AA241" s="175">
        <v>0</v>
      </c>
      <c r="AB241" s="67">
        <f t="shared" ref="AB241" si="1924">IFERROR(AA241/Z241,"-")</f>
        <v>0</v>
      </c>
      <c r="AC241" s="68">
        <v>6</v>
      </c>
      <c r="AD241" s="67">
        <f t="shared" ref="AD241" si="1925">IFERROR(AC241/Z241,"-")</f>
        <v>1.2658227848101266E-2</v>
      </c>
      <c r="AE241" s="68">
        <v>13</v>
      </c>
      <c r="AF241" s="67">
        <f t="shared" ref="AF241" si="1926">IFERROR(AE241/Z241,"-")</f>
        <v>2.7426160337552744E-2</v>
      </c>
      <c r="AG241" s="174">
        <v>372</v>
      </c>
      <c r="AH241" s="175">
        <v>1</v>
      </c>
      <c r="AI241" s="67">
        <f t="shared" ref="AI241" si="1927">IFERROR(AH241/AG241,"-")</f>
        <v>2.6881720430107529E-3</v>
      </c>
      <c r="AJ241" s="68">
        <v>9</v>
      </c>
      <c r="AK241" s="67">
        <f t="shared" ref="AK241" si="1928">IFERROR(AJ241/AG241,"-")</f>
        <v>2.4193548387096774E-2</v>
      </c>
      <c r="AL241" s="68">
        <v>7</v>
      </c>
      <c r="AM241" s="67">
        <f t="shared" ref="AM241" si="1929">IFERROR(AL241/AG241,"-")</f>
        <v>1.8817204301075269E-2</v>
      </c>
      <c r="AN241" s="174">
        <v>294</v>
      </c>
      <c r="AO241" s="175">
        <v>0</v>
      </c>
      <c r="AP241" s="67">
        <f t="shared" ref="AP241" si="1930">IFERROR(AO241/AN241,"-")</f>
        <v>0</v>
      </c>
      <c r="AQ241" s="68">
        <v>6</v>
      </c>
      <c r="AR241" s="67">
        <f t="shared" ref="AR241" si="1931">IFERROR(AQ241/AN241,"-")</f>
        <v>2.0408163265306121E-2</v>
      </c>
      <c r="AS241" s="68">
        <v>6</v>
      </c>
      <c r="AT241" s="67">
        <f t="shared" ref="AT241" si="1932">IFERROR(AS241/AN241,"-")</f>
        <v>2.0408163265306121E-2</v>
      </c>
      <c r="AU241" s="174">
        <v>190</v>
      </c>
      <c r="AV241" s="175">
        <v>0</v>
      </c>
      <c r="AW241" s="67">
        <f t="shared" ref="AW241" si="1933">IFERROR(AV241/AU241,"-")</f>
        <v>0</v>
      </c>
      <c r="AX241" s="68">
        <v>2</v>
      </c>
      <c r="AY241" s="67">
        <f t="shared" ref="AY241" si="1934">IFERROR(AX241/AU241,"-")</f>
        <v>1.0526315789473684E-2</v>
      </c>
      <c r="AZ241" s="68">
        <v>0</v>
      </c>
      <c r="BA241" s="67">
        <f t="shared" ref="BA241" si="1935">IFERROR(AZ241/AU241,"-")</f>
        <v>0</v>
      </c>
      <c r="BB241" s="174">
        <f t="shared" ref="BB241" si="1936">SUM(E241,L241,S241,Z241,AG241,AN241,AU241,)</f>
        <v>1585</v>
      </c>
      <c r="BC241" s="69">
        <f t="shared" ref="BC241" si="1937">SUM(F241,M241,T241,AA241,AH241,AO241,AV241,)</f>
        <v>3</v>
      </c>
      <c r="BD241" s="67">
        <f t="shared" ref="BD241" si="1938">IFERROR(BC241/BB241,"-")</f>
        <v>1.8927444794952682E-3</v>
      </c>
      <c r="BE241" s="69">
        <f t="shared" ref="BE241" si="1939">SUM(H241,O241,V241,AC241,AJ241,AQ241,AX241,)</f>
        <v>34</v>
      </c>
      <c r="BF241" s="67">
        <f t="shared" ref="BF241" si="1940">IFERROR(BE241/BB241,"-")</f>
        <v>2.1451104100946371E-2</v>
      </c>
      <c r="BG241" s="69">
        <f t="shared" ref="BG241" si="1941">SUM(J241,Q241,X241,AE241,AL241,AS241,AZ241,)</f>
        <v>31</v>
      </c>
      <c r="BH241" s="67">
        <f t="shared" ref="BH241" si="1942">IFERROR(BG241/BB241,"-")</f>
        <v>1.9558359621451103E-2</v>
      </c>
      <c r="BJ241" s="263"/>
      <c r="BK241" s="284"/>
      <c r="BL241" s="223" t="s">
        <v>245</v>
      </c>
      <c r="BM241" s="40">
        <v>710</v>
      </c>
      <c r="BN241" s="40">
        <v>0</v>
      </c>
      <c r="BO241" s="91">
        <v>0</v>
      </c>
      <c r="BP241" s="40">
        <v>1</v>
      </c>
      <c r="BQ241" s="91">
        <v>1.4084507042253522E-3</v>
      </c>
      <c r="BR241" s="40">
        <v>1</v>
      </c>
      <c r="BS241" s="91">
        <v>1.4084507042253522E-3</v>
      </c>
      <c r="BU241" s="209"/>
      <c r="BV241" s="213" t="s">
        <v>245</v>
      </c>
      <c r="BW241" s="38">
        <f t="shared" si="1633"/>
        <v>0.95709779179810728</v>
      </c>
      <c r="BX241" s="38">
        <f t="shared" si="1634"/>
        <v>0.9971830985915493</v>
      </c>
    </row>
    <row r="242" spans="2:76" ht="14.25" customHeight="1">
      <c r="B242" s="264"/>
      <c r="C242" s="285"/>
      <c r="D242" s="164" t="s">
        <v>74</v>
      </c>
      <c r="E242" s="39">
        <v>44</v>
      </c>
      <c r="F242" s="237">
        <v>0</v>
      </c>
      <c r="G242" s="13">
        <f t="shared" si="1549"/>
        <v>0</v>
      </c>
      <c r="H242" s="34">
        <v>2</v>
      </c>
      <c r="I242" s="13">
        <f t="shared" si="1550"/>
        <v>4.5454545454545456E-2</v>
      </c>
      <c r="J242" s="34">
        <v>1</v>
      </c>
      <c r="K242" s="13">
        <f t="shared" si="1551"/>
        <v>2.2727272727272728E-2</v>
      </c>
      <c r="L242" s="39">
        <v>134</v>
      </c>
      <c r="M242" s="237">
        <v>2</v>
      </c>
      <c r="N242" s="13">
        <f t="shared" si="1552"/>
        <v>1.4925373134328358E-2</v>
      </c>
      <c r="O242" s="34">
        <v>26</v>
      </c>
      <c r="P242" s="13">
        <f t="shared" si="1553"/>
        <v>0.19402985074626866</v>
      </c>
      <c r="Q242" s="34">
        <v>6</v>
      </c>
      <c r="R242" s="13">
        <f t="shared" si="1554"/>
        <v>4.4776119402985072E-2</v>
      </c>
      <c r="S242" s="39">
        <v>26408</v>
      </c>
      <c r="T242" s="237">
        <v>1317</v>
      </c>
      <c r="U242" s="13">
        <f t="shared" si="1555"/>
        <v>4.9871251136019389E-2</v>
      </c>
      <c r="V242" s="34">
        <v>4535</v>
      </c>
      <c r="W242" s="13">
        <f t="shared" si="1556"/>
        <v>0.17172826416237505</v>
      </c>
      <c r="X242" s="34">
        <v>2339</v>
      </c>
      <c r="Y242" s="13">
        <f t="shared" si="1557"/>
        <v>8.8571644956073919E-2</v>
      </c>
      <c r="Z242" s="39">
        <v>22883</v>
      </c>
      <c r="AA242" s="237">
        <v>999</v>
      </c>
      <c r="AB242" s="13">
        <f t="shared" si="1558"/>
        <v>4.3656863173534941E-2</v>
      </c>
      <c r="AC242" s="34">
        <v>3285</v>
      </c>
      <c r="AD242" s="13">
        <f t="shared" si="1559"/>
        <v>0.14355635187693921</v>
      </c>
      <c r="AE242" s="34">
        <v>2167</v>
      </c>
      <c r="AF242" s="13">
        <f t="shared" si="1560"/>
        <v>9.4699121618668877E-2</v>
      </c>
      <c r="AG242" s="39">
        <v>13531</v>
      </c>
      <c r="AH242" s="237">
        <v>353</v>
      </c>
      <c r="AI242" s="13">
        <f t="shared" si="1561"/>
        <v>2.608824181509127E-2</v>
      </c>
      <c r="AJ242" s="34">
        <v>1413</v>
      </c>
      <c r="AK242" s="13">
        <f t="shared" si="1562"/>
        <v>0.10442687162811322</v>
      </c>
      <c r="AL242" s="34">
        <v>1044</v>
      </c>
      <c r="AM242" s="13">
        <f t="shared" si="1563"/>
        <v>7.715615992905181E-2</v>
      </c>
      <c r="AN242" s="39">
        <v>5117</v>
      </c>
      <c r="AO242" s="237">
        <v>62</v>
      </c>
      <c r="AP242" s="13">
        <f t="shared" si="1564"/>
        <v>1.2116474496775454E-2</v>
      </c>
      <c r="AQ242" s="34">
        <v>325</v>
      </c>
      <c r="AR242" s="13">
        <f t="shared" si="1565"/>
        <v>6.3513777604064875E-2</v>
      </c>
      <c r="AS242" s="34">
        <v>253</v>
      </c>
      <c r="AT242" s="13">
        <f t="shared" si="1566"/>
        <v>4.9443033027164351E-2</v>
      </c>
      <c r="AU242" s="39">
        <v>1591</v>
      </c>
      <c r="AV242" s="237">
        <v>4</v>
      </c>
      <c r="AW242" s="13">
        <f t="shared" si="1567"/>
        <v>2.51414204902577E-3</v>
      </c>
      <c r="AX242" s="34">
        <v>82</v>
      </c>
      <c r="AY242" s="13">
        <f t="shared" si="1568"/>
        <v>5.1539912005028284E-2</v>
      </c>
      <c r="AZ242" s="34">
        <v>39</v>
      </c>
      <c r="BA242" s="13">
        <f t="shared" si="1569"/>
        <v>2.4512884978001259E-2</v>
      </c>
      <c r="BB242" s="39">
        <f t="shared" si="1570"/>
        <v>69708</v>
      </c>
      <c r="BC242" s="75">
        <f t="shared" si="1571"/>
        <v>2737</v>
      </c>
      <c r="BD242" s="13">
        <f t="shared" si="1572"/>
        <v>3.9263786079072702E-2</v>
      </c>
      <c r="BE242" s="75">
        <f t="shared" si="1573"/>
        <v>9668</v>
      </c>
      <c r="BF242" s="13">
        <f t="shared" si="1574"/>
        <v>0.13869283296034887</v>
      </c>
      <c r="BG242" s="75">
        <f t="shared" si="1575"/>
        <v>5849</v>
      </c>
      <c r="BH242" s="13">
        <f t="shared" si="1576"/>
        <v>8.390715556320652E-2</v>
      </c>
      <c r="BJ242" s="264"/>
      <c r="BK242" s="285"/>
      <c r="BL242" s="222" t="s">
        <v>74</v>
      </c>
      <c r="BM242" s="40">
        <v>67870</v>
      </c>
      <c r="BN242" s="40">
        <v>2616</v>
      </c>
      <c r="BO242" s="91">
        <v>3.8544275821423307E-2</v>
      </c>
      <c r="BP242" s="40">
        <v>9400</v>
      </c>
      <c r="BQ242" s="91">
        <v>0.13850007367025194</v>
      </c>
      <c r="BR242" s="40">
        <v>5371</v>
      </c>
      <c r="BS242" s="91">
        <v>7.9136584647119493E-2</v>
      </c>
      <c r="BU242" s="210"/>
      <c r="BV242" s="212" t="s">
        <v>74</v>
      </c>
      <c r="BW242" s="38">
        <f t="shared" si="1633"/>
        <v>0.73813622539737189</v>
      </c>
      <c r="BX242" s="38">
        <f t="shared" si="1634"/>
        <v>0.74381906586120528</v>
      </c>
    </row>
    <row r="243" spans="2:76" ht="14.25" customHeight="1">
      <c r="B243" s="262">
        <v>60</v>
      </c>
      <c r="C243" s="283" t="s">
        <v>50</v>
      </c>
      <c r="D243" s="143" t="s">
        <v>247</v>
      </c>
      <c r="E243" s="128">
        <v>25</v>
      </c>
      <c r="F243" s="79">
        <v>0</v>
      </c>
      <c r="G243" s="77">
        <f t="shared" si="1549"/>
        <v>0</v>
      </c>
      <c r="H243" s="79">
        <v>4</v>
      </c>
      <c r="I243" s="77">
        <f t="shared" si="1550"/>
        <v>0.16</v>
      </c>
      <c r="J243" s="79">
        <v>2</v>
      </c>
      <c r="K243" s="77">
        <f t="shared" si="1551"/>
        <v>0.08</v>
      </c>
      <c r="L243" s="128">
        <v>52</v>
      </c>
      <c r="M243" s="79">
        <v>0</v>
      </c>
      <c r="N243" s="77">
        <f t="shared" si="1552"/>
        <v>0</v>
      </c>
      <c r="O243" s="79">
        <v>4</v>
      </c>
      <c r="P243" s="77">
        <f t="shared" si="1553"/>
        <v>7.6923076923076927E-2</v>
      </c>
      <c r="Q243" s="79">
        <v>3</v>
      </c>
      <c r="R243" s="77">
        <f t="shared" si="1554"/>
        <v>5.7692307692307696E-2</v>
      </c>
      <c r="S243" s="128">
        <v>3344</v>
      </c>
      <c r="T243" s="79">
        <v>112</v>
      </c>
      <c r="U243" s="77">
        <f t="shared" si="1555"/>
        <v>3.3492822966507178E-2</v>
      </c>
      <c r="V243" s="79">
        <v>597</v>
      </c>
      <c r="W243" s="77">
        <f t="shared" si="1556"/>
        <v>0.17852870813397129</v>
      </c>
      <c r="X243" s="79">
        <v>202</v>
      </c>
      <c r="Y243" s="77">
        <f t="shared" si="1557"/>
        <v>6.0406698564593304E-2</v>
      </c>
      <c r="Z243" s="128">
        <v>2633</v>
      </c>
      <c r="AA243" s="79">
        <v>89</v>
      </c>
      <c r="AB243" s="77">
        <f t="shared" si="1558"/>
        <v>3.3801747056589442E-2</v>
      </c>
      <c r="AC243" s="79">
        <v>388</v>
      </c>
      <c r="AD243" s="77">
        <f t="shared" si="1559"/>
        <v>0.14736042537030003</v>
      </c>
      <c r="AE243" s="79">
        <v>171</v>
      </c>
      <c r="AF243" s="77">
        <f t="shared" si="1560"/>
        <v>6.4944929737941512E-2</v>
      </c>
      <c r="AG243" s="128">
        <v>1527</v>
      </c>
      <c r="AH243" s="79">
        <v>25</v>
      </c>
      <c r="AI243" s="77">
        <f t="shared" si="1561"/>
        <v>1.6371971185330715E-2</v>
      </c>
      <c r="AJ243" s="79">
        <v>125</v>
      </c>
      <c r="AK243" s="77">
        <f t="shared" si="1562"/>
        <v>8.1859855926653569E-2</v>
      </c>
      <c r="AL243" s="79">
        <v>80</v>
      </c>
      <c r="AM243" s="77">
        <f t="shared" si="1563"/>
        <v>5.2390307793058283E-2</v>
      </c>
      <c r="AN243" s="128">
        <v>649</v>
      </c>
      <c r="AO243" s="79">
        <v>4</v>
      </c>
      <c r="AP243" s="77">
        <f t="shared" si="1564"/>
        <v>6.1633281972265025E-3</v>
      </c>
      <c r="AQ243" s="79">
        <v>37</v>
      </c>
      <c r="AR243" s="77">
        <f t="shared" si="1565"/>
        <v>5.7010785824345149E-2</v>
      </c>
      <c r="AS243" s="79">
        <v>21</v>
      </c>
      <c r="AT243" s="77">
        <f t="shared" si="1566"/>
        <v>3.2357473035439135E-2</v>
      </c>
      <c r="AU243" s="128">
        <v>187</v>
      </c>
      <c r="AV243" s="79">
        <v>0</v>
      </c>
      <c r="AW243" s="77">
        <f t="shared" si="1567"/>
        <v>0</v>
      </c>
      <c r="AX243" s="79">
        <v>7</v>
      </c>
      <c r="AY243" s="77">
        <f t="shared" si="1568"/>
        <v>3.7433155080213901E-2</v>
      </c>
      <c r="AZ243" s="79">
        <v>5</v>
      </c>
      <c r="BA243" s="77">
        <f t="shared" si="1569"/>
        <v>2.6737967914438502E-2</v>
      </c>
      <c r="BB243" s="128">
        <f t="shared" si="1570"/>
        <v>8417</v>
      </c>
      <c r="BC243" s="79">
        <f t="shared" si="1571"/>
        <v>230</v>
      </c>
      <c r="BD243" s="77">
        <f t="shared" si="1572"/>
        <v>2.7325650469288344E-2</v>
      </c>
      <c r="BE243" s="79">
        <f t="shared" si="1573"/>
        <v>1162</v>
      </c>
      <c r="BF243" s="77">
        <f t="shared" si="1574"/>
        <v>0.13805393845788286</v>
      </c>
      <c r="BG243" s="79">
        <f t="shared" si="1575"/>
        <v>484</v>
      </c>
      <c r="BH243" s="77">
        <f t="shared" si="1576"/>
        <v>5.7502673161458955E-2</v>
      </c>
      <c r="BJ243" s="262">
        <v>60</v>
      </c>
      <c r="BK243" s="283" t="s">
        <v>50</v>
      </c>
      <c r="BL243" s="223" t="s">
        <v>177</v>
      </c>
      <c r="BM243" s="40">
        <v>8258</v>
      </c>
      <c r="BN243" s="40">
        <v>250</v>
      </c>
      <c r="BO243" s="91">
        <v>3.0273674013078226E-2</v>
      </c>
      <c r="BP243" s="40">
        <v>1060</v>
      </c>
      <c r="BQ243" s="91">
        <v>0.12836037781545168</v>
      </c>
      <c r="BR243" s="40">
        <v>557</v>
      </c>
      <c r="BS243" s="91">
        <v>6.7449745701138292E-2</v>
      </c>
      <c r="BU243" s="208" t="s">
        <v>50</v>
      </c>
      <c r="BV243" s="213" t="s">
        <v>163</v>
      </c>
      <c r="BW243" s="38">
        <f t="shared" si="1633"/>
        <v>0.77711773791136984</v>
      </c>
      <c r="BX243" s="38">
        <f t="shared" si="1634"/>
        <v>0.77391620247033177</v>
      </c>
    </row>
    <row r="244" spans="2:76" ht="14.25" customHeight="1">
      <c r="B244" s="263"/>
      <c r="C244" s="284"/>
      <c r="D244" s="181" t="s">
        <v>191</v>
      </c>
      <c r="E244" s="174">
        <v>1</v>
      </c>
      <c r="F244" s="69">
        <v>0</v>
      </c>
      <c r="G244" s="67">
        <f t="shared" si="1549"/>
        <v>0</v>
      </c>
      <c r="H244" s="69">
        <v>0</v>
      </c>
      <c r="I244" s="67">
        <f t="shared" si="1550"/>
        <v>0</v>
      </c>
      <c r="J244" s="69">
        <v>0</v>
      </c>
      <c r="K244" s="67">
        <f t="shared" si="1551"/>
        <v>0</v>
      </c>
      <c r="L244" s="174">
        <v>0</v>
      </c>
      <c r="M244" s="69">
        <v>0</v>
      </c>
      <c r="N244" s="67" t="str">
        <f t="shared" si="1552"/>
        <v>-</v>
      </c>
      <c r="O244" s="69">
        <v>0</v>
      </c>
      <c r="P244" s="67" t="str">
        <f t="shared" si="1553"/>
        <v>-</v>
      </c>
      <c r="Q244" s="69">
        <v>0</v>
      </c>
      <c r="R244" s="67" t="str">
        <f t="shared" si="1554"/>
        <v>-</v>
      </c>
      <c r="S244" s="174">
        <v>222</v>
      </c>
      <c r="T244" s="69">
        <v>8</v>
      </c>
      <c r="U244" s="67">
        <f t="shared" si="1555"/>
        <v>3.6036036036036036E-2</v>
      </c>
      <c r="V244" s="69">
        <v>36</v>
      </c>
      <c r="W244" s="67">
        <f t="shared" si="1556"/>
        <v>0.16216216216216217</v>
      </c>
      <c r="X244" s="69">
        <v>15</v>
      </c>
      <c r="Y244" s="67">
        <f t="shared" si="1557"/>
        <v>6.7567567567567571E-2</v>
      </c>
      <c r="Z244" s="174">
        <v>120</v>
      </c>
      <c r="AA244" s="69">
        <v>4</v>
      </c>
      <c r="AB244" s="67">
        <f t="shared" si="1558"/>
        <v>3.3333333333333333E-2</v>
      </c>
      <c r="AC244" s="69">
        <v>23</v>
      </c>
      <c r="AD244" s="67">
        <f t="shared" si="1559"/>
        <v>0.19166666666666668</v>
      </c>
      <c r="AE244" s="69">
        <v>5</v>
      </c>
      <c r="AF244" s="67">
        <f t="shared" si="1560"/>
        <v>4.1666666666666664E-2</v>
      </c>
      <c r="AG244" s="174">
        <v>57</v>
      </c>
      <c r="AH244" s="69">
        <v>0</v>
      </c>
      <c r="AI244" s="67">
        <f t="shared" si="1561"/>
        <v>0</v>
      </c>
      <c r="AJ244" s="69">
        <v>11</v>
      </c>
      <c r="AK244" s="67">
        <f t="shared" si="1562"/>
        <v>0.19298245614035087</v>
      </c>
      <c r="AL244" s="69">
        <v>4</v>
      </c>
      <c r="AM244" s="67">
        <f t="shared" si="1563"/>
        <v>7.0175438596491224E-2</v>
      </c>
      <c r="AN244" s="174">
        <v>15</v>
      </c>
      <c r="AO244" s="69">
        <v>0</v>
      </c>
      <c r="AP244" s="67">
        <f t="shared" si="1564"/>
        <v>0</v>
      </c>
      <c r="AQ244" s="69">
        <v>2</v>
      </c>
      <c r="AR244" s="67">
        <f t="shared" si="1565"/>
        <v>0.13333333333333333</v>
      </c>
      <c r="AS244" s="69">
        <v>0</v>
      </c>
      <c r="AT244" s="67">
        <f t="shared" si="1566"/>
        <v>0</v>
      </c>
      <c r="AU244" s="174">
        <v>2</v>
      </c>
      <c r="AV244" s="69">
        <v>0</v>
      </c>
      <c r="AW244" s="67">
        <f t="shared" si="1567"/>
        <v>0</v>
      </c>
      <c r="AX244" s="69">
        <v>1</v>
      </c>
      <c r="AY244" s="67">
        <f t="shared" si="1568"/>
        <v>0.5</v>
      </c>
      <c r="AZ244" s="69">
        <v>0</v>
      </c>
      <c r="BA244" s="67">
        <f t="shared" si="1569"/>
        <v>0</v>
      </c>
      <c r="BB244" s="174">
        <f t="shared" si="1570"/>
        <v>417</v>
      </c>
      <c r="BC244" s="69">
        <f t="shared" si="1571"/>
        <v>12</v>
      </c>
      <c r="BD244" s="67">
        <f t="shared" si="1572"/>
        <v>2.8776978417266189E-2</v>
      </c>
      <c r="BE244" s="69">
        <f t="shared" si="1573"/>
        <v>73</v>
      </c>
      <c r="BF244" s="67">
        <f t="shared" si="1574"/>
        <v>0.1750599520383693</v>
      </c>
      <c r="BG244" s="69">
        <f t="shared" si="1575"/>
        <v>24</v>
      </c>
      <c r="BH244" s="67">
        <f t="shared" si="1576"/>
        <v>5.7553956834532377E-2</v>
      </c>
      <c r="BJ244" s="263"/>
      <c r="BK244" s="284"/>
      <c r="BL244" s="223" t="s">
        <v>191</v>
      </c>
      <c r="BM244" s="40">
        <v>409</v>
      </c>
      <c r="BN244" s="40">
        <v>18</v>
      </c>
      <c r="BO244" s="91">
        <v>4.4009779951100246E-2</v>
      </c>
      <c r="BP244" s="40">
        <v>75</v>
      </c>
      <c r="BQ244" s="91">
        <v>0.18337408312958436</v>
      </c>
      <c r="BR244" s="40">
        <v>31</v>
      </c>
      <c r="BS244" s="91">
        <v>7.5794621026894868E-2</v>
      </c>
      <c r="BU244" s="209"/>
      <c r="BV244" s="213" t="s">
        <v>191</v>
      </c>
      <c r="BW244" s="38">
        <f t="shared" si="1633"/>
        <v>0.73860911270983209</v>
      </c>
      <c r="BX244" s="38">
        <f t="shared" si="1634"/>
        <v>0.69682151589242058</v>
      </c>
    </row>
    <row r="245" spans="2:76" ht="14.25" customHeight="1">
      <c r="B245" s="263"/>
      <c r="C245" s="284"/>
      <c r="D245" s="144" t="s">
        <v>246</v>
      </c>
      <c r="E245" s="174">
        <v>0</v>
      </c>
      <c r="F245" s="69">
        <v>0</v>
      </c>
      <c r="G245" s="67" t="str">
        <f t="shared" ref="G245" si="1943">IFERROR(F245/E245,"-")</f>
        <v>-</v>
      </c>
      <c r="H245" s="69">
        <v>0</v>
      </c>
      <c r="I245" s="67" t="str">
        <f t="shared" ref="I245" si="1944">IFERROR(H245/E245,"-")</f>
        <v>-</v>
      </c>
      <c r="J245" s="69">
        <v>0</v>
      </c>
      <c r="K245" s="67" t="str">
        <f t="shared" ref="K245" si="1945">IFERROR(J245/E245,"-")</f>
        <v>-</v>
      </c>
      <c r="L245" s="174">
        <v>0</v>
      </c>
      <c r="M245" s="69">
        <v>0</v>
      </c>
      <c r="N245" s="67" t="str">
        <f t="shared" ref="N245" si="1946">IFERROR(M245/L245,"-")</f>
        <v>-</v>
      </c>
      <c r="O245" s="69">
        <v>0</v>
      </c>
      <c r="P245" s="67" t="str">
        <f t="shared" ref="P245" si="1947">IFERROR(O245/L245,"-")</f>
        <v>-</v>
      </c>
      <c r="Q245" s="69">
        <v>0</v>
      </c>
      <c r="R245" s="67" t="str">
        <f t="shared" ref="R245" si="1948">IFERROR(Q245/L245,"-")</f>
        <v>-</v>
      </c>
      <c r="S245" s="174">
        <v>27</v>
      </c>
      <c r="T245" s="69">
        <v>0</v>
      </c>
      <c r="U245" s="67">
        <f t="shared" ref="U245" si="1949">IFERROR(T245/S245,"-")</f>
        <v>0</v>
      </c>
      <c r="V245" s="69">
        <v>1</v>
      </c>
      <c r="W245" s="67">
        <f t="shared" ref="W245" si="1950">IFERROR(V245/S245,"-")</f>
        <v>3.7037037037037035E-2</v>
      </c>
      <c r="X245" s="69">
        <v>0</v>
      </c>
      <c r="Y245" s="67">
        <f t="shared" ref="Y245" si="1951">IFERROR(X245/S245,"-")</f>
        <v>0</v>
      </c>
      <c r="Z245" s="174">
        <v>41</v>
      </c>
      <c r="AA245" s="69">
        <v>0</v>
      </c>
      <c r="AB245" s="67">
        <f t="shared" ref="AB245" si="1952">IFERROR(AA245/Z245,"-")</f>
        <v>0</v>
      </c>
      <c r="AC245" s="69">
        <v>2</v>
      </c>
      <c r="AD245" s="67">
        <f t="shared" ref="AD245" si="1953">IFERROR(AC245/Z245,"-")</f>
        <v>4.878048780487805E-2</v>
      </c>
      <c r="AE245" s="69">
        <v>1</v>
      </c>
      <c r="AF245" s="67">
        <f t="shared" ref="AF245" si="1954">IFERROR(AE245/Z245,"-")</f>
        <v>2.4390243902439025E-2</v>
      </c>
      <c r="AG245" s="174">
        <v>43</v>
      </c>
      <c r="AH245" s="69">
        <v>0</v>
      </c>
      <c r="AI245" s="67">
        <f t="shared" ref="AI245" si="1955">IFERROR(AH245/AG245,"-")</f>
        <v>0</v>
      </c>
      <c r="AJ245" s="69">
        <v>0</v>
      </c>
      <c r="AK245" s="67">
        <f t="shared" ref="AK245" si="1956">IFERROR(AJ245/AG245,"-")</f>
        <v>0</v>
      </c>
      <c r="AL245" s="69">
        <v>0</v>
      </c>
      <c r="AM245" s="67">
        <f t="shared" ref="AM245" si="1957">IFERROR(AL245/AG245,"-")</f>
        <v>0</v>
      </c>
      <c r="AN245" s="174">
        <v>31</v>
      </c>
      <c r="AO245" s="69">
        <v>0</v>
      </c>
      <c r="AP245" s="67">
        <f t="shared" ref="AP245" si="1958">IFERROR(AO245/AN245,"-")</f>
        <v>0</v>
      </c>
      <c r="AQ245" s="69">
        <v>0</v>
      </c>
      <c r="AR245" s="67">
        <f t="shared" ref="AR245" si="1959">IFERROR(AQ245/AN245,"-")</f>
        <v>0</v>
      </c>
      <c r="AS245" s="69">
        <v>0</v>
      </c>
      <c r="AT245" s="67">
        <f t="shared" ref="AT245" si="1960">IFERROR(AS245/AN245,"-")</f>
        <v>0</v>
      </c>
      <c r="AU245" s="174">
        <v>16</v>
      </c>
      <c r="AV245" s="69">
        <v>0</v>
      </c>
      <c r="AW245" s="67">
        <f t="shared" ref="AW245" si="1961">IFERROR(AV245/AU245,"-")</f>
        <v>0</v>
      </c>
      <c r="AX245" s="69">
        <v>0</v>
      </c>
      <c r="AY245" s="67">
        <f t="shared" ref="AY245" si="1962">IFERROR(AX245/AU245,"-")</f>
        <v>0</v>
      </c>
      <c r="AZ245" s="69">
        <v>0</v>
      </c>
      <c r="BA245" s="67">
        <f t="shared" ref="BA245" si="1963">IFERROR(AZ245/AU245,"-")</f>
        <v>0</v>
      </c>
      <c r="BB245" s="174">
        <f t="shared" ref="BB245" si="1964">SUM(E245,L245,S245,Z245,AG245,AN245,AU245,)</f>
        <v>158</v>
      </c>
      <c r="BC245" s="69">
        <f t="shared" ref="BC245" si="1965">SUM(F245,M245,T245,AA245,AH245,AO245,AV245,)</f>
        <v>0</v>
      </c>
      <c r="BD245" s="67">
        <f t="shared" ref="BD245" si="1966">IFERROR(BC245/BB245,"-")</f>
        <v>0</v>
      </c>
      <c r="BE245" s="69">
        <f t="shared" ref="BE245" si="1967">SUM(H245,O245,V245,AC245,AJ245,AQ245,AX245,)</f>
        <v>3</v>
      </c>
      <c r="BF245" s="67">
        <f t="shared" ref="BF245" si="1968">IFERROR(BE245/BB245,"-")</f>
        <v>1.8987341772151899E-2</v>
      </c>
      <c r="BG245" s="69">
        <f t="shared" ref="BG245" si="1969">SUM(J245,Q245,X245,AE245,AL245,AS245,AZ245,)</f>
        <v>1</v>
      </c>
      <c r="BH245" s="67">
        <f t="shared" ref="BH245" si="1970">IFERROR(BG245/BB245,"-")</f>
        <v>6.3291139240506328E-3</v>
      </c>
      <c r="BJ245" s="263"/>
      <c r="BK245" s="284"/>
      <c r="BL245" s="223" t="s">
        <v>245</v>
      </c>
      <c r="BM245" s="40">
        <v>80</v>
      </c>
      <c r="BN245" s="40">
        <v>0</v>
      </c>
      <c r="BO245" s="91">
        <v>0</v>
      </c>
      <c r="BP245" s="40">
        <v>1</v>
      </c>
      <c r="BQ245" s="91">
        <v>1.2500000000000001E-2</v>
      </c>
      <c r="BR245" s="40">
        <v>0</v>
      </c>
      <c r="BS245" s="91">
        <v>0</v>
      </c>
      <c r="BU245" s="209"/>
      <c r="BV245" s="213" t="s">
        <v>245</v>
      </c>
      <c r="BW245" s="38">
        <f t="shared" si="1633"/>
        <v>0.97468354430379744</v>
      </c>
      <c r="BX245" s="38">
        <f t="shared" si="1634"/>
        <v>0.98750000000000004</v>
      </c>
    </row>
    <row r="246" spans="2:76" ht="14.25" customHeight="1">
      <c r="B246" s="264"/>
      <c r="C246" s="285"/>
      <c r="D246" s="193" t="s">
        <v>74</v>
      </c>
      <c r="E246" s="40">
        <v>26</v>
      </c>
      <c r="F246" s="62">
        <v>0</v>
      </c>
      <c r="G246" s="60">
        <f t="shared" si="1549"/>
        <v>0</v>
      </c>
      <c r="H246" s="62">
        <v>4</v>
      </c>
      <c r="I246" s="60">
        <f t="shared" si="1550"/>
        <v>0.15384615384615385</v>
      </c>
      <c r="J246" s="62">
        <v>2</v>
      </c>
      <c r="K246" s="60">
        <f t="shared" si="1551"/>
        <v>7.6923076923076927E-2</v>
      </c>
      <c r="L246" s="40">
        <v>52</v>
      </c>
      <c r="M246" s="62">
        <v>0</v>
      </c>
      <c r="N246" s="60">
        <f t="shared" si="1552"/>
        <v>0</v>
      </c>
      <c r="O246" s="62">
        <v>4</v>
      </c>
      <c r="P246" s="60">
        <f t="shared" si="1553"/>
        <v>7.6923076923076927E-2</v>
      </c>
      <c r="Q246" s="62">
        <v>3</v>
      </c>
      <c r="R246" s="60">
        <f t="shared" si="1554"/>
        <v>5.7692307692307696E-2</v>
      </c>
      <c r="S246" s="40">
        <v>3593</v>
      </c>
      <c r="T246" s="62">
        <v>120</v>
      </c>
      <c r="U246" s="60">
        <f t="shared" si="1555"/>
        <v>3.3398274422488168E-2</v>
      </c>
      <c r="V246" s="62">
        <v>634</v>
      </c>
      <c r="W246" s="60">
        <f t="shared" si="1556"/>
        <v>0.17645421653214585</v>
      </c>
      <c r="X246" s="62">
        <v>217</v>
      </c>
      <c r="Y246" s="60">
        <f t="shared" si="1557"/>
        <v>6.0395212913999442E-2</v>
      </c>
      <c r="Z246" s="40">
        <v>2794</v>
      </c>
      <c r="AA246" s="62">
        <v>93</v>
      </c>
      <c r="AB246" s="60">
        <f t="shared" si="1558"/>
        <v>3.3285612025769504E-2</v>
      </c>
      <c r="AC246" s="62">
        <v>413</v>
      </c>
      <c r="AD246" s="60">
        <f t="shared" si="1559"/>
        <v>0.1478167501789549</v>
      </c>
      <c r="AE246" s="62">
        <v>177</v>
      </c>
      <c r="AF246" s="60">
        <f t="shared" si="1560"/>
        <v>6.3350035790980669E-2</v>
      </c>
      <c r="AG246" s="40">
        <v>1627</v>
      </c>
      <c r="AH246" s="62">
        <v>25</v>
      </c>
      <c r="AI246" s="60">
        <f t="shared" si="1561"/>
        <v>1.5365703749231715E-2</v>
      </c>
      <c r="AJ246" s="62">
        <v>136</v>
      </c>
      <c r="AK246" s="60">
        <f t="shared" si="1562"/>
        <v>8.3589428395820523E-2</v>
      </c>
      <c r="AL246" s="62">
        <v>84</v>
      </c>
      <c r="AM246" s="60">
        <f t="shared" si="1563"/>
        <v>5.162876459741856E-2</v>
      </c>
      <c r="AN246" s="40">
        <v>695</v>
      </c>
      <c r="AO246" s="62">
        <v>4</v>
      </c>
      <c r="AP246" s="60">
        <f t="shared" si="1564"/>
        <v>5.7553956834532375E-3</v>
      </c>
      <c r="AQ246" s="62">
        <v>39</v>
      </c>
      <c r="AR246" s="60">
        <f t="shared" si="1565"/>
        <v>5.6115107913669061E-2</v>
      </c>
      <c r="AS246" s="62">
        <v>21</v>
      </c>
      <c r="AT246" s="60">
        <f t="shared" si="1566"/>
        <v>3.0215827338129497E-2</v>
      </c>
      <c r="AU246" s="40">
        <v>205</v>
      </c>
      <c r="AV246" s="62">
        <v>0</v>
      </c>
      <c r="AW246" s="60">
        <f t="shared" si="1567"/>
        <v>0</v>
      </c>
      <c r="AX246" s="62">
        <v>8</v>
      </c>
      <c r="AY246" s="60">
        <f t="shared" si="1568"/>
        <v>3.9024390243902439E-2</v>
      </c>
      <c r="AZ246" s="62">
        <v>5</v>
      </c>
      <c r="BA246" s="60">
        <f t="shared" si="1569"/>
        <v>2.4390243902439025E-2</v>
      </c>
      <c r="BB246" s="40">
        <f t="shared" si="1570"/>
        <v>8992</v>
      </c>
      <c r="BC246" s="62">
        <f t="shared" si="1571"/>
        <v>242</v>
      </c>
      <c r="BD246" s="60">
        <f t="shared" si="1572"/>
        <v>2.6912811387900356E-2</v>
      </c>
      <c r="BE246" s="62">
        <f t="shared" si="1573"/>
        <v>1238</v>
      </c>
      <c r="BF246" s="60">
        <f t="shared" si="1574"/>
        <v>0.13767793594306049</v>
      </c>
      <c r="BG246" s="62">
        <f t="shared" si="1575"/>
        <v>509</v>
      </c>
      <c r="BH246" s="60">
        <f t="shared" si="1576"/>
        <v>5.6605871886120998E-2</v>
      </c>
      <c r="BJ246" s="264"/>
      <c r="BK246" s="285"/>
      <c r="BL246" s="222" t="s">
        <v>74</v>
      </c>
      <c r="BM246" s="40">
        <v>8747</v>
      </c>
      <c r="BN246" s="40">
        <v>268</v>
      </c>
      <c r="BO246" s="91">
        <v>3.0639076254715902E-2</v>
      </c>
      <c r="BP246" s="40">
        <v>1136</v>
      </c>
      <c r="BQ246" s="91">
        <v>0.12987309934834801</v>
      </c>
      <c r="BR246" s="40">
        <v>588</v>
      </c>
      <c r="BS246" s="91">
        <v>6.7223047902137872E-2</v>
      </c>
      <c r="BU246" s="210"/>
      <c r="BV246" s="212" t="s">
        <v>74</v>
      </c>
      <c r="BW246" s="38">
        <f t="shared" si="1633"/>
        <v>0.77880338078291811</v>
      </c>
      <c r="BX246" s="38">
        <f t="shared" si="1634"/>
        <v>0.77226477649479819</v>
      </c>
    </row>
    <row r="247" spans="2:76" ht="14.25" customHeight="1">
      <c r="B247" s="262">
        <v>61</v>
      </c>
      <c r="C247" s="283" t="s">
        <v>18</v>
      </c>
      <c r="D247" s="143" t="s">
        <v>247</v>
      </c>
      <c r="E247" s="128">
        <v>0</v>
      </c>
      <c r="F247" s="89">
        <v>0</v>
      </c>
      <c r="G247" s="77" t="str">
        <f t="shared" si="1465"/>
        <v>-</v>
      </c>
      <c r="H247" s="78">
        <v>0</v>
      </c>
      <c r="I247" s="77" t="str">
        <f t="shared" si="1466"/>
        <v>-</v>
      </c>
      <c r="J247" s="78">
        <v>0</v>
      </c>
      <c r="K247" s="77" t="str">
        <f t="shared" si="1467"/>
        <v>-</v>
      </c>
      <c r="L247" s="128">
        <v>10</v>
      </c>
      <c r="M247" s="89">
        <v>0</v>
      </c>
      <c r="N247" s="77">
        <f t="shared" si="1468"/>
        <v>0</v>
      </c>
      <c r="O247" s="78">
        <v>0</v>
      </c>
      <c r="P247" s="77">
        <f t="shared" si="1469"/>
        <v>0</v>
      </c>
      <c r="Q247" s="78">
        <v>1</v>
      </c>
      <c r="R247" s="77">
        <f t="shared" si="1470"/>
        <v>0.1</v>
      </c>
      <c r="S247" s="128">
        <v>2946</v>
      </c>
      <c r="T247" s="89">
        <v>141</v>
      </c>
      <c r="U247" s="77">
        <f t="shared" si="1471"/>
        <v>4.7861507128309569E-2</v>
      </c>
      <c r="V247" s="78">
        <v>614</v>
      </c>
      <c r="W247" s="77">
        <f t="shared" si="1472"/>
        <v>0.208418194161575</v>
      </c>
      <c r="X247" s="78">
        <v>186</v>
      </c>
      <c r="Y247" s="77">
        <f t="shared" si="1473"/>
        <v>6.313645621181263E-2</v>
      </c>
      <c r="Z247" s="128">
        <v>2361</v>
      </c>
      <c r="AA247" s="89">
        <v>104</v>
      </c>
      <c r="AB247" s="77">
        <f t="shared" si="1474"/>
        <v>4.4049131723845829E-2</v>
      </c>
      <c r="AC247" s="78">
        <v>348</v>
      </c>
      <c r="AD247" s="77">
        <f t="shared" si="1475"/>
        <v>0.1473951715374841</v>
      </c>
      <c r="AE247" s="78">
        <v>139</v>
      </c>
      <c r="AF247" s="77">
        <f t="shared" si="1476"/>
        <v>5.8873358746293944E-2</v>
      </c>
      <c r="AG247" s="128">
        <v>1225</v>
      </c>
      <c r="AH247" s="89">
        <v>34</v>
      </c>
      <c r="AI247" s="77">
        <f t="shared" si="1477"/>
        <v>2.7755102040816326E-2</v>
      </c>
      <c r="AJ247" s="78">
        <v>172</v>
      </c>
      <c r="AK247" s="77">
        <f t="shared" si="1478"/>
        <v>0.14040816326530611</v>
      </c>
      <c r="AL247" s="78">
        <v>56</v>
      </c>
      <c r="AM247" s="77">
        <f t="shared" si="1479"/>
        <v>4.5714285714285714E-2</v>
      </c>
      <c r="AN247" s="128">
        <v>444</v>
      </c>
      <c r="AO247" s="89">
        <v>6</v>
      </c>
      <c r="AP247" s="77">
        <f t="shared" si="1480"/>
        <v>1.3513513513513514E-2</v>
      </c>
      <c r="AQ247" s="78">
        <v>37</v>
      </c>
      <c r="AR247" s="77">
        <f t="shared" si="1481"/>
        <v>8.3333333333333329E-2</v>
      </c>
      <c r="AS247" s="78">
        <v>13</v>
      </c>
      <c r="AT247" s="77">
        <f t="shared" si="1482"/>
        <v>2.9279279279279279E-2</v>
      </c>
      <c r="AU247" s="128">
        <v>132</v>
      </c>
      <c r="AV247" s="89">
        <v>0</v>
      </c>
      <c r="AW247" s="77">
        <f t="shared" si="1483"/>
        <v>0</v>
      </c>
      <c r="AX247" s="78">
        <v>5</v>
      </c>
      <c r="AY247" s="77">
        <f t="shared" si="1484"/>
        <v>3.787878787878788E-2</v>
      </c>
      <c r="AZ247" s="78">
        <v>3</v>
      </c>
      <c r="BA247" s="77">
        <f t="shared" si="1485"/>
        <v>2.2727272727272728E-2</v>
      </c>
      <c r="BB247" s="128">
        <f t="shared" si="1486"/>
        <v>7118</v>
      </c>
      <c r="BC247" s="79">
        <f t="shared" si="1487"/>
        <v>285</v>
      </c>
      <c r="BD247" s="77">
        <f t="shared" si="1488"/>
        <v>4.0039336892385501E-2</v>
      </c>
      <c r="BE247" s="79">
        <f t="shared" si="1489"/>
        <v>1176</v>
      </c>
      <c r="BF247" s="77">
        <f t="shared" si="1490"/>
        <v>0.16521494801910649</v>
      </c>
      <c r="BG247" s="79">
        <f t="shared" si="1491"/>
        <v>398</v>
      </c>
      <c r="BH247" s="77">
        <f t="shared" si="1492"/>
        <v>5.5914582747962911E-2</v>
      </c>
      <c r="BJ247" s="262">
        <v>61</v>
      </c>
      <c r="BK247" s="283" t="s">
        <v>18</v>
      </c>
      <c r="BL247" s="223" t="s">
        <v>177</v>
      </c>
      <c r="BM247" s="40">
        <v>7035</v>
      </c>
      <c r="BN247" s="40">
        <v>296</v>
      </c>
      <c r="BO247" s="91">
        <v>4.2075337597725658E-2</v>
      </c>
      <c r="BP247" s="40">
        <v>1140</v>
      </c>
      <c r="BQ247" s="91">
        <v>0.16204690831556504</v>
      </c>
      <c r="BR247" s="40">
        <v>443</v>
      </c>
      <c r="BS247" s="91">
        <v>6.297085998578536E-2</v>
      </c>
      <c r="BU247" s="208" t="s">
        <v>18</v>
      </c>
      <c r="BV247" s="213" t="s">
        <v>163</v>
      </c>
      <c r="BW247" s="38">
        <f t="shared" si="1633"/>
        <v>0.73883113234054509</v>
      </c>
      <c r="BX247" s="38">
        <f t="shared" si="1634"/>
        <v>0.73290689410092391</v>
      </c>
    </row>
    <row r="248" spans="2:76" ht="14.25" customHeight="1">
      <c r="B248" s="263"/>
      <c r="C248" s="284"/>
      <c r="D248" s="181" t="s">
        <v>191</v>
      </c>
      <c r="E248" s="174">
        <v>0</v>
      </c>
      <c r="F248" s="175">
        <v>0</v>
      </c>
      <c r="G248" s="67" t="str">
        <f t="shared" si="1465"/>
        <v>-</v>
      </c>
      <c r="H248" s="68">
        <v>0</v>
      </c>
      <c r="I248" s="67" t="str">
        <f t="shared" si="1466"/>
        <v>-</v>
      </c>
      <c r="J248" s="68">
        <v>0</v>
      </c>
      <c r="K248" s="67" t="str">
        <f t="shared" si="1467"/>
        <v>-</v>
      </c>
      <c r="L248" s="174">
        <v>0</v>
      </c>
      <c r="M248" s="175">
        <v>0</v>
      </c>
      <c r="N248" s="67" t="str">
        <f t="shared" si="1468"/>
        <v>-</v>
      </c>
      <c r="O248" s="68">
        <v>0</v>
      </c>
      <c r="P248" s="67" t="str">
        <f t="shared" si="1469"/>
        <v>-</v>
      </c>
      <c r="Q248" s="68">
        <v>0</v>
      </c>
      <c r="R248" s="67" t="str">
        <f t="shared" si="1470"/>
        <v>-</v>
      </c>
      <c r="S248" s="174">
        <v>295</v>
      </c>
      <c r="T248" s="175">
        <v>20</v>
      </c>
      <c r="U248" s="67">
        <f t="shared" si="1471"/>
        <v>6.7796610169491525E-2</v>
      </c>
      <c r="V248" s="68">
        <v>45</v>
      </c>
      <c r="W248" s="67">
        <f t="shared" si="1472"/>
        <v>0.15254237288135594</v>
      </c>
      <c r="X248" s="68">
        <v>21</v>
      </c>
      <c r="Y248" s="67">
        <f t="shared" si="1473"/>
        <v>7.1186440677966104E-2</v>
      </c>
      <c r="Z248" s="174">
        <v>157</v>
      </c>
      <c r="AA248" s="175">
        <v>7</v>
      </c>
      <c r="AB248" s="67">
        <f t="shared" si="1474"/>
        <v>4.4585987261146494E-2</v>
      </c>
      <c r="AC248" s="68">
        <v>32</v>
      </c>
      <c r="AD248" s="67">
        <f t="shared" si="1475"/>
        <v>0.20382165605095542</v>
      </c>
      <c r="AE248" s="68">
        <v>10</v>
      </c>
      <c r="AF248" s="67">
        <f t="shared" si="1476"/>
        <v>6.3694267515923567E-2</v>
      </c>
      <c r="AG248" s="174">
        <v>93</v>
      </c>
      <c r="AH248" s="175">
        <v>3</v>
      </c>
      <c r="AI248" s="67">
        <f t="shared" si="1477"/>
        <v>3.2258064516129031E-2</v>
      </c>
      <c r="AJ248" s="68">
        <v>21</v>
      </c>
      <c r="AK248" s="67">
        <f t="shared" si="1478"/>
        <v>0.22580645161290322</v>
      </c>
      <c r="AL248" s="68">
        <v>6</v>
      </c>
      <c r="AM248" s="67">
        <f t="shared" si="1479"/>
        <v>6.4516129032258063E-2</v>
      </c>
      <c r="AN248" s="174">
        <v>40</v>
      </c>
      <c r="AO248" s="175">
        <v>0</v>
      </c>
      <c r="AP248" s="67">
        <f t="shared" si="1480"/>
        <v>0</v>
      </c>
      <c r="AQ248" s="68">
        <v>6</v>
      </c>
      <c r="AR248" s="67">
        <f t="shared" si="1481"/>
        <v>0.15</v>
      </c>
      <c r="AS248" s="68">
        <v>1</v>
      </c>
      <c r="AT248" s="67">
        <f t="shared" si="1482"/>
        <v>2.5000000000000001E-2</v>
      </c>
      <c r="AU248" s="174">
        <v>13</v>
      </c>
      <c r="AV248" s="175">
        <v>0</v>
      </c>
      <c r="AW248" s="67">
        <f t="shared" si="1483"/>
        <v>0</v>
      </c>
      <c r="AX248" s="68">
        <v>1</v>
      </c>
      <c r="AY248" s="67">
        <f t="shared" si="1484"/>
        <v>7.6923076923076927E-2</v>
      </c>
      <c r="AZ248" s="68">
        <v>1</v>
      </c>
      <c r="BA248" s="67">
        <f t="shared" si="1485"/>
        <v>7.6923076923076927E-2</v>
      </c>
      <c r="BB248" s="174">
        <f t="shared" si="1486"/>
        <v>598</v>
      </c>
      <c r="BC248" s="69">
        <f t="shared" si="1487"/>
        <v>30</v>
      </c>
      <c r="BD248" s="67">
        <f t="shared" si="1488"/>
        <v>5.016722408026756E-2</v>
      </c>
      <c r="BE248" s="69">
        <f t="shared" si="1489"/>
        <v>105</v>
      </c>
      <c r="BF248" s="67">
        <f t="shared" si="1490"/>
        <v>0.17558528428093645</v>
      </c>
      <c r="BG248" s="69">
        <f t="shared" si="1491"/>
        <v>39</v>
      </c>
      <c r="BH248" s="67">
        <f t="shared" si="1492"/>
        <v>6.5217391304347824E-2</v>
      </c>
      <c r="BJ248" s="263"/>
      <c r="BK248" s="284"/>
      <c r="BL248" s="223" t="s">
        <v>191</v>
      </c>
      <c r="BM248" s="40">
        <v>546</v>
      </c>
      <c r="BN248" s="40">
        <v>35</v>
      </c>
      <c r="BO248" s="91">
        <v>6.4102564102564097E-2</v>
      </c>
      <c r="BP248" s="40">
        <v>95</v>
      </c>
      <c r="BQ248" s="91">
        <v>0.17399267399267399</v>
      </c>
      <c r="BR248" s="40">
        <v>42</v>
      </c>
      <c r="BS248" s="91">
        <v>7.6923076923076927E-2</v>
      </c>
      <c r="BU248" s="209"/>
      <c r="BV248" s="213" t="s">
        <v>191</v>
      </c>
      <c r="BW248" s="38">
        <f t="shared" si="1633"/>
        <v>0.70903010033444813</v>
      </c>
      <c r="BX248" s="38">
        <f t="shared" si="1634"/>
        <v>0.68498168498168499</v>
      </c>
    </row>
    <row r="249" spans="2:76" ht="14.25" customHeight="1">
      <c r="B249" s="263"/>
      <c r="C249" s="284"/>
      <c r="D249" s="144" t="s">
        <v>246</v>
      </c>
      <c r="E249" s="174">
        <v>0</v>
      </c>
      <c r="F249" s="175">
        <v>0</v>
      </c>
      <c r="G249" s="67" t="str">
        <f t="shared" ref="G249" si="1971">IFERROR(F249/E249,"-")</f>
        <v>-</v>
      </c>
      <c r="H249" s="68">
        <v>0</v>
      </c>
      <c r="I249" s="67" t="str">
        <f t="shared" ref="I249" si="1972">IFERROR(H249/E249,"-")</f>
        <v>-</v>
      </c>
      <c r="J249" s="68">
        <v>0</v>
      </c>
      <c r="K249" s="67" t="str">
        <f t="shared" ref="K249" si="1973">IFERROR(J249/E249,"-")</f>
        <v>-</v>
      </c>
      <c r="L249" s="174">
        <v>1</v>
      </c>
      <c r="M249" s="175">
        <v>0</v>
      </c>
      <c r="N249" s="67">
        <f t="shared" ref="N249" si="1974">IFERROR(M249/L249,"-")</f>
        <v>0</v>
      </c>
      <c r="O249" s="68">
        <v>0</v>
      </c>
      <c r="P249" s="67">
        <f t="shared" ref="P249" si="1975">IFERROR(O249/L249,"-")</f>
        <v>0</v>
      </c>
      <c r="Q249" s="68">
        <v>0</v>
      </c>
      <c r="R249" s="67">
        <f t="shared" ref="R249" si="1976">IFERROR(Q249/L249,"-")</f>
        <v>0</v>
      </c>
      <c r="S249" s="174">
        <v>30</v>
      </c>
      <c r="T249" s="175">
        <v>0</v>
      </c>
      <c r="U249" s="67">
        <f t="shared" ref="U249" si="1977">IFERROR(T249/S249,"-")</f>
        <v>0</v>
      </c>
      <c r="V249" s="68">
        <v>1</v>
      </c>
      <c r="W249" s="67">
        <f t="shared" ref="W249" si="1978">IFERROR(V249/S249,"-")</f>
        <v>3.3333333333333333E-2</v>
      </c>
      <c r="X249" s="68">
        <v>1</v>
      </c>
      <c r="Y249" s="67">
        <f t="shared" ref="Y249" si="1979">IFERROR(X249/S249,"-")</f>
        <v>3.3333333333333333E-2</v>
      </c>
      <c r="Z249" s="174">
        <v>43</v>
      </c>
      <c r="AA249" s="175">
        <v>0</v>
      </c>
      <c r="AB249" s="67">
        <f t="shared" ref="AB249" si="1980">IFERROR(AA249/Z249,"-")</f>
        <v>0</v>
      </c>
      <c r="AC249" s="68">
        <v>0</v>
      </c>
      <c r="AD249" s="67">
        <f t="shared" ref="AD249" si="1981">IFERROR(AC249/Z249,"-")</f>
        <v>0</v>
      </c>
      <c r="AE249" s="68">
        <v>0</v>
      </c>
      <c r="AF249" s="67">
        <f t="shared" ref="AF249" si="1982">IFERROR(AE249/Z249,"-")</f>
        <v>0</v>
      </c>
      <c r="AG249" s="174">
        <v>48</v>
      </c>
      <c r="AH249" s="175">
        <v>1</v>
      </c>
      <c r="AI249" s="67">
        <f t="shared" ref="AI249" si="1983">IFERROR(AH249/AG249,"-")</f>
        <v>2.0833333333333332E-2</v>
      </c>
      <c r="AJ249" s="68">
        <v>0</v>
      </c>
      <c r="AK249" s="67">
        <f t="shared" ref="AK249" si="1984">IFERROR(AJ249/AG249,"-")</f>
        <v>0</v>
      </c>
      <c r="AL249" s="68">
        <v>0</v>
      </c>
      <c r="AM249" s="67">
        <f t="shared" ref="AM249" si="1985">IFERROR(AL249/AG249,"-")</f>
        <v>0</v>
      </c>
      <c r="AN249" s="174">
        <v>40</v>
      </c>
      <c r="AO249" s="175">
        <v>0</v>
      </c>
      <c r="AP249" s="67">
        <f t="shared" ref="AP249" si="1986">IFERROR(AO249/AN249,"-")</f>
        <v>0</v>
      </c>
      <c r="AQ249" s="68">
        <v>1</v>
      </c>
      <c r="AR249" s="67">
        <f t="shared" ref="AR249" si="1987">IFERROR(AQ249/AN249,"-")</f>
        <v>2.5000000000000001E-2</v>
      </c>
      <c r="AS249" s="68">
        <v>0</v>
      </c>
      <c r="AT249" s="67">
        <f t="shared" ref="AT249" si="1988">IFERROR(AS249/AN249,"-")</f>
        <v>0</v>
      </c>
      <c r="AU249" s="174">
        <v>23</v>
      </c>
      <c r="AV249" s="175">
        <v>0</v>
      </c>
      <c r="AW249" s="67">
        <f t="shared" ref="AW249" si="1989">IFERROR(AV249/AU249,"-")</f>
        <v>0</v>
      </c>
      <c r="AX249" s="68">
        <v>1</v>
      </c>
      <c r="AY249" s="67">
        <f t="shared" ref="AY249" si="1990">IFERROR(AX249/AU249,"-")</f>
        <v>4.3478260869565216E-2</v>
      </c>
      <c r="AZ249" s="68">
        <v>0</v>
      </c>
      <c r="BA249" s="67">
        <f t="shared" ref="BA249" si="1991">IFERROR(AZ249/AU249,"-")</f>
        <v>0</v>
      </c>
      <c r="BB249" s="174">
        <f t="shared" ref="BB249" si="1992">SUM(E249,L249,S249,Z249,AG249,AN249,AU249,)</f>
        <v>185</v>
      </c>
      <c r="BC249" s="69">
        <f t="shared" ref="BC249" si="1993">SUM(F249,M249,T249,AA249,AH249,AO249,AV249,)</f>
        <v>1</v>
      </c>
      <c r="BD249" s="67">
        <f t="shared" ref="BD249" si="1994">IFERROR(BC249/BB249,"-")</f>
        <v>5.4054054054054057E-3</v>
      </c>
      <c r="BE249" s="69">
        <f t="shared" ref="BE249" si="1995">SUM(H249,O249,V249,AC249,AJ249,AQ249,AX249,)</f>
        <v>3</v>
      </c>
      <c r="BF249" s="67">
        <f t="shared" ref="BF249" si="1996">IFERROR(BE249/BB249,"-")</f>
        <v>1.6216216216216217E-2</v>
      </c>
      <c r="BG249" s="69">
        <f t="shared" ref="BG249" si="1997">SUM(J249,Q249,X249,AE249,AL249,AS249,AZ249,)</f>
        <v>1</v>
      </c>
      <c r="BH249" s="67">
        <f t="shared" ref="BH249" si="1998">IFERROR(BG249/BB249,"-")</f>
        <v>5.4054054054054057E-3</v>
      </c>
      <c r="BJ249" s="263"/>
      <c r="BK249" s="284"/>
      <c r="BL249" s="223" t="s">
        <v>245</v>
      </c>
      <c r="BM249" s="40">
        <v>85</v>
      </c>
      <c r="BN249" s="40">
        <v>0</v>
      </c>
      <c r="BO249" s="91">
        <v>0</v>
      </c>
      <c r="BP249" s="40">
        <v>0</v>
      </c>
      <c r="BQ249" s="91">
        <v>0</v>
      </c>
      <c r="BR249" s="40">
        <v>0</v>
      </c>
      <c r="BS249" s="91">
        <v>0</v>
      </c>
      <c r="BU249" s="209"/>
      <c r="BV249" s="213" t="s">
        <v>245</v>
      </c>
      <c r="BW249" s="38">
        <f t="shared" si="1633"/>
        <v>0.97297297297297303</v>
      </c>
      <c r="BX249" s="38">
        <f t="shared" si="1634"/>
        <v>1</v>
      </c>
    </row>
    <row r="250" spans="2:76" ht="14.25" customHeight="1">
      <c r="B250" s="264"/>
      <c r="C250" s="285"/>
      <c r="D250" s="164" t="s">
        <v>74</v>
      </c>
      <c r="E250" s="39">
        <v>0</v>
      </c>
      <c r="F250" s="237">
        <v>0</v>
      </c>
      <c r="G250" s="13" t="str">
        <f t="shared" si="1465"/>
        <v>-</v>
      </c>
      <c r="H250" s="34">
        <v>0</v>
      </c>
      <c r="I250" s="13" t="str">
        <f t="shared" si="1466"/>
        <v>-</v>
      </c>
      <c r="J250" s="34">
        <v>0</v>
      </c>
      <c r="K250" s="13" t="str">
        <f t="shared" si="1467"/>
        <v>-</v>
      </c>
      <c r="L250" s="39">
        <v>11</v>
      </c>
      <c r="M250" s="237">
        <v>0</v>
      </c>
      <c r="N250" s="13">
        <f t="shared" si="1468"/>
        <v>0</v>
      </c>
      <c r="O250" s="34">
        <v>0</v>
      </c>
      <c r="P250" s="13">
        <f t="shared" si="1469"/>
        <v>0</v>
      </c>
      <c r="Q250" s="34">
        <v>1</v>
      </c>
      <c r="R250" s="13">
        <f t="shared" si="1470"/>
        <v>9.0909090909090912E-2</v>
      </c>
      <c r="S250" s="39">
        <v>3271</v>
      </c>
      <c r="T250" s="237">
        <v>161</v>
      </c>
      <c r="U250" s="13">
        <f t="shared" si="1471"/>
        <v>4.9220421889330478E-2</v>
      </c>
      <c r="V250" s="34">
        <v>660</v>
      </c>
      <c r="W250" s="13">
        <f t="shared" si="1472"/>
        <v>0.20177315805564047</v>
      </c>
      <c r="X250" s="34">
        <v>208</v>
      </c>
      <c r="Y250" s="13">
        <f t="shared" si="1473"/>
        <v>6.3589116478141236E-2</v>
      </c>
      <c r="Z250" s="39">
        <v>2561</v>
      </c>
      <c r="AA250" s="237">
        <v>111</v>
      </c>
      <c r="AB250" s="13">
        <f t="shared" si="1474"/>
        <v>4.3342444357672781E-2</v>
      </c>
      <c r="AC250" s="34">
        <v>380</v>
      </c>
      <c r="AD250" s="13">
        <f t="shared" si="1475"/>
        <v>0.1483795392424834</v>
      </c>
      <c r="AE250" s="34">
        <v>149</v>
      </c>
      <c r="AF250" s="13">
        <f t="shared" si="1476"/>
        <v>5.8180398281921127E-2</v>
      </c>
      <c r="AG250" s="39">
        <v>1366</v>
      </c>
      <c r="AH250" s="237">
        <v>38</v>
      </c>
      <c r="AI250" s="13">
        <f t="shared" si="1477"/>
        <v>2.7818448023426062E-2</v>
      </c>
      <c r="AJ250" s="34">
        <v>193</v>
      </c>
      <c r="AK250" s="13">
        <f t="shared" si="1478"/>
        <v>0.14128843338213762</v>
      </c>
      <c r="AL250" s="34">
        <v>62</v>
      </c>
      <c r="AM250" s="13">
        <f t="shared" si="1479"/>
        <v>4.5387994143484628E-2</v>
      </c>
      <c r="AN250" s="39">
        <v>524</v>
      </c>
      <c r="AO250" s="237">
        <v>6</v>
      </c>
      <c r="AP250" s="13">
        <f t="shared" si="1480"/>
        <v>1.1450381679389313E-2</v>
      </c>
      <c r="AQ250" s="34">
        <v>44</v>
      </c>
      <c r="AR250" s="13">
        <f t="shared" si="1481"/>
        <v>8.3969465648854963E-2</v>
      </c>
      <c r="AS250" s="34">
        <v>14</v>
      </c>
      <c r="AT250" s="13">
        <f t="shared" si="1482"/>
        <v>2.6717557251908396E-2</v>
      </c>
      <c r="AU250" s="39">
        <v>168</v>
      </c>
      <c r="AV250" s="237">
        <v>0</v>
      </c>
      <c r="AW250" s="13">
        <f t="shared" si="1483"/>
        <v>0</v>
      </c>
      <c r="AX250" s="34">
        <v>7</v>
      </c>
      <c r="AY250" s="13">
        <f t="shared" si="1484"/>
        <v>4.1666666666666664E-2</v>
      </c>
      <c r="AZ250" s="34">
        <v>4</v>
      </c>
      <c r="BA250" s="13">
        <f t="shared" si="1485"/>
        <v>2.3809523809523808E-2</v>
      </c>
      <c r="BB250" s="39">
        <f t="shared" si="1486"/>
        <v>7901</v>
      </c>
      <c r="BC250" s="75">
        <f t="shared" si="1487"/>
        <v>316</v>
      </c>
      <c r="BD250" s="13">
        <f t="shared" si="1488"/>
        <v>3.9994937349702567E-2</v>
      </c>
      <c r="BE250" s="75">
        <f t="shared" si="1489"/>
        <v>1284</v>
      </c>
      <c r="BF250" s="13">
        <f t="shared" si="1490"/>
        <v>0.16251107454752564</v>
      </c>
      <c r="BG250" s="75">
        <f t="shared" si="1491"/>
        <v>438</v>
      </c>
      <c r="BH250" s="13">
        <f t="shared" si="1492"/>
        <v>5.5436020756866218E-2</v>
      </c>
      <c r="BJ250" s="264"/>
      <c r="BK250" s="285"/>
      <c r="BL250" s="222" t="s">
        <v>74</v>
      </c>
      <c r="BM250" s="40">
        <v>7666</v>
      </c>
      <c r="BN250" s="40">
        <v>331</v>
      </c>
      <c r="BO250" s="91">
        <v>4.317766762327159E-2</v>
      </c>
      <c r="BP250" s="40">
        <v>1235</v>
      </c>
      <c r="BQ250" s="91">
        <v>0.16110096530133056</v>
      </c>
      <c r="BR250" s="40">
        <v>485</v>
      </c>
      <c r="BS250" s="91">
        <v>6.3266370988781628E-2</v>
      </c>
      <c r="BU250" s="210"/>
      <c r="BV250" s="212" t="s">
        <v>74</v>
      </c>
      <c r="BW250" s="38">
        <f t="shared" si="1633"/>
        <v>0.74205796734590557</v>
      </c>
      <c r="BX250" s="38">
        <f t="shared" si="1634"/>
        <v>0.73245499608661624</v>
      </c>
    </row>
    <row r="251" spans="2:76" ht="14.25" customHeight="1">
      <c r="B251" s="262">
        <v>62</v>
      </c>
      <c r="C251" s="283" t="s">
        <v>19</v>
      </c>
      <c r="D251" s="143" t="s">
        <v>247</v>
      </c>
      <c r="E251" s="128">
        <v>16</v>
      </c>
      <c r="F251" s="89">
        <v>0</v>
      </c>
      <c r="G251" s="77">
        <f t="shared" si="1465"/>
        <v>0</v>
      </c>
      <c r="H251" s="78">
        <v>2</v>
      </c>
      <c r="I251" s="77">
        <f t="shared" si="1466"/>
        <v>0.125</v>
      </c>
      <c r="J251" s="78">
        <v>0</v>
      </c>
      <c r="K251" s="77">
        <f t="shared" si="1467"/>
        <v>0</v>
      </c>
      <c r="L251" s="128">
        <v>39</v>
      </c>
      <c r="M251" s="89">
        <v>1</v>
      </c>
      <c r="N251" s="77">
        <f t="shared" si="1468"/>
        <v>2.564102564102564E-2</v>
      </c>
      <c r="O251" s="78">
        <v>2</v>
      </c>
      <c r="P251" s="77">
        <f t="shared" si="1469"/>
        <v>5.128205128205128E-2</v>
      </c>
      <c r="Q251" s="78">
        <v>1</v>
      </c>
      <c r="R251" s="77">
        <f t="shared" si="1470"/>
        <v>2.564102564102564E-2</v>
      </c>
      <c r="S251" s="128">
        <v>4219</v>
      </c>
      <c r="T251" s="89">
        <v>146</v>
      </c>
      <c r="U251" s="77">
        <f t="shared" si="1471"/>
        <v>3.4605356719601799E-2</v>
      </c>
      <c r="V251" s="78">
        <v>709</v>
      </c>
      <c r="W251" s="77">
        <f t="shared" si="1472"/>
        <v>0.16804930078217586</v>
      </c>
      <c r="X251" s="78">
        <v>222</v>
      </c>
      <c r="Y251" s="77">
        <f t="shared" si="1473"/>
        <v>5.2619104053093148E-2</v>
      </c>
      <c r="Z251" s="128">
        <v>3513</v>
      </c>
      <c r="AA251" s="89">
        <v>90</v>
      </c>
      <c r="AB251" s="77">
        <f t="shared" si="1474"/>
        <v>2.5619128949615714E-2</v>
      </c>
      <c r="AC251" s="78">
        <v>482</v>
      </c>
      <c r="AD251" s="77">
        <f t="shared" si="1475"/>
        <v>0.1372046683746086</v>
      </c>
      <c r="AE251" s="78">
        <v>220</v>
      </c>
      <c r="AF251" s="77">
        <f t="shared" si="1476"/>
        <v>6.2624537432393962E-2</v>
      </c>
      <c r="AG251" s="128">
        <v>1801</v>
      </c>
      <c r="AH251" s="89">
        <v>36</v>
      </c>
      <c r="AI251" s="77">
        <f t="shared" si="1477"/>
        <v>1.9988895058300944E-2</v>
      </c>
      <c r="AJ251" s="78">
        <v>160</v>
      </c>
      <c r="AK251" s="77">
        <f t="shared" si="1478"/>
        <v>8.8839533592448644E-2</v>
      </c>
      <c r="AL251" s="78">
        <v>87</v>
      </c>
      <c r="AM251" s="77">
        <f t="shared" si="1479"/>
        <v>4.8306496390893947E-2</v>
      </c>
      <c r="AN251" s="128">
        <v>749</v>
      </c>
      <c r="AO251" s="89">
        <v>7</v>
      </c>
      <c r="AP251" s="77">
        <f t="shared" si="1480"/>
        <v>9.3457943925233638E-3</v>
      </c>
      <c r="AQ251" s="78">
        <v>46</v>
      </c>
      <c r="AR251" s="77">
        <f t="shared" si="1481"/>
        <v>6.1415220293724967E-2</v>
      </c>
      <c r="AS251" s="78">
        <v>23</v>
      </c>
      <c r="AT251" s="77">
        <f t="shared" si="1482"/>
        <v>3.0707610146862484E-2</v>
      </c>
      <c r="AU251" s="128">
        <v>246</v>
      </c>
      <c r="AV251" s="89">
        <v>1</v>
      </c>
      <c r="AW251" s="77">
        <f t="shared" si="1483"/>
        <v>4.0650406504065045E-3</v>
      </c>
      <c r="AX251" s="78">
        <v>7</v>
      </c>
      <c r="AY251" s="77">
        <f t="shared" si="1484"/>
        <v>2.8455284552845527E-2</v>
      </c>
      <c r="AZ251" s="78">
        <v>4</v>
      </c>
      <c r="BA251" s="77">
        <f t="shared" si="1485"/>
        <v>1.6260162601626018E-2</v>
      </c>
      <c r="BB251" s="128">
        <f t="shared" si="1486"/>
        <v>10583</v>
      </c>
      <c r="BC251" s="79">
        <f t="shared" si="1487"/>
        <v>281</v>
      </c>
      <c r="BD251" s="77">
        <f t="shared" si="1488"/>
        <v>2.6552017386374374E-2</v>
      </c>
      <c r="BE251" s="79">
        <f t="shared" si="1489"/>
        <v>1408</v>
      </c>
      <c r="BF251" s="77">
        <f t="shared" si="1490"/>
        <v>0.13304356042710005</v>
      </c>
      <c r="BG251" s="79">
        <f t="shared" si="1491"/>
        <v>557</v>
      </c>
      <c r="BH251" s="77">
        <f t="shared" si="1492"/>
        <v>5.2631578947368418E-2</v>
      </c>
      <c r="BJ251" s="262">
        <v>62</v>
      </c>
      <c r="BK251" s="283" t="s">
        <v>19</v>
      </c>
      <c r="BL251" s="223" t="s">
        <v>177</v>
      </c>
      <c r="BM251" s="40">
        <v>10354</v>
      </c>
      <c r="BN251" s="40">
        <v>286</v>
      </c>
      <c r="BO251" s="91">
        <v>2.7622175004829053E-2</v>
      </c>
      <c r="BP251" s="40">
        <v>1298</v>
      </c>
      <c r="BQ251" s="91">
        <v>0.1253621788680703</v>
      </c>
      <c r="BR251" s="40">
        <v>578</v>
      </c>
      <c r="BS251" s="91">
        <v>5.5823836198570599E-2</v>
      </c>
      <c r="BU251" s="208" t="s">
        <v>19</v>
      </c>
      <c r="BV251" s="213" t="s">
        <v>163</v>
      </c>
      <c r="BW251" s="38">
        <f t="shared" si="1633"/>
        <v>0.78777284323915708</v>
      </c>
      <c r="BX251" s="38">
        <f t="shared" si="1634"/>
        <v>0.79119180992853</v>
      </c>
    </row>
    <row r="252" spans="2:76" ht="14.25" customHeight="1">
      <c r="B252" s="263"/>
      <c r="C252" s="284"/>
      <c r="D252" s="181" t="s">
        <v>191</v>
      </c>
      <c r="E252" s="174">
        <v>1</v>
      </c>
      <c r="F252" s="175">
        <v>0</v>
      </c>
      <c r="G252" s="67">
        <f t="shared" si="1465"/>
        <v>0</v>
      </c>
      <c r="H252" s="68">
        <v>0</v>
      </c>
      <c r="I252" s="67">
        <f t="shared" si="1466"/>
        <v>0</v>
      </c>
      <c r="J252" s="68">
        <v>0</v>
      </c>
      <c r="K252" s="67">
        <f t="shared" si="1467"/>
        <v>0</v>
      </c>
      <c r="L252" s="174">
        <v>0</v>
      </c>
      <c r="M252" s="175">
        <v>0</v>
      </c>
      <c r="N252" s="67" t="str">
        <f t="shared" si="1468"/>
        <v>-</v>
      </c>
      <c r="O252" s="68">
        <v>0</v>
      </c>
      <c r="P252" s="67" t="str">
        <f t="shared" si="1469"/>
        <v>-</v>
      </c>
      <c r="Q252" s="68">
        <v>0</v>
      </c>
      <c r="R252" s="67" t="str">
        <f t="shared" si="1470"/>
        <v>-</v>
      </c>
      <c r="S252" s="174">
        <v>489</v>
      </c>
      <c r="T252" s="175">
        <v>26</v>
      </c>
      <c r="U252" s="67">
        <f t="shared" si="1471"/>
        <v>5.3169734151329244E-2</v>
      </c>
      <c r="V252" s="68">
        <v>92</v>
      </c>
      <c r="W252" s="67">
        <f t="shared" si="1472"/>
        <v>0.18813905930470348</v>
      </c>
      <c r="X252" s="68">
        <v>25</v>
      </c>
      <c r="Y252" s="67">
        <f t="shared" si="1473"/>
        <v>5.112474437627812E-2</v>
      </c>
      <c r="Z252" s="174">
        <v>396</v>
      </c>
      <c r="AA252" s="175">
        <v>18</v>
      </c>
      <c r="AB252" s="67">
        <f t="shared" si="1474"/>
        <v>4.5454545454545456E-2</v>
      </c>
      <c r="AC252" s="68">
        <v>73</v>
      </c>
      <c r="AD252" s="67">
        <f t="shared" si="1475"/>
        <v>0.18434343434343434</v>
      </c>
      <c r="AE252" s="68">
        <v>24</v>
      </c>
      <c r="AF252" s="67">
        <f t="shared" si="1476"/>
        <v>6.0606060606060608E-2</v>
      </c>
      <c r="AG252" s="174">
        <v>193</v>
      </c>
      <c r="AH252" s="175">
        <v>3</v>
      </c>
      <c r="AI252" s="67">
        <f t="shared" si="1477"/>
        <v>1.5544041450777202E-2</v>
      </c>
      <c r="AJ252" s="68">
        <v>26</v>
      </c>
      <c r="AK252" s="67">
        <f t="shared" si="1478"/>
        <v>0.13471502590673576</v>
      </c>
      <c r="AL252" s="68">
        <v>7</v>
      </c>
      <c r="AM252" s="67">
        <f t="shared" si="1479"/>
        <v>3.6269430051813469E-2</v>
      </c>
      <c r="AN252" s="174">
        <v>52</v>
      </c>
      <c r="AO252" s="175">
        <v>1</v>
      </c>
      <c r="AP252" s="67">
        <f t="shared" si="1480"/>
        <v>1.9230769230769232E-2</v>
      </c>
      <c r="AQ252" s="68">
        <v>4</v>
      </c>
      <c r="AR252" s="67">
        <f t="shared" si="1481"/>
        <v>7.6923076923076927E-2</v>
      </c>
      <c r="AS252" s="68">
        <v>1</v>
      </c>
      <c r="AT252" s="67">
        <f t="shared" si="1482"/>
        <v>1.9230769230769232E-2</v>
      </c>
      <c r="AU252" s="174">
        <v>9</v>
      </c>
      <c r="AV252" s="175">
        <v>0</v>
      </c>
      <c r="AW252" s="67">
        <f t="shared" si="1483"/>
        <v>0</v>
      </c>
      <c r="AX252" s="68">
        <v>0</v>
      </c>
      <c r="AY252" s="67">
        <f t="shared" si="1484"/>
        <v>0</v>
      </c>
      <c r="AZ252" s="68">
        <v>1</v>
      </c>
      <c r="BA252" s="67">
        <f t="shared" si="1485"/>
        <v>0.1111111111111111</v>
      </c>
      <c r="BB252" s="174">
        <f t="shared" si="1486"/>
        <v>1140</v>
      </c>
      <c r="BC252" s="69">
        <f t="shared" si="1487"/>
        <v>48</v>
      </c>
      <c r="BD252" s="67">
        <f t="shared" si="1488"/>
        <v>4.2105263157894736E-2</v>
      </c>
      <c r="BE252" s="69">
        <f t="shared" si="1489"/>
        <v>195</v>
      </c>
      <c r="BF252" s="67">
        <f t="shared" si="1490"/>
        <v>0.17105263157894737</v>
      </c>
      <c r="BG252" s="69">
        <f t="shared" si="1491"/>
        <v>58</v>
      </c>
      <c r="BH252" s="67">
        <f t="shared" si="1492"/>
        <v>5.0877192982456139E-2</v>
      </c>
      <c r="BJ252" s="263"/>
      <c r="BK252" s="284"/>
      <c r="BL252" s="223" t="s">
        <v>191</v>
      </c>
      <c r="BM252" s="40">
        <v>1077</v>
      </c>
      <c r="BN252" s="40">
        <v>41</v>
      </c>
      <c r="BO252" s="91">
        <v>3.8068709377901577E-2</v>
      </c>
      <c r="BP252" s="40">
        <v>175</v>
      </c>
      <c r="BQ252" s="91">
        <v>0.16248839368616527</v>
      </c>
      <c r="BR252" s="40">
        <v>58</v>
      </c>
      <c r="BS252" s="91">
        <v>5.3853296193129063E-2</v>
      </c>
      <c r="BU252" s="209"/>
      <c r="BV252" s="213" t="s">
        <v>191</v>
      </c>
      <c r="BW252" s="38">
        <f t="shared" si="1633"/>
        <v>0.73596491228070171</v>
      </c>
      <c r="BX252" s="38">
        <f t="shared" si="1634"/>
        <v>0.74558960074280412</v>
      </c>
    </row>
    <row r="253" spans="2:76" ht="14.25" customHeight="1">
      <c r="B253" s="263"/>
      <c r="C253" s="284"/>
      <c r="D253" s="144" t="s">
        <v>246</v>
      </c>
      <c r="E253" s="174">
        <v>0</v>
      </c>
      <c r="F253" s="175">
        <v>0</v>
      </c>
      <c r="G253" s="67" t="str">
        <f t="shared" ref="G253" si="1999">IFERROR(F253/E253,"-")</f>
        <v>-</v>
      </c>
      <c r="H253" s="68">
        <v>0</v>
      </c>
      <c r="I253" s="67" t="str">
        <f t="shared" ref="I253" si="2000">IFERROR(H253/E253,"-")</f>
        <v>-</v>
      </c>
      <c r="J253" s="68">
        <v>0</v>
      </c>
      <c r="K253" s="67" t="str">
        <f t="shared" ref="K253" si="2001">IFERROR(J253/E253,"-")</f>
        <v>-</v>
      </c>
      <c r="L253" s="174">
        <v>2</v>
      </c>
      <c r="M253" s="175">
        <v>0</v>
      </c>
      <c r="N253" s="67">
        <f t="shared" ref="N253" si="2002">IFERROR(M253/L253,"-")</f>
        <v>0</v>
      </c>
      <c r="O253" s="68">
        <v>0</v>
      </c>
      <c r="P253" s="67">
        <f t="shared" ref="P253" si="2003">IFERROR(O253/L253,"-")</f>
        <v>0</v>
      </c>
      <c r="Q253" s="68">
        <v>0</v>
      </c>
      <c r="R253" s="67">
        <f t="shared" ref="R253" si="2004">IFERROR(Q253/L253,"-")</f>
        <v>0</v>
      </c>
      <c r="S253" s="174">
        <v>31</v>
      </c>
      <c r="T253" s="175">
        <v>0</v>
      </c>
      <c r="U253" s="67">
        <f t="shared" ref="U253" si="2005">IFERROR(T253/S253,"-")</f>
        <v>0</v>
      </c>
      <c r="V253" s="68">
        <v>0</v>
      </c>
      <c r="W253" s="67">
        <f t="shared" ref="W253" si="2006">IFERROR(V253/S253,"-")</f>
        <v>0</v>
      </c>
      <c r="X253" s="68">
        <v>1</v>
      </c>
      <c r="Y253" s="67">
        <f t="shared" ref="Y253" si="2007">IFERROR(X253/S253,"-")</f>
        <v>3.2258064516129031E-2</v>
      </c>
      <c r="Z253" s="174">
        <v>55</v>
      </c>
      <c r="AA253" s="175">
        <v>0</v>
      </c>
      <c r="AB253" s="67">
        <f t="shared" ref="AB253" si="2008">IFERROR(AA253/Z253,"-")</f>
        <v>0</v>
      </c>
      <c r="AC253" s="68">
        <v>0</v>
      </c>
      <c r="AD253" s="67">
        <f t="shared" ref="AD253" si="2009">IFERROR(AC253/Z253,"-")</f>
        <v>0</v>
      </c>
      <c r="AE253" s="68">
        <v>0</v>
      </c>
      <c r="AF253" s="67">
        <f t="shared" ref="AF253" si="2010">IFERROR(AE253/Z253,"-")</f>
        <v>0</v>
      </c>
      <c r="AG253" s="174">
        <v>48</v>
      </c>
      <c r="AH253" s="175">
        <v>0</v>
      </c>
      <c r="AI253" s="67">
        <f t="shared" ref="AI253" si="2011">IFERROR(AH253/AG253,"-")</f>
        <v>0</v>
      </c>
      <c r="AJ253" s="68">
        <v>0</v>
      </c>
      <c r="AK253" s="67">
        <f t="shared" ref="AK253" si="2012">IFERROR(AJ253/AG253,"-")</f>
        <v>0</v>
      </c>
      <c r="AL253" s="68">
        <v>1</v>
      </c>
      <c r="AM253" s="67">
        <f t="shared" ref="AM253" si="2013">IFERROR(AL253/AG253,"-")</f>
        <v>2.0833333333333332E-2</v>
      </c>
      <c r="AN253" s="174">
        <v>46</v>
      </c>
      <c r="AO253" s="175">
        <v>0</v>
      </c>
      <c r="AP253" s="67">
        <f t="shared" ref="AP253" si="2014">IFERROR(AO253/AN253,"-")</f>
        <v>0</v>
      </c>
      <c r="AQ253" s="68">
        <v>1</v>
      </c>
      <c r="AR253" s="67">
        <f t="shared" ref="AR253" si="2015">IFERROR(AQ253/AN253,"-")</f>
        <v>2.1739130434782608E-2</v>
      </c>
      <c r="AS253" s="68">
        <v>0</v>
      </c>
      <c r="AT253" s="67">
        <f t="shared" ref="AT253" si="2016">IFERROR(AS253/AN253,"-")</f>
        <v>0</v>
      </c>
      <c r="AU253" s="174">
        <v>22</v>
      </c>
      <c r="AV253" s="175">
        <v>0</v>
      </c>
      <c r="AW253" s="67">
        <f t="shared" ref="AW253" si="2017">IFERROR(AV253/AU253,"-")</f>
        <v>0</v>
      </c>
      <c r="AX253" s="68">
        <v>1</v>
      </c>
      <c r="AY253" s="67">
        <f t="shared" ref="AY253" si="2018">IFERROR(AX253/AU253,"-")</f>
        <v>4.5454545454545456E-2</v>
      </c>
      <c r="AZ253" s="68">
        <v>0</v>
      </c>
      <c r="BA253" s="67">
        <f t="shared" ref="BA253" si="2019">IFERROR(AZ253/AU253,"-")</f>
        <v>0</v>
      </c>
      <c r="BB253" s="174">
        <f t="shared" ref="BB253" si="2020">SUM(E253,L253,S253,Z253,AG253,AN253,AU253,)</f>
        <v>204</v>
      </c>
      <c r="BC253" s="69">
        <f t="shared" ref="BC253" si="2021">SUM(F253,M253,T253,AA253,AH253,AO253,AV253,)</f>
        <v>0</v>
      </c>
      <c r="BD253" s="67">
        <f t="shared" ref="BD253" si="2022">IFERROR(BC253/BB253,"-")</f>
        <v>0</v>
      </c>
      <c r="BE253" s="69">
        <f t="shared" ref="BE253" si="2023">SUM(H253,O253,V253,AC253,AJ253,AQ253,AX253,)</f>
        <v>2</v>
      </c>
      <c r="BF253" s="67">
        <f t="shared" ref="BF253" si="2024">IFERROR(BE253/BB253,"-")</f>
        <v>9.8039215686274508E-3</v>
      </c>
      <c r="BG253" s="69">
        <f t="shared" ref="BG253" si="2025">SUM(J253,Q253,X253,AE253,AL253,AS253,AZ253,)</f>
        <v>2</v>
      </c>
      <c r="BH253" s="67">
        <f t="shared" ref="BH253" si="2026">IFERROR(BG253/BB253,"-")</f>
        <v>9.8039215686274508E-3</v>
      </c>
      <c r="BJ253" s="263"/>
      <c r="BK253" s="284"/>
      <c r="BL253" s="223" t="s">
        <v>245</v>
      </c>
      <c r="BM253" s="40">
        <v>89</v>
      </c>
      <c r="BN253" s="40">
        <v>0</v>
      </c>
      <c r="BO253" s="91">
        <v>0</v>
      </c>
      <c r="BP253" s="40">
        <v>0</v>
      </c>
      <c r="BQ253" s="91">
        <v>0</v>
      </c>
      <c r="BR253" s="40">
        <v>0</v>
      </c>
      <c r="BS253" s="91">
        <v>0</v>
      </c>
      <c r="BU253" s="209"/>
      <c r="BV253" s="213" t="s">
        <v>245</v>
      </c>
      <c r="BW253" s="38">
        <f t="shared" si="1633"/>
        <v>0.98039215686274506</v>
      </c>
      <c r="BX253" s="38">
        <f t="shared" si="1634"/>
        <v>1</v>
      </c>
    </row>
    <row r="254" spans="2:76" ht="14.25" customHeight="1">
      <c r="B254" s="264"/>
      <c r="C254" s="285"/>
      <c r="D254" s="164" t="s">
        <v>74</v>
      </c>
      <c r="E254" s="39">
        <v>17</v>
      </c>
      <c r="F254" s="237">
        <v>0</v>
      </c>
      <c r="G254" s="13">
        <f t="shared" si="1465"/>
        <v>0</v>
      </c>
      <c r="H254" s="34">
        <v>2</v>
      </c>
      <c r="I254" s="13">
        <f t="shared" si="1466"/>
        <v>0.11764705882352941</v>
      </c>
      <c r="J254" s="34">
        <v>0</v>
      </c>
      <c r="K254" s="13">
        <f t="shared" si="1467"/>
        <v>0</v>
      </c>
      <c r="L254" s="39">
        <v>41</v>
      </c>
      <c r="M254" s="237">
        <v>1</v>
      </c>
      <c r="N254" s="13">
        <f t="shared" si="1468"/>
        <v>2.4390243902439025E-2</v>
      </c>
      <c r="O254" s="34">
        <v>2</v>
      </c>
      <c r="P254" s="13">
        <f t="shared" si="1469"/>
        <v>4.878048780487805E-2</v>
      </c>
      <c r="Q254" s="34">
        <v>1</v>
      </c>
      <c r="R254" s="13">
        <f t="shared" si="1470"/>
        <v>2.4390243902439025E-2</v>
      </c>
      <c r="S254" s="39">
        <v>4739</v>
      </c>
      <c r="T254" s="237">
        <v>172</v>
      </c>
      <c r="U254" s="13">
        <f t="shared" si="1471"/>
        <v>3.6294576914960963E-2</v>
      </c>
      <c r="V254" s="34">
        <v>801</v>
      </c>
      <c r="W254" s="13">
        <f t="shared" si="1472"/>
        <v>0.16902300063304496</v>
      </c>
      <c r="X254" s="34">
        <v>248</v>
      </c>
      <c r="Y254" s="13">
        <f t="shared" si="1473"/>
        <v>5.233171555180418E-2</v>
      </c>
      <c r="Z254" s="39">
        <v>3964</v>
      </c>
      <c r="AA254" s="237">
        <v>108</v>
      </c>
      <c r="AB254" s="13">
        <f t="shared" si="1474"/>
        <v>2.7245206861755803E-2</v>
      </c>
      <c r="AC254" s="34">
        <v>555</v>
      </c>
      <c r="AD254" s="13">
        <f t="shared" si="1475"/>
        <v>0.14001009081735621</v>
      </c>
      <c r="AE254" s="34">
        <v>244</v>
      </c>
      <c r="AF254" s="13">
        <f t="shared" si="1476"/>
        <v>6.1553985872855703E-2</v>
      </c>
      <c r="AG254" s="39">
        <v>2042</v>
      </c>
      <c r="AH254" s="237">
        <v>39</v>
      </c>
      <c r="AI254" s="13">
        <f t="shared" si="1477"/>
        <v>1.9098922624877571E-2</v>
      </c>
      <c r="AJ254" s="34">
        <v>186</v>
      </c>
      <c r="AK254" s="13">
        <f t="shared" si="1478"/>
        <v>9.1087169441723806E-2</v>
      </c>
      <c r="AL254" s="34">
        <v>95</v>
      </c>
      <c r="AM254" s="13">
        <f t="shared" si="1479"/>
        <v>4.6523016650342801E-2</v>
      </c>
      <c r="AN254" s="39">
        <v>847</v>
      </c>
      <c r="AO254" s="237">
        <v>8</v>
      </c>
      <c r="AP254" s="13">
        <f t="shared" si="1480"/>
        <v>9.4451003541912628E-3</v>
      </c>
      <c r="AQ254" s="34">
        <v>51</v>
      </c>
      <c r="AR254" s="13">
        <f t="shared" si="1481"/>
        <v>6.02125147579693E-2</v>
      </c>
      <c r="AS254" s="34">
        <v>24</v>
      </c>
      <c r="AT254" s="13">
        <f t="shared" si="1482"/>
        <v>2.833530106257379E-2</v>
      </c>
      <c r="AU254" s="39">
        <v>277</v>
      </c>
      <c r="AV254" s="237">
        <v>1</v>
      </c>
      <c r="AW254" s="13">
        <f t="shared" si="1483"/>
        <v>3.6101083032490976E-3</v>
      </c>
      <c r="AX254" s="34">
        <v>8</v>
      </c>
      <c r="AY254" s="13">
        <f t="shared" si="1484"/>
        <v>2.8880866425992781E-2</v>
      </c>
      <c r="AZ254" s="34">
        <v>5</v>
      </c>
      <c r="BA254" s="13">
        <f t="shared" si="1485"/>
        <v>1.8050541516245487E-2</v>
      </c>
      <c r="BB254" s="39">
        <f t="shared" si="1486"/>
        <v>11927</v>
      </c>
      <c r="BC254" s="75">
        <f t="shared" si="1487"/>
        <v>329</v>
      </c>
      <c r="BD254" s="13">
        <f t="shared" si="1488"/>
        <v>2.7584472205919343E-2</v>
      </c>
      <c r="BE254" s="75">
        <f t="shared" si="1489"/>
        <v>1605</v>
      </c>
      <c r="BF254" s="13">
        <f t="shared" si="1490"/>
        <v>0.13456862580699253</v>
      </c>
      <c r="BG254" s="75">
        <f t="shared" si="1491"/>
        <v>617</v>
      </c>
      <c r="BH254" s="13">
        <f t="shared" si="1492"/>
        <v>5.1731365808669404E-2</v>
      </c>
      <c r="BJ254" s="264"/>
      <c r="BK254" s="285"/>
      <c r="BL254" s="222" t="s">
        <v>74</v>
      </c>
      <c r="BM254" s="40">
        <v>11520</v>
      </c>
      <c r="BN254" s="40">
        <v>327</v>
      </c>
      <c r="BO254" s="91">
        <v>2.8385416666666666E-2</v>
      </c>
      <c r="BP254" s="40">
        <v>1473</v>
      </c>
      <c r="BQ254" s="91">
        <v>0.12786458333333334</v>
      </c>
      <c r="BR254" s="40">
        <v>636</v>
      </c>
      <c r="BS254" s="91">
        <v>5.5208333333333331E-2</v>
      </c>
      <c r="BU254" s="210"/>
      <c r="BV254" s="212" t="s">
        <v>74</v>
      </c>
      <c r="BW254" s="38">
        <f t="shared" si="1633"/>
        <v>0.78611553617841867</v>
      </c>
      <c r="BX254" s="38">
        <f t="shared" si="1634"/>
        <v>0.7885416666666667</v>
      </c>
    </row>
    <row r="255" spans="2:76" ht="14.25" customHeight="1">
      <c r="B255" s="262">
        <v>63</v>
      </c>
      <c r="C255" s="283" t="s">
        <v>30</v>
      </c>
      <c r="D255" s="143" t="s">
        <v>247</v>
      </c>
      <c r="E255" s="128">
        <v>8</v>
      </c>
      <c r="F255" s="89">
        <v>1</v>
      </c>
      <c r="G255" s="77">
        <f t="shared" si="1465"/>
        <v>0.125</v>
      </c>
      <c r="H255" s="78">
        <v>1</v>
      </c>
      <c r="I255" s="77">
        <f t="shared" si="1466"/>
        <v>0.125</v>
      </c>
      <c r="J255" s="78">
        <v>2</v>
      </c>
      <c r="K255" s="77">
        <f t="shared" si="1467"/>
        <v>0.25</v>
      </c>
      <c r="L255" s="128">
        <v>9</v>
      </c>
      <c r="M255" s="89">
        <v>0</v>
      </c>
      <c r="N255" s="77">
        <f t="shared" si="1468"/>
        <v>0</v>
      </c>
      <c r="O255" s="78">
        <v>3</v>
      </c>
      <c r="P255" s="77">
        <f t="shared" si="1469"/>
        <v>0.33333333333333331</v>
      </c>
      <c r="Q255" s="78">
        <v>1</v>
      </c>
      <c r="R255" s="77">
        <f t="shared" si="1470"/>
        <v>0.1111111111111111</v>
      </c>
      <c r="S255" s="128">
        <v>2899</v>
      </c>
      <c r="T255" s="89">
        <v>165</v>
      </c>
      <c r="U255" s="77">
        <f t="shared" si="1471"/>
        <v>5.6916177992411179E-2</v>
      </c>
      <c r="V255" s="78">
        <v>679</v>
      </c>
      <c r="W255" s="77">
        <f t="shared" si="1472"/>
        <v>0.23421869610210416</v>
      </c>
      <c r="X255" s="78">
        <v>157</v>
      </c>
      <c r="Y255" s="77">
        <f t="shared" si="1473"/>
        <v>5.4156605726112451E-2</v>
      </c>
      <c r="Z255" s="128">
        <v>2353</v>
      </c>
      <c r="AA255" s="89">
        <v>112</v>
      </c>
      <c r="AB255" s="77">
        <f t="shared" si="1474"/>
        <v>4.7598810029749257E-2</v>
      </c>
      <c r="AC255" s="78">
        <v>548</v>
      </c>
      <c r="AD255" s="77">
        <f t="shared" si="1475"/>
        <v>0.23289417764555886</v>
      </c>
      <c r="AE255" s="78">
        <v>132</v>
      </c>
      <c r="AF255" s="77">
        <f t="shared" si="1476"/>
        <v>5.609859753506162E-2</v>
      </c>
      <c r="AG255" s="128">
        <v>1448</v>
      </c>
      <c r="AH255" s="89">
        <v>39</v>
      </c>
      <c r="AI255" s="77">
        <f t="shared" si="1477"/>
        <v>2.6933701657458564E-2</v>
      </c>
      <c r="AJ255" s="78">
        <v>233</v>
      </c>
      <c r="AK255" s="77">
        <f t="shared" si="1478"/>
        <v>0.16091160220994474</v>
      </c>
      <c r="AL255" s="78">
        <v>56</v>
      </c>
      <c r="AM255" s="77">
        <f t="shared" si="1479"/>
        <v>3.8674033149171269E-2</v>
      </c>
      <c r="AN255" s="128">
        <v>691</v>
      </c>
      <c r="AO255" s="89">
        <v>18</v>
      </c>
      <c r="AP255" s="77">
        <f t="shared" si="1480"/>
        <v>2.6049204052098408E-2</v>
      </c>
      <c r="AQ255" s="78">
        <v>100</v>
      </c>
      <c r="AR255" s="77">
        <f t="shared" si="1481"/>
        <v>0.14471780028943559</v>
      </c>
      <c r="AS255" s="78">
        <v>24</v>
      </c>
      <c r="AT255" s="77">
        <f t="shared" si="1482"/>
        <v>3.4732272069464547E-2</v>
      </c>
      <c r="AU255" s="128">
        <v>202</v>
      </c>
      <c r="AV255" s="89">
        <v>1</v>
      </c>
      <c r="AW255" s="77">
        <f t="shared" si="1483"/>
        <v>4.9504950495049506E-3</v>
      </c>
      <c r="AX255" s="78">
        <v>11</v>
      </c>
      <c r="AY255" s="77">
        <f t="shared" si="1484"/>
        <v>5.4455445544554455E-2</v>
      </c>
      <c r="AZ255" s="78">
        <v>1</v>
      </c>
      <c r="BA255" s="77">
        <f t="shared" si="1485"/>
        <v>4.9504950495049506E-3</v>
      </c>
      <c r="BB255" s="128">
        <f t="shared" si="1486"/>
        <v>7610</v>
      </c>
      <c r="BC255" s="79">
        <f t="shared" si="1487"/>
        <v>336</v>
      </c>
      <c r="BD255" s="77">
        <f t="shared" si="1488"/>
        <v>4.4152431011826546E-2</v>
      </c>
      <c r="BE255" s="79">
        <f t="shared" si="1489"/>
        <v>1575</v>
      </c>
      <c r="BF255" s="77">
        <f t="shared" si="1490"/>
        <v>0.20696452036793692</v>
      </c>
      <c r="BG255" s="79">
        <f t="shared" si="1491"/>
        <v>373</v>
      </c>
      <c r="BH255" s="77">
        <f t="shared" si="1492"/>
        <v>4.9014454664914588E-2</v>
      </c>
      <c r="BJ255" s="262">
        <v>63</v>
      </c>
      <c r="BK255" s="283" t="s">
        <v>30</v>
      </c>
      <c r="BL255" s="223" t="s">
        <v>177</v>
      </c>
      <c r="BM255" s="40">
        <v>7466</v>
      </c>
      <c r="BN255" s="40">
        <v>310</v>
      </c>
      <c r="BO255" s="91">
        <v>4.1521564425395126E-2</v>
      </c>
      <c r="BP255" s="40">
        <v>1617</v>
      </c>
      <c r="BQ255" s="91">
        <v>0.21658183766407715</v>
      </c>
      <c r="BR255" s="40">
        <v>332</v>
      </c>
      <c r="BS255" s="91">
        <v>4.4468256094294133E-2</v>
      </c>
      <c r="BU255" s="208" t="s">
        <v>30</v>
      </c>
      <c r="BV255" s="213" t="s">
        <v>163</v>
      </c>
      <c r="BW255" s="38">
        <f t="shared" si="1633"/>
        <v>0.69986859395532197</v>
      </c>
      <c r="BX255" s="38">
        <f t="shared" si="1634"/>
        <v>0.69742834181623359</v>
      </c>
    </row>
    <row r="256" spans="2:76" ht="14.25" customHeight="1">
      <c r="B256" s="263"/>
      <c r="C256" s="284"/>
      <c r="D256" s="181" t="s">
        <v>191</v>
      </c>
      <c r="E256" s="174">
        <v>0</v>
      </c>
      <c r="F256" s="175">
        <v>0</v>
      </c>
      <c r="G256" s="67" t="str">
        <f t="shared" si="1465"/>
        <v>-</v>
      </c>
      <c r="H256" s="68">
        <v>0</v>
      </c>
      <c r="I256" s="67" t="str">
        <f t="shared" si="1466"/>
        <v>-</v>
      </c>
      <c r="J256" s="68">
        <v>0</v>
      </c>
      <c r="K256" s="67" t="str">
        <f t="shared" si="1467"/>
        <v>-</v>
      </c>
      <c r="L256" s="174">
        <v>1</v>
      </c>
      <c r="M256" s="175">
        <v>0</v>
      </c>
      <c r="N256" s="67">
        <f t="shared" si="1468"/>
        <v>0</v>
      </c>
      <c r="O256" s="68">
        <v>1</v>
      </c>
      <c r="P256" s="67">
        <f t="shared" si="1469"/>
        <v>1</v>
      </c>
      <c r="Q256" s="68">
        <v>0</v>
      </c>
      <c r="R256" s="67">
        <f t="shared" si="1470"/>
        <v>0</v>
      </c>
      <c r="S256" s="174">
        <v>379</v>
      </c>
      <c r="T256" s="175">
        <v>19</v>
      </c>
      <c r="U256" s="67">
        <f t="shared" si="1471"/>
        <v>5.0131926121372031E-2</v>
      </c>
      <c r="V256" s="68">
        <v>101</v>
      </c>
      <c r="W256" s="67">
        <f t="shared" si="1472"/>
        <v>0.26649076517150394</v>
      </c>
      <c r="X256" s="68">
        <v>26</v>
      </c>
      <c r="Y256" s="67">
        <f t="shared" si="1473"/>
        <v>6.860158311345646E-2</v>
      </c>
      <c r="Z256" s="174">
        <v>244</v>
      </c>
      <c r="AA256" s="175">
        <v>13</v>
      </c>
      <c r="AB256" s="67">
        <f t="shared" si="1474"/>
        <v>5.3278688524590161E-2</v>
      </c>
      <c r="AC256" s="68">
        <v>55</v>
      </c>
      <c r="AD256" s="67">
        <f t="shared" si="1475"/>
        <v>0.22540983606557377</v>
      </c>
      <c r="AE256" s="68">
        <v>7</v>
      </c>
      <c r="AF256" s="67">
        <f t="shared" si="1476"/>
        <v>2.8688524590163935E-2</v>
      </c>
      <c r="AG256" s="174">
        <v>126</v>
      </c>
      <c r="AH256" s="175">
        <v>7</v>
      </c>
      <c r="AI256" s="67">
        <f t="shared" si="1477"/>
        <v>5.5555555555555552E-2</v>
      </c>
      <c r="AJ256" s="68">
        <v>22</v>
      </c>
      <c r="AK256" s="67">
        <f t="shared" si="1478"/>
        <v>0.17460317460317459</v>
      </c>
      <c r="AL256" s="68">
        <v>2</v>
      </c>
      <c r="AM256" s="67">
        <f t="shared" si="1479"/>
        <v>1.5873015873015872E-2</v>
      </c>
      <c r="AN256" s="174">
        <v>52</v>
      </c>
      <c r="AO256" s="175">
        <v>1</v>
      </c>
      <c r="AP256" s="67">
        <f t="shared" si="1480"/>
        <v>1.9230769230769232E-2</v>
      </c>
      <c r="AQ256" s="68">
        <v>7</v>
      </c>
      <c r="AR256" s="67">
        <f t="shared" si="1481"/>
        <v>0.13461538461538461</v>
      </c>
      <c r="AS256" s="68">
        <v>3</v>
      </c>
      <c r="AT256" s="67">
        <f t="shared" si="1482"/>
        <v>5.7692307692307696E-2</v>
      </c>
      <c r="AU256" s="174">
        <v>10</v>
      </c>
      <c r="AV256" s="175">
        <v>0</v>
      </c>
      <c r="AW256" s="67">
        <f t="shared" si="1483"/>
        <v>0</v>
      </c>
      <c r="AX256" s="68">
        <v>0</v>
      </c>
      <c r="AY256" s="67">
        <f t="shared" si="1484"/>
        <v>0</v>
      </c>
      <c r="AZ256" s="68">
        <v>0</v>
      </c>
      <c r="BA256" s="67">
        <f t="shared" si="1485"/>
        <v>0</v>
      </c>
      <c r="BB256" s="174">
        <f t="shared" si="1486"/>
        <v>812</v>
      </c>
      <c r="BC256" s="69">
        <f t="shared" si="1487"/>
        <v>40</v>
      </c>
      <c r="BD256" s="67">
        <f t="shared" si="1488"/>
        <v>4.9261083743842367E-2</v>
      </c>
      <c r="BE256" s="69">
        <f t="shared" si="1489"/>
        <v>186</v>
      </c>
      <c r="BF256" s="67">
        <f t="shared" si="1490"/>
        <v>0.22906403940886699</v>
      </c>
      <c r="BG256" s="69">
        <f t="shared" si="1491"/>
        <v>38</v>
      </c>
      <c r="BH256" s="67">
        <f t="shared" si="1492"/>
        <v>4.6798029556650245E-2</v>
      </c>
      <c r="BJ256" s="263"/>
      <c r="BK256" s="284"/>
      <c r="BL256" s="223" t="s">
        <v>191</v>
      </c>
      <c r="BM256" s="40">
        <v>796</v>
      </c>
      <c r="BN256" s="40">
        <v>41</v>
      </c>
      <c r="BO256" s="91">
        <v>5.1507537688442212E-2</v>
      </c>
      <c r="BP256" s="40">
        <v>174</v>
      </c>
      <c r="BQ256" s="91">
        <v>0.21859296482412061</v>
      </c>
      <c r="BR256" s="40">
        <v>37</v>
      </c>
      <c r="BS256" s="91">
        <v>4.6482412060301508E-2</v>
      </c>
      <c r="BU256" s="209"/>
      <c r="BV256" s="213" t="s">
        <v>191</v>
      </c>
      <c r="BW256" s="38">
        <f t="shared" si="1633"/>
        <v>0.67487684729064035</v>
      </c>
      <c r="BX256" s="38">
        <f t="shared" si="1634"/>
        <v>0.68341708542713564</v>
      </c>
    </row>
    <row r="257" spans="2:76" ht="14.25" customHeight="1">
      <c r="B257" s="263"/>
      <c r="C257" s="284"/>
      <c r="D257" s="144" t="s">
        <v>246</v>
      </c>
      <c r="E257" s="174">
        <v>0</v>
      </c>
      <c r="F257" s="175">
        <v>0</v>
      </c>
      <c r="G257" s="67" t="str">
        <f t="shared" ref="G257" si="2027">IFERROR(F257/E257,"-")</f>
        <v>-</v>
      </c>
      <c r="H257" s="68">
        <v>0</v>
      </c>
      <c r="I257" s="67" t="str">
        <f t="shared" ref="I257" si="2028">IFERROR(H257/E257,"-")</f>
        <v>-</v>
      </c>
      <c r="J257" s="68">
        <v>0</v>
      </c>
      <c r="K257" s="67" t="str">
        <f t="shared" ref="K257" si="2029">IFERROR(J257/E257,"-")</f>
        <v>-</v>
      </c>
      <c r="L257" s="174">
        <v>0</v>
      </c>
      <c r="M257" s="175">
        <v>0</v>
      </c>
      <c r="N257" s="67" t="str">
        <f t="shared" ref="N257" si="2030">IFERROR(M257/L257,"-")</f>
        <v>-</v>
      </c>
      <c r="O257" s="68">
        <v>0</v>
      </c>
      <c r="P257" s="67" t="str">
        <f t="shared" ref="P257" si="2031">IFERROR(O257/L257,"-")</f>
        <v>-</v>
      </c>
      <c r="Q257" s="68">
        <v>0</v>
      </c>
      <c r="R257" s="67" t="str">
        <f t="shared" ref="R257" si="2032">IFERROR(Q257/L257,"-")</f>
        <v>-</v>
      </c>
      <c r="S257" s="174">
        <v>27</v>
      </c>
      <c r="T257" s="175">
        <v>1</v>
      </c>
      <c r="U257" s="67">
        <f t="shared" ref="U257" si="2033">IFERROR(T257/S257,"-")</f>
        <v>3.7037037037037035E-2</v>
      </c>
      <c r="V257" s="68">
        <v>4</v>
      </c>
      <c r="W257" s="67">
        <f t="shared" ref="W257" si="2034">IFERROR(V257/S257,"-")</f>
        <v>0.14814814814814814</v>
      </c>
      <c r="X257" s="68">
        <v>0</v>
      </c>
      <c r="Y257" s="67">
        <f t="shared" ref="Y257" si="2035">IFERROR(X257/S257,"-")</f>
        <v>0</v>
      </c>
      <c r="Z257" s="174">
        <v>43</v>
      </c>
      <c r="AA257" s="175">
        <v>0</v>
      </c>
      <c r="AB257" s="67">
        <f t="shared" ref="AB257" si="2036">IFERROR(AA257/Z257,"-")</f>
        <v>0</v>
      </c>
      <c r="AC257" s="68">
        <v>0</v>
      </c>
      <c r="AD257" s="67">
        <f t="shared" ref="AD257" si="2037">IFERROR(AC257/Z257,"-")</f>
        <v>0</v>
      </c>
      <c r="AE257" s="68">
        <v>2</v>
      </c>
      <c r="AF257" s="67">
        <f t="shared" ref="AF257" si="2038">IFERROR(AE257/Z257,"-")</f>
        <v>4.6511627906976744E-2</v>
      </c>
      <c r="AG257" s="174">
        <v>42</v>
      </c>
      <c r="AH257" s="175">
        <v>0</v>
      </c>
      <c r="AI257" s="67">
        <f t="shared" ref="AI257" si="2039">IFERROR(AH257/AG257,"-")</f>
        <v>0</v>
      </c>
      <c r="AJ257" s="68">
        <v>1</v>
      </c>
      <c r="AK257" s="67">
        <f t="shared" ref="AK257" si="2040">IFERROR(AJ257/AG257,"-")</f>
        <v>2.3809523809523808E-2</v>
      </c>
      <c r="AL257" s="68">
        <v>1</v>
      </c>
      <c r="AM257" s="67">
        <f t="shared" ref="AM257" si="2041">IFERROR(AL257/AG257,"-")</f>
        <v>2.3809523809523808E-2</v>
      </c>
      <c r="AN257" s="174">
        <v>43</v>
      </c>
      <c r="AO257" s="175">
        <v>0</v>
      </c>
      <c r="AP257" s="67">
        <f t="shared" ref="AP257" si="2042">IFERROR(AO257/AN257,"-")</f>
        <v>0</v>
      </c>
      <c r="AQ257" s="68">
        <v>4</v>
      </c>
      <c r="AR257" s="67">
        <f t="shared" ref="AR257" si="2043">IFERROR(AQ257/AN257,"-")</f>
        <v>9.3023255813953487E-2</v>
      </c>
      <c r="AS257" s="68">
        <v>0</v>
      </c>
      <c r="AT257" s="67">
        <f t="shared" ref="AT257" si="2044">IFERROR(AS257/AN257,"-")</f>
        <v>0</v>
      </c>
      <c r="AU257" s="174">
        <v>25</v>
      </c>
      <c r="AV257" s="175">
        <v>0</v>
      </c>
      <c r="AW257" s="67">
        <f t="shared" ref="AW257" si="2045">IFERROR(AV257/AU257,"-")</f>
        <v>0</v>
      </c>
      <c r="AX257" s="68">
        <v>0</v>
      </c>
      <c r="AY257" s="67">
        <f t="shared" ref="AY257" si="2046">IFERROR(AX257/AU257,"-")</f>
        <v>0</v>
      </c>
      <c r="AZ257" s="68">
        <v>0</v>
      </c>
      <c r="BA257" s="67">
        <f t="shared" ref="BA257" si="2047">IFERROR(AZ257/AU257,"-")</f>
        <v>0</v>
      </c>
      <c r="BB257" s="174">
        <f t="shared" ref="BB257" si="2048">SUM(E257,L257,S257,Z257,AG257,AN257,AU257,)</f>
        <v>180</v>
      </c>
      <c r="BC257" s="69">
        <f t="shared" ref="BC257" si="2049">SUM(F257,M257,T257,AA257,AH257,AO257,AV257,)</f>
        <v>1</v>
      </c>
      <c r="BD257" s="67">
        <f t="shared" ref="BD257" si="2050">IFERROR(BC257/BB257,"-")</f>
        <v>5.5555555555555558E-3</v>
      </c>
      <c r="BE257" s="69">
        <f t="shared" ref="BE257" si="2051">SUM(H257,O257,V257,AC257,AJ257,AQ257,AX257,)</f>
        <v>9</v>
      </c>
      <c r="BF257" s="67">
        <f t="shared" ref="BF257" si="2052">IFERROR(BE257/BB257,"-")</f>
        <v>0.05</v>
      </c>
      <c r="BG257" s="69">
        <f t="shared" ref="BG257" si="2053">SUM(J257,Q257,X257,AE257,AL257,AS257,AZ257,)</f>
        <v>3</v>
      </c>
      <c r="BH257" s="67">
        <f t="shared" ref="BH257" si="2054">IFERROR(BG257/BB257,"-")</f>
        <v>1.6666666666666666E-2</v>
      </c>
      <c r="BJ257" s="263"/>
      <c r="BK257" s="284"/>
      <c r="BL257" s="223" t="s">
        <v>245</v>
      </c>
      <c r="BM257" s="40">
        <v>75</v>
      </c>
      <c r="BN257" s="40">
        <v>0</v>
      </c>
      <c r="BO257" s="91">
        <v>0</v>
      </c>
      <c r="BP257" s="40">
        <v>0</v>
      </c>
      <c r="BQ257" s="91">
        <v>0</v>
      </c>
      <c r="BR257" s="40">
        <v>1</v>
      </c>
      <c r="BS257" s="91">
        <v>1.3333333333333334E-2</v>
      </c>
      <c r="BU257" s="209"/>
      <c r="BV257" s="213" t="s">
        <v>245</v>
      </c>
      <c r="BW257" s="38">
        <f t="shared" si="1633"/>
        <v>0.92777777777777781</v>
      </c>
      <c r="BX257" s="38">
        <f t="shared" si="1634"/>
        <v>0.98666666666666669</v>
      </c>
    </row>
    <row r="258" spans="2:76" ht="14.25" customHeight="1">
      <c r="B258" s="264"/>
      <c r="C258" s="285"/>
      <c r="D258" s="164" t="s">
        <v>74</v>
      </c>
      <c r="E258" s="39">
        <v>8</v>
      </c>
      <c r="F258" s="237">
        <v>1</v>
      </c>
      <c r="G258" s="13">
        <f t="shared" si="1465"/>
        <v>0.125</v>
      </c>
      <c r="H258" s="34">
        <v>1</v>
      </c>
      <c r="I258" s="13">
        <f t="shared" si="1466"/>
        <v>0.125</v>
      </c>
      <c r="J258" s="34">
        <v>2</v>
      </c>
      <c r="K258" s="13">
        <f t="shared" si="1467"/>
        <v>0.25</v>
      </c>
      <c r="L258" s="39">
        <v>10</v>
      </c>
      <c r="M258" s="237">
        <v>0</v>
      </c>
      <c r="N258" s="13">
        <f t="shared" si="1468"/>
        <v>0</v>
      </c>
      <c r="O258" s="34">
        <v>4</v>
      </c>
      <c r="P258" s="13">
        <f t="shared" si="1469"/>
        <v>0.4</v>
      </c>
      <c r="Q258" s="34">
        <v>1</v>
      </c>
      <c r="R258" s="13">
        <f t="shared" si="1470"/>
        <v>0.1</v>
      </c>
      <c r="S258" s="39">
        <v>3305</v>
      </c>
      <c r="T258" s="237">
        <v>185</v>
      </c>
      <c r="U258" s="13">
        <f t="shared" si="1471"/>
        <v>5.5975794251134643E-2</v>
      </c>
      <c r="V258" s="34">
        <v>784</v>
      </c>
      <c r="W258" s="13">
        <f t="shared" si="1472"/>
        <v>0.2372163388804841</v>
      </c>
      <c r="X258" s="34">
        <v>183</v>
      </c>
      <c r="Y258" s="13">
        <f t="shared" si="1473"/>
        <v>5.5370650529500756E-2</v>
      </c>
      <c r="Z258" s="39">
        <v>2640</v>
      </c>
      <c r="AA258" s="237">
        <v>125</v>
      </c>
      <c r="AB258" s="13">
        <f t="shared" si="1474"/>
        <v>4.7348484848484848E-2</v>
      </c>
      <c r="AC258" s="34">
        <v>603</v>
      </c>
      <c r="AD258" s="13">
        <f t="shared" si="1475"/>
        <v>0.22840909090909092</v>
      </c>
      <c r="AE258" s="34">
        <v>141</v>
      </c>
      <c r="AF258" s="13">
        <f t="shared" si="1476"/>
        <v>5.3409090909090906E-2</v>
      </c>
      <c r="AG258" s="39">
        <v>1616</v>
      </c>
      <c r="AH258" s="237">
        <v>46</v>
      </c>
      <c r="AI258" s="13">
        <f t="shared" si="1477"/>
        <v>2.8465346534653466E-2</v>
      </c>
      <c r="AJ258" s="34">
        <v>256</v>
      </c>
      <c r="AK258" s="13">
        <f t="shared" si="1478"/>
        <v>0.15841584158415842</v>
      </c>
      <c r="AL258" s="34">
        <v>59</v>
      </c>
      <c r="AM258" s="13">
        <f t="shared" si="1479"/>
        <v>3.6509900990099008E-2</v>
      </c>
      <c r="AN258" s="39">
        <v>786</v>
      </c>
      <c r="AO258" s="237">
        <v>19</v>
      </c>
      <c r="AP258" s="13">
        <f t="shared" si="1480"/>
        <v>2.4173027989821884E-2</v>
      </c>
      <c r="AQ258" s="34">
        <v>111</v>
      </c>
      <c r="AR258" s="13">
        <f t="shared" si="1481"/>
        <v>0.14122137404580154</v>
      </c>
      <c r="AS258" s="34">
        <v>27</v>
      </c>
      <c r="AT258" s="13">
        <f t="shared" si="1482"/>
        <v>3.4351145038167941E-2</v>
      </c>
      <c r="AU258" s="39">
        <v>237</v>
      </c>
      <c r="AV258" s="237">
        <v>1</v>
      </c>
      <c r="AW258" s="13">
        <f t="shared" si="1483"/>
        <v>4.2194092827004216E-3</v>
      </c>
      <c r="AX258" s="34">
        <v>11</v>
      </c>
      <c r="AY258" s="13">
        <f t="shared" si="1484"/>
        <v>4.6413502109704644E-2</v>
      </c>
      <c r="AZ258" s="34">
        <v>1</v>
      </c>
      <c r="BA258" s="13">
        <f t="shared" si="1485"/>
        <v>4.2194092827004216E-3</v>
      </c>
      <c r="BB258" s="39">
        <f t="shared" si="1486"/>
        <v>8602</v>
      </c>
      <c r="BC258" s="75">
        <f t="shared" si="1487"/>
        <v>377</v>
      </c>
      <c r="BD258" s="13">
        <f t="shared" si="1488"/>
        <v>4.3827016972797027E-2</v>
      </c>
      <c r="BE258" s="75">
        <f t="shared" si="1489"/>
        <v>1770</v>
      </c>
      <c r="BF258" s="13">
        <f t="shared" si="1490"/>
        <v>0.20576610090676586</v>
      </c>
      <c r="BG258" s="75">
        <f t="shared" si="1491"/>
        <v>414</v>
      </c>
      <c r="BH258" s="13">
        <f t="shared" si="1492"/>
        <v>4.8128342245989303E-2</v>
      </c>
      <c r="BJ258" s="264"/>
      <c r="BK258" s="285"/>
      <c r="BL258" s="222" t="s">
        <v>74</v>
      </c>
      <c r="BM258" s="40">
        <v>8337</v>
      </c>
      <c r="BN258" s="40">
        <v>351</v>
      </c>
      <c r="BO258" s="91">
        <v>4.210147535084563E-2</v>
      </c>
      <c r="BP258" s="40">
        <v>1791</v>
      </c>
      <c r="BQ258" s="91">
        <v>0.2148254767902123</v>
      </c>
      <c r="BR258" s="40">
        <v>370</v>
      </c>
      <c r="BS258" s="91">
        <v>4.4380472592059496E-2</v>
      </c>
      <c r="BU258" s="210"/>
      <c r="BV258" s="212" t="s">
        <v>74</v>
      </c>
      <c r="BW258" s="38">
        <f t="shared" si="1633"/>
        <v>0.70227853987444777</v>
      </c>
      <c r="BX258" s="38">
        <f t="shared" si="1634"/>
        <v>0.69869257526688255</v>
      </c>
    </row>
    <row r="259" spans="2:76" ht="14.25" customHeight="1">
      <c r="B259" s="262">
        <v>64</v>
      </c>
      <c r="C259" s="283" t="s">
        <v>51</v>
      </c>
      <c r="D259" s="143" t="s">
        <v>247</v>
      </c>
      <c r="E259" s="128">
        <v>57</v>
      </c>
      <c r="F259" s="89">
        <v>1</v>
      </c>
      <c r="G259" s="77">
        <f t="shared" si="1465"/>
        <v>1.7543859649122806E-2</v>
      </c>
      <c r="H259" s="78">
        <v>4</v>
      </c>
      <c r="I259" s="77">
        <f t="shared" si="1466"/>
        <v>7.0175438596491224E-2</v>
      </c>
      <c r="J259" s="78">
        <v>1</v>
      </c>
      <c r="K259" s="77">
        <f t="shared" si="1467"/>
        <v>1.7543859649122806E-2</v>
      </c>
      <c r="L259" s="128">
        <v>112</v>
      </c>
      <c r="M259" s="89">
        <v>2</v>
      </c>
      <c r="N259" s="77">
        <f t="shared" si="1468"/>
        <v>1.7857142857142856E-2</v>
      </c>
      <c r="O259" s="78">
        <v>4</v>
      </c>
      <c r="P259" s="77">
        <f t="shared" si="1469"/>
        <v>3.5714285714285712E-2</v>
      </c>
      <c r="Q259" s="78">
        <v>5</v>
      </c>
      <c r="R259" s="77">
        <f t="shared" si="1470"/>
        <v>4.4642857142857144E-2</v>
      </c>
      <c r="S259" s="128">
        <v>3384</v>
      </c>
      <c r="T259" s="89">
        <v>118</v>
      </c>
      <c r="U259" s="77">
        <f t="shared" si="1471"/>
        <v>3.4869976359338063E-2</v>
      </c>
      <c r="V259" s="78">
        <v>444</v>
      </c>
      <c r="W259" s="77">
        <f t="shared" si="1472"/>
        <v>0.13120567375886524</v>
      </c>
      <c r="X259" s="78">
        <v>145</v>
      </c>
      <c r="Y259" s="77">
        <f t="shared" si="1473"/>
        <v>4.284869976359338E-2</v>
      </c>
      <c r="Z259" s="128">
        <v>2580</v>
      </c>
      <c r="AA259" s="89">
        <v>57</v>
      </c>
      <c r="AB259" s="77">
        <f t="shared" si="1474"/>
        <v>2.2093023255813953E-2</v>
      </c>
      <c r="AC259" s="78">
        <v>287</v>
      </c>
      <c r="AD259" s="77">
        <f t="shared" si="1475"/>
        <v>0.11124031007751937</v>
      </c>
      <c r="AE259" s="78">
        <v>94</v>
      </c>
      <c r="AF259" s="77">
        <f t="shared" si="1476"/>
        <v>3.6434108527131782E-2</v>
      </c>
      <c r="AG259" s="128">
        <v>1414</v>
      </c>
      <c r="AH259" s="89">
        <v>12</v>
      </c>
      <c r="AI259" s="77">
        <f t="shared" si="1477"/>
        <v>8.4865629420084864E-3</v>
      </c>
      <c r="AJ259" s="78">
        <v>87</v>
      </c>
      <c r="AK259" s="77">
        <f t="shared" si="1478"/>
        <v>6.1527581329561529E-2</v>
      </c>
      <c r="AL259" s="78">
        <v>28</v>
      </c>
      <c r="AM259" s="77">
        <f t="shared" si="1479"/>
        <v>1.9801980198019802E-2</v>
      </c>
      <c r="AN259" s="128">
        <v>614</v>
      </c>
      <c r="AO259" s="89">
        <v>1</v>
      </c>
      <c r="AP259" s="77">
        <f t="shared" si="1480"/>
        <v>1.6286644951140066E-3</v>
      </c>
      <c r="AQ259" s="78">
        <v>24</v>
      </c>
      <c r="AR259" s="77">
        <f t="shared" si="1481"/>
        <v>3.9087947882736153E-2</v>
      </c>
      <c r="AS259" s="78">
        <v>9</v>
      </c>
      <c r="AT259" s="77">
        <f t="shared" si="1482"/>
        <v>1.4657980456026058E-2</v>
      </c>
      <c r="AU259" s="128">
        <v>194</v>
      </c>
      <c r="AV259" s="89">
        <v>1</v>
      </c>
      <c r="AW259" s="77">
        <f t="shared" si="1483"/>
        <v>5.1546391752577319E-3</v>
      </c>
      <c r="AX259" s="78">
        <v>6</v>
      </c>
      <c r="AY259" s="77">
        <f t="shared" si="1484"/>
        <v>3.0927835051546393E-2</v>
      </c>
      <c r="AZ259" s="78">
        <v>0</v>
      </c>
      <c r="BA259" s="77">
        <f t="shared" si="1485"/>
        <v>0</v>
      </c>
      <c r="BB259" s="128">
        <f t="shared" si="1486"/>
        <v>8355</v>
      </c>
      <c r="BC259" s="79">
        <f t="shared" si="1487"/>
        <v>192</v>
      </c>
      <c r="BD259" s="77">
        <f t="shared" si="1488"/>
        <v>2.2980251346499104E-2</v>
      </c>
      <c r="BE259" s="79">
        <f t="shared" si="1489"/>
        <v>856</v>
      </c>
      <c r="BF259" s="77">
        <f t="shared" si="1490"/>
        <v>0.10245362058647517</v>
      </c>
      <c r="BG259" s="79">
        <f t="shared" si="1491"/>
        <v>282</v>
      </c>
      <c r="BH259" s="77">
        <f t="shared" si="1492"/>
        <v>3.3752244165170558E-2</v>
      </c>
      <c r="BJ259" s="262">
        <v>64</v>
      </c>
      <c r="BK259" s="283" t="s">
        <v>51</v>
      </c>
      <c r="BL259" s="223" t="s">
        <v>177</v>
      </c>
      <c r="BM259" s="40">
        <v>8204</v>
      </c>
      <c r="BN259" s="40">
        <v>206</v>
      </c>
      <c r="BO259" s="91">
        <v>2.5109702584105314E-2</v>
      </c>
      <c r="BP259" s="40">
        <v>785</v>
      </c>
      <c r="BQ259" s="91">
        <v>9.568503169185763E-2</v>
      </c>
      <c r="BR259" s="40">
        <v>328</v>
      </c>
      <c r="BS259" s="91">
        <v>3.9980497318381276E-2</v>
      </c>
      <c r="BU259" s="208" t="s">
        <v>51</v>
      </c>
      <c r="BV259" s="213" t="s">
        <v>163</v>
      </c>
      <c r="BW259" s="38">
        <f t="shared" si="1633"/>
        <v>0.84081388390185519</v>
      </c>
      <c r="BX259" s="38">
        <f t="shared" si="1634"/>
        <v>0.83922476840565574</v>
      </c>
    </row>
    <row r="260" spans="2:76" ht="14.25" customHeight="1">
      <c r="B260" s="263"/>
      <c r="C260" s="284"/>
      <c r="D260" s="181" t="s">
        <v>191</v>
      </c>
      <c r="E260" s="174">
        <v>0</v>
      </c>
      <c r="F260" s="175">
        <v>0</v>
      </c>
      <c r="G260" s="67" t="str">
        <f t="shared" si="1465"/>
        <v>-</v>
      </c>
      <c r="H260" s="68">
        <v>0</v>
      </c>
      <c r="I260" s="67" t="str">
        <f t="shared" si="1466"/>
        <v>-</v>
      </c>
      <c r="J260" s="68">
        <v>0</v>
      </c>
      <c r="K260" s="67" t="str">
        <f t="shared" si="1467"/>
        <v>-</v>
      </c>
      <c r="L260" s="174">
        <v>3</v>
      </c>
      <c r="M260" s="175">
        <v>0</v>
      </c>
      <c r="N260" s="67">
        <f t="shared" si="1468"/>
        <v>0</v>
      </c>
      <c r="O260" s="68">
        <v>1</v>
      </c>
      <c r="P260" s="67">
        <f t="shared" si="1469"/>
        <v>0.33333333333333331</v>
      </c>
      <c r="Q260" s="68">
        <v>0</v>
      </c>
      <c r="R260" s="67">
        <f t="shared" si="1470"/>
        <v>0</v>
      </c>
      <c r="S260" s="174">
        <v>186</v>
      </c>
      <c r="T260" s="175">
        <v>9</v>
      </c>
      <c r="U260" s="67">
        <f t="shared" si="1471"/>
        <v>4.8387096774193547E-2</v>
      </c>
      <c r="V260" s="68">
        <v>17</v>
      </c>
      <c r="W260" s="67">
        <f t="shared" si="1472"/>
        <v>9.1397849462365593E-2</v>
      </c>
      <c r="X260" s="68">
        <v>14</v>
      </c>
      <c r="Y260" s="67">
        <f t="shared" si="1473"/>
        <v>7.5268817204301078E-2</v>
      </c>
      <c r="Z260" s="174">
        <v>119</v>
      </c>
      <c r="AA260" s="175">
        <v>3</v>
      </c>
      <c r="AB260" s="67">
        <f t="shared" si="1474"/>
        <v>2.5210084033613446E-2</v>
      </c>
      <c r="AC260" s="68">
        <v>13</v>
      </c>
      <c r="AD260" s="67">
        <f t="shared" si="1475"/>
        <v>0.1092436974789916</v>
      </c>
      <c r="AE260" s="68">
        <v>8</v>
      </c>
      <c r="AF260" s="67">
        <f t="shared" si="1476"/>
        <v>6.7226890756302518E-2</v>
      </c>
      <c r="AG260" s="174">
        <v>52</v>
      </c>
      <c r="AH260" s="175">
        <v>2</v>
      </c>
      <c r="AI260" s="67">
        <f t="shared" si="1477"/>
        <v>3.8461538461538464E-2</v>
      </c>
      <c r="AJ260" s="68">
        <v>6</v>
      </c>
      <c r="AK260" s="67">
        <f t="shared" si="1478"/>
        <v>0.11538461538461539</v>
      </c>
      <c r="AL260" s="68">
        <v>0</v>
      </c>
      <c r="AM260" s="67">
        <f t="shared" si="1479"/>
        <v>0</v>
      </c>
      <c r="AN260" s="174">
        <v>7</v>
      </c>
      <c r="AO260" s="175">
        <v>0</v>
      </c>
      <c r="AP260" s="67">
        <f t="shared" si="1480"/>
        <v>0</v>
      </c>
      <c r="AQ260" s="68">
        <v>0</v>
      </c>
      <c r="AR260" s="67">
        <f t="shared" si="1481"/>
        <v>0</v>
      </c>
      <c r="AS260" s="68">
        <v>0</v>
      </c>
      <c r="AT260" s="67">
        <f t="shared" si="1482"/>
        <v>0</v>
      </c>
      <c r="AU260" s="174">
        <v>7</v>
      </c>
      <c r="AV260" s="175">
        <v>0</v>
      </c>
      <c r="AW260" s="67">
        <f t="shared" si="1483"/>
        <v>0</v>
      </c>
      <c r="AX260" s="68">
        <v>0</v>
      </c>
      <c r="AY260" s="67">
        <f t="shared" si="1484"/>
        <v>0</v>
      </c>
      <c r="AZ260" s="68">
        <v>0</v>
      </c>
      <c r="BA260" s="67">
        <f t="shared" si="1485"/>
        <v>0</v>
      </c>
      <c r="BB260" s="174">
        <f t="shared" si="1486"/>
        <v>374</v>
      </c>
      <c r="BC260" s="69">
        <f t="shared" si="1487"/>
        <v>14</v>
      </c>
      <c r="BD260" s="67">
        <f t="shared" si="1488"/>
        <v>3.7433155080213901E-2</v>
      </c>
      <c r="BE260" s="69">
        <f t="shared" si="1489"/>
        <v>37</v>
      </c>
      <c r="BF260" s="67">
        <f t="shared" si="1490"/>
        <v>9.8930481283422467E-2</v>
      </c>
      <c r="BG260" s="69">
        <f t="shared" si="1491"/>
        <v>22</v>
      </c>
      <c r="BH260" s="67">
        <f t="shared" si="1492"/>
        <v>5.8823529411764705E-2</v>
      </c>
      <c r="BJ260" s="263"/>
      <c r="BK260" s="284"/>
      <c r="BL260" s="223" t="s">
        <v>191</v>
      </c>
      <c r="BM260" s="40">
        <v>360</v>
      </c>
      <c r="BN260" s="40">
        <v>11</v>
      </c>
      <c r="BO260" s="91">
        <v>3.0555555555555555E-2</v>
      </c>
      <c r="BP260" s="40">
        <v>43</v>
      </c>
      <c r="BQ260" s="91">
        <v>0.11944444444444445</v>
      </c>
      <c r="BR260" s="40">
        <v>21</v>
      </c>
      <c r="BS260" s="91">
        <v>5.8333333333333334E-2</v>
      </c>
      <c r="BU260" s="209"/>
      <c r="BV260" s="213" t="s">
        <v>191</v>
      </c>
      <c r="BW260" s="38">
        <f t="shared" si="1633"/>
        <v>0.80481283422459893</v>
      </c>
      <c r="BX260" s="38">
        <f t="shared" si="1634"/>
        <v>0.79166666666666663</v>
      </c>
    </row>
    <row r="261" spans="2:76" ht="14.25" customHeight="1">
      <c r="B261" s="263"/>
      <c r="C261" s="284"/>
      <c r="D261" s="144" t="s">
        <v>246</v>
      </c>
      <c r="E261" s="174">
        <v>3</v>
      </c>
      <c r="F261" s="175">
        <v>0</v>
      </c>
      <c r="G261" s="67">
        <f t="shared" ref="G261" si="2055">IFERROR(F261/E261,"-")</f>
        <v>0</v>
      </c>
      <c r="H261" s="68">
        <v>0</v>
      </c>
      <c r="I261" s="67">
        <f t="shared" ref="I261" si="2056">IFERROR(H261/E261,"-")</f>
        <v>0</v>
      </c>
      <c r="J261" s="68">
        <v>0</v>
      </c>
      <c r="K261" s="67">
        <f t="shared" ref="K261" si="2057">IFERROR(J261/E261,"-")</f>
        <v>0</v>
      </c>
      <c r="L261" s="174">
        <v>5</v>
      </c>
      <c r="M261" s="175">
        <v>0</v>
      </c>
      <c r="N261" s="67">
        <f t="shared" ref="N261" si="2058">IFERROR(M261/L261,"-")</f>
        <v>0</v>
      </c>
      <c r="O261" s="68">
        <v>0</v>
      </c>
      <c r="P261" s="67">
        <f t="shared" ref="P261" si="2059">IFERROR(O261/L261,"-")</f>
        <v>0</v>
      </c>
      <c r="Q261" s="68">
        <v>0</v>
      </c>
      <c r="R261" s="67">
        <f t="shared" ref="R261" si="2060">IFERROR(Q261/L261,"-")</f>
        <v>0</v>
      </c>
      <c r="S261" s="174">
        <v>32</v>
      </c>
      <c r="T261" s="175">
        <v>0</v>
      </c>
      <c r="U261" s="67">
        <f t="shared" ref="U261" si="2061">IFERROR(T261/S261,"-")</f>
        <v>0</v>
      </c>
      <c r="V261" s="68">
        <v>1</v>
      </c>
      <c r="W261" s="67">
        <f t="shared" ref="W261" si="2062">IFERROR(V261/S261,"-")</f>
        <v>3.125E-2</v>
      </c>
      <c r="X261" s="68">
        <v>0</v>
      </c>
      <c r="Y261" s="67">
        <f t="shared" ref="Y261" si="2063">IFERROR(X261/S261,"-")</f>
        <v>0</v>
      </c>
      <c r="Z261" s="174">
        <v>48</v>
      </c>
      <c r="AA261" s="175">
        <v>0</v>
      </c>
      <c r="AB261" s="67">
        <f t="shared" ref="AB261" si="2064">IFERROR(AA261/Z261,"-")</f>
        <v>0</v>
      </c>
      <c r="AC261" s="68">
        <v>2</v>
      </c>
      <c r="AD261" s="67">
        <f t="shared" ref="AD261" si="2065">IFERROR(AC261/Z261,"-")</f>
        <v>4.1666666666666664E-2</v>
      </c>
      <c r="AE261" s="68">
        <v>0</v>
      </c>
      <c r="AF261" s="67">
        <f t="shared" ref="AF261" si="2066">IFERROR(AE261/Z261,"-")</f>
        <v>0</v>
      </c>
      <c r="AG261" s="174">
        <v>40</v>
      </c>
      <c r="AH261" s="175">
        <v>0</v>
      </c>
      <c r="AI261" s="67">
        <f t="shared" ref="AI261" si="2067">IFERROR(AH261/AG261,"-")</f>
        <v>0</v>
      </c>
      <c r="AJ261" s="68">
        <v>1</v>
      </c>
      <c r="AK261" s="67">
        <f t="shared" ref="AK261" si="2068">IFERROR(AJ261/AG261,"-")</f>
        <v>2.5000000000000001E-2</v>
      </c>
      <c r="AL261" s="68">
        <v>1</v>
      </c>
      <c r="AM261" s="67">
        <f t="shared" ref="AM261" si="2069">IFERROR(AL261/AG261,"-")</f>
        <v>2.5000000000000001E-2</v>
      </c>
      <c r="AN261" s="174">
        <v>34</v>
      </c>
      <c r="AO261" s="175">
        <v>0</v>
      </c>
      <c r="AP261" s="67">
        <f t="shared" ref="AP261" si="2070">IFERROR(AO261/AN261,"-")</f>
        <v>0</v>
      </c>
      <c r="AQ261" s="68">
        <v>0</v>
      </c>
      <c r="AR261" s="67">
        <f t="shared" ref="AR261" si="2071">IFERROR(AQ261/AN261,"-")</f>
        <v>0</v>
      </c>
      <c r="AS261" s="68">
        <v>0</v>
      </c>
      <c r="AT261" s="67">
        <f t="shared" ref="AT261" si="2072">IFERROR(AS261/AN261,"-")</f>
        <v>0</v>
      </c>
      <c r="AU261" s="174">
        <v>28</v>
      </c>
      <c r="AV261" s="175">
        <v>0</v>
      </c>
      <c r="AW261" s="67">
        <f t="shared" ref="AW261" si="2073">IFERROR(AV261/AU261,"-")</f>
        <v>0</v>
      </c>
      <c r="AX261" s="68">
        <v>0</v>
      </c>
      <c r="AY261" s="67">
        <f t="shared" ref="AY261" si="2074">IFERROR(AX261/AU261,"-")</f>
        <v>0</v>
      </c>
      <c r="AZ261" s="68">
        <v>0</v>
      </c>
      <c r="BA261" s="67">
        <f t="shared" ref="BA261" si="2075">IFERROR(AZ261/AU261,"-")</f>
        <v>0</v>
      </c>
      <c r="BB261" s="174">
        <f t="shared" ref="BB261" si="2076">SUM(E261,L261,S261,Z261,AG261,AN261,AU261,)</f>
        <v>190</v>
      </c>
      <c r="BC261" s="69">
        <f t="shared" ref="BC261" si="2077">SUM(F261,M261,T261,AA261,AH261,AO261,AV261,)</f>
        <v>0</v>
      </c>
      <c r="BD261" s="67">
        <f t="shared" ref="BD261" si="2078">IFERROR(BC261/BB261,"-")</f>
        <v>0</v>
      </c>
      <c r="BE261" s="69">
        <f t="shared" ref="BE261" si="2079">SUM(H261,O261,V261,AC261,AJ261,AQ261,AX261,)</f>
        <v>4</v>
      </c>
      <c r="BF261" s="67">
        <f t="shared" ref="BF261" si="2080">IFERROR(BE261/BB261,"-")</f>
        <v>2.1052631578947368E-2</v>
      </c>
      <c r="BG261" s="69">
        <f t="shared" ref="BG261" si="2081">SUM(J261,Q261,X261,AE261,AL261,AS261,AZ261,)</f>
        <v>1</v>
      </c>
      <c r="BH261" s="67">
        <f t="shared" ref="BH261" si="2082">IFERROR(BG261/BB261,"-")</f>
        <v>5.263157894736842E-3</v>
      </c>
      <c r="BJ261" s="263"/>
      <c r="BK261" s="284"/>
      <c r="BL261" s="223" t="s">
        <v>245</v>
      </c>
      <c r="BM261" s="40">
        <v>92</v>
      </c>
      <c r="BN261" s="40">
        <v>0</v>
      </c>
      <c r="BO261" s="91">
        <v>0</v>
      </c>
      <c r="BP261" s="40">
        <v>0</v>
      </c>
      <c r="BQ261" s="91">
        <v>0</v>
      </c>
      <c r="BR261" s="40">
        <v>0</v>
      </c>
      <c r="BS261" s="91">
        <v>0</v>
      </c>
      <c r="BU261" s="209"/>
      <c r="BV261" s="213" t="s">
        <v>245</v>
      </c>
      <c r="BW261" s="38">
        <f t="shared" si="1633"/>
        <v>0.97368421052631582</v>
      </c>
      <c r="BX261" s="38">
        <f t="shared" si="1634"/>
        <v>1</v>
      </c>
    </row>
    <row r="262" spans="2:76" ht="14.25" customHeight="1">
      <c r="B262" s="264"/>
      <c r="C262" s="285"/>
      <c r="D262" s="164" t="s">
        <v>74</v>
      </c>
      <c r="E262" s="39">
        <v>60</v>
      </c>
      <c r="F262" s="237">
        <v>1</v>
      </c>
      <c r="G262" s="13">
        <f t="shared" si="1465"/>
        <v>1.6666666666666666E-2</v>
      </c>
      <c r="H262" s="34">
        <v>4</v>
      </c>
      <c r="I262" s="13">
        <f t="shared" si="1466"/>
        <v>6.6666666666666666E-2</v>
      </c>
      <c r="J262" s="34">
        <v>1</v>
      </c>
      <c r="K262" s="13">
        <f t="shared" si="1467"/>
        <v>1.6666666666666666E-2</v>
      </c>
      <c r="L262" s="39">
        <v>120</v>
      </c>
      <c r="M262" s="237">
        <v>2</v>
      </c>
      <c r="N262" s="13">
        <f t="shared" si="1468"/>
        <v>1.6666666666666666E-2</v>
      </c>
      <c r="O262" s="34">
        <v>5</v>
      </c>
      <c r="P262" s="13">
        <f t="shared" si="1469"/>
        <v>4.1666666666666664E-2</v>
      </c>
      <c r="Q262" s="34">
        <v>5</v>
      </c>
      <c r="R262" s="13">
        <f t="shared" si="1470"/>
        <v>4.1666666666666664E-2</v>
      </c>
      <c r="S262" s="39">
        <v>3602</v>
      </c>
      <c r="T262" s="237">
        <v>127</v>
      </c>
      <c r="U262" s="13">
        <f t="shared" si="1471"/>
        <v>3.5258189894503057E-2</v>
      </c>
      <c r="V262" s="34">
        <v>462</v>
      </c>
      <c r="W262" s="13">
        <f t="shared" si="1472"/>
        <v>0.12826207662409772</v>
      </c>
      <c r="X262" s="34">
        <v>159</v>
      </c>
      <c r="Y262" s="13">
        <f t="shared" si="1473"/>
        <v>4.414214325374792E-2</v>
      </c>
      <c r="Z262" s="39">
        <v>2747</v>
      </c>
      <c r="AA262" s="237">
        <v>60</v>
      </c>
      <c r="AB262" s="13">
        <f t="shared" si="1474"/>
        <v>2.1842009464870769E-2</v>
      </c>
      <c r="AC262" s="34">
        <v>302</v>
      </c>
      <c r="AD262" s="13">
        <f t="shared" si="1475"/>
        <v>0.1099381143065162</v>
      </c>
      <c r="AE262" s="34">
        <v>102</v>
      </c>
      <c r="AF262" s="13">
        <f t="shared" si="1476"/>
        <v>3.7131416090280304E-2</v>
      </c>
      <c r="AG262" s="39">
        <v>1506</v>
      </c>
      <c r="AH262" s="237">
        <v>14</v>
      </c>
      <c r="AI262" s="13">
        <f t="shared" si="1477"/>
        <v>9.2961487383798145E-3</v>
      </c>
      <c r="AJ262" s="34">
        <v>94</v>
      </c>
      <c r="AK262" s="13">
        <f t="shared" si="1478"/>
        <v>6.2416998671978752E-2</v>
      </c>
      <c r="AL262" s="34">
        <v>29</v>
      </c>
      <c r="AM262" s="13">
        <f t="shared" si="1479"/>
        <v>1.9256308100929615E-2</v>
      </c>
      <c r="AN262" s="39">
        <v>655</v>
      </c>
      <c r="AO262" s="237">
        <v>1</v>
      </c>
      <c r="AP262" s="13">
        <f t="shared" si="1480"/>
        <v>1.5267175572519084E-3</v>
      </c>
      <c r="AQ262" s="34">
        <v>24</v>
      </c>
      <c r="AR262" s="13">
        <f t="shared" si="1481"/>
        <v>3.6641221374045803E-2</v>
      </c>
      <c r="AS262" s="34">
        <v>9</v>
      </c>
      <c r="AT262" s="13">
        <f t="shared" si="1482"/>
        <v>1.3740458015267175E-2</v>
      </c>
      <c r="AU262" s="39">
        <v>229</v>
      </c>
      <c r="AV262" s="237">
        <v>1</v>
      </c>
      <c r="AW262" s="13">
        <f t="shared" si="1483"/>
        <v>4.3668122270742356E-3</v>
      </c>
      <c r="AX262" s="34">
        <v>6</v>
      </c>
      <c r="AY262" s="13">
        <f t="shared" si="1484"/>
        <v>2.6200873362445413E-2</v>
      </c>
      <c r="AZ262" s="34">
        <v>0</v>
      </c>
      <c r="BA262" s="13">
        <f t="shared" si="1485"/>
        <v>0</v>
      </c>
      <c r="BB262" s="39">
        <f t="shared" si="1486"/>
        <v>8919</v>
      </c>
      <c r="BC262" s="75">
        <f t="shared" si="1487"/>
        <v>206</v>
      </c>
      <c r="BD262" s="13">
        <f t="shared" si="1488"/>
        <v>2.3096759726426729E-2</v>
      </c>
      <c r="BE262" s="75">
        <f t="shared" si="1489"/>
        <v>897</v>
      </c>
      <c r="BF262" s="13">
        <f t="shared" si="1490"/>
        <v>0.10057181298351833</v>
      </c>
      <c r="BG262" s="75">
        <f t="shared" si="1491"/>
        <v>305</v>
      </c>
      <c r="BH262" s="13">
        <f t="shared" si="1492"/>
        <v>3.4196658818253164E-2</v>
      </c>
      <c r="BJ262" s="264"/>
      <c r="BK262" s="285"/>
      <c r="BL262" s="222" t="s">
        <v>74</v>
      </c>
      <c r="BM262" s="40">
        <v>8656</v>
      </c>
      <c r="BN262" s="40">
        <v>217</v>
      </c>
      <c r="BO262" s="91">
        <v>2.506931608133087E-2</v>
      </c>
      <c r="BP262" s="40">
        <v>828</v>
      </c>
      <c r="BQ262" s="91">
        <v>9.5656192236598894E-2</v>
      </c>
      <c r="BR262" s="40">
        <v>349</v>
      </c>
      <c r="BS262" s="91">
        <v>4.0318853974121993E-2</v>
      </c>
      <c r="BU262" s="210"/>
      <c r="BV262" s="212" t="s">
        <v>74</v>
      </c>
      <c r="BW262" s="38">
        <f t="shared" si="1633"/>
        <v>0.8421347684718018</v>
      </c>
      <c r="BX262" s="38">
        <f t="shared" si="1634"/>
        <v>0.83895563770794823</v>
      </c>
    </row>
    <row r="263" spans="2:76" ht="14.25" customHeight="1">
      <c r="B263" s="262">
        <v>65</v>
      </c>
      <c r="C263" s="283" t="s">
        <v>11</v>
      </c>
      <c r="D263" s="143" t="s">
        <v>247</v>
      </c>
      <c r="E263" s="128">
        <v>5</v>
      </c>
      <c r="F263" s="79">
        <v>0</v>
      </c>
      <c r="G263" s="77">
        <f t="shared" si="1465"/>
        <v>0</v>
      </c>
      <c r="H263" s="79">
        <v>0</v>
      </c>
      <c r="I263" s="77">
        <f t="shared" si="1466"/>
        <v>0</v>
      </c>
      <c r="J263" s="79">
        <v>0</v>
      </c>
      <c r="K263" s="77">
        <f t="shared" si="1467"/>
        <v>0</v>
      </c>
      <c r="L263" s="128">
        <v>28</v>
      </c>
      <c r="M263" s="79">
        <v>0</v>
      </c>
      <c r="N263" s="77">
        <f t="shared" si="1468"/>
        <v>0</v>
      </c>
      <c r="O263" s="79">
        <v>1</v>
      </c>
      <c r="P263" s="77">
        <f t="shared" si="1469"/>
        <v>3.5714285714285712E-2</v>
      </c>
      <c r="Q263" s="79">
        <v>1</v>
      </c>
      <c r="R263" s="77">
        <f t="shared" si="1470"/>
        <v>3.5714285714285712E-2</v>
      </c>
      <c r="S263" s="128">
        <v>1652</v>
      </c>
      <c r="T263" s="79">
        <v>93</v>
      </c>
      <c r="U263" s="77">
        <f t="shared" si="1471"/>
        <v>5.6295399515738496E-2</v>
      </c>
      <c r="V263" s="79">
        <v>314</v>
      </c>
      <c r="W263" s="77">
        <f t="shared" si="1472"/>
        <v>0.19007263922518161</v>
      </c>
      <c r="X263" s="79">
        <v>128</v>
      </c>
      <c r="Y263" s="77">
        <f t="shared" si="1473"/>
        <v>7.7481840193704604E-2</v>
      </c>
      <c r="Z263" s="128">
        <v>1219</v>
      </c>
      <c r="AA263" s="79">
        <v>69</v>
      </c>
      <c r="AB263" s="77">
        <f t="shared" si="1474"/>
        <v>5.6603773584905662E-2</v>
      </c>
      <c r="AC263" s="79">
        <v>234</v>
      </c>
      <c r="AD263" s="77">
        <f t="shared" si="1475"/>
        <v>0.19196062346185397</v>
      </c>
      <c r="AE263" s="79">
        <v>90</v>
      </c>
      <c r="AF263" s="77">
        <f t="shared" si="1476"/>
        <v>7.3831009023789987E-2</v>
      </c>
      <c r="AG263" s="128">
        <v>749</v>
      </c>
      <c r="AH263" s="79">
        <v>22</v>
      </c>
      <c r="AI263" s="77">
        <f t="shared" si="1477"/>
        <v>2.9372496662216287E-2</v>
      </c>
      <c r="AJ263" s="79">
        <v>80</v>
      </c>
      <c r="AK263" s="77">
        <f t="shared" si="1478"/>
        <v>0.1068090787716956</v>
      </c>
      <c r="AL263" s="79">
        <v>38</v>
      </c>
      <c r="AM263" s="77">
        <f t="shared" si="1479"/>
        <v>5.0734312416555405E-2</v>
      </c>
      <c r="AN263" s="128">
        <v>339</v>
      </c>
      <c r="AO263" s="79">
        <v>4</v>
      </c>
      <c r="AP263" s="77">
        <f t="shared" si="1480"/>
        <v>1.1799410029498525E-2</v>
      </c>
      <c r="AQ263" s="79">
        <v>29</v>
      </c>
      <c r="AR263" s="77">
        <f t="shared" si="1481"/>
        <v>8.5545722713864306E-2</v>
      </c>
      <c r="AS263" s="79">
        <v>13</v>
      </c>
      <c r="AT263" s="77">
        <f t="shared" si="1482"/>
        <v>3.8348082595870206E-2</v>
      </c>
      <c r="AU263" s="128">
        <v>131</v>
      </c>
      <c r="AV263" s="79">
        <v>1</v>
      </c>
      <c r="AW263" s="77">
        <f t="shared" si="1483"/>
        <v>7.6335877862595417E-3</v>
      </c>
      <c r="AX263" s="79">
        <v>5</v>
      </c>
      <c r="AY263" s="77">
        <f t="shared" si="1484"/>
        <v>3.8167938931297711E-2</v>
      </c>
      <c r="AZ263" s="79">
        <v>4</v>
      </c>
      <c r="BA263" s="77">
        <f t="shared" si="1485"/>
        <v>3.0534351145038167E-2</v>
      </c>
      <c r="BB263" s="128">
        <f t="shared" si="1486"/>
        <v>4123</v>
      </c>
      <c r="BC263" s="79">
        <f t="shared" si="1487"/>
        <v>189</v>
      </c>
      <c r="BD263" s="77">
        <f t="shared" si="1488"/>
        <v>4.5840407470288627E-2</v>
      </c>
      <c r="BE263" s="79">
        <f t="shared" si="1489"/>
        <v>663</v>
      </c>
      <c r="BF263" s="77">
        <f t="shared" si="1490"/>
        <v>0.1608052389037109</v>
      </c>
      <c r="BG263" s="79">
        <f t="shared" si="1491"/>
        <v>274</v>
      </c>
      <c r="BH263" s="77">
        <f t="shared" si="1492"/>
        <v>6.6456463739995156E-2</v>
      </c>
      <c r="BJ263" s="262">
        <v>65</v>
      </c>
      <c r="BK263" s="283" t="s">
        <v>11</v>
      </c>
      <c r="BL263" s="223" t="s">
        <v>177</v>
      </c>
      <c r="BM263" s="40">
        <v>3953</v>
      </c>
      <c r="BN263" s="40">
        <v>175</v>
      </c>
      <c r="BO263" s="91">
        <v>4.4270174550973942E-2</v>
      </c>
      <c r="BP263" s="40">
        <v>578</v>
      </c>
      <c r="BQ263" s="91">
        <v>0.14621806223121681</v>
      </c>
      <c r="BR263" s="40">
        <v>303</v>
      </c>
      <c r="BS263" s="91">
        <v>7.6650645079686316E-2</v>
      </c>
      <c r="BU263" s="208" t="s">
        <v>11</v>
      </c>
      <c r="BV263" s="213" t="s">
        <v>163</v>
      </c>
      <c r="BW263" s="38">
        <f t="shared" si="1633"/>
        <v>0.72689788988600534</v>
      </c>
      <c r="BX263" s="38">
        <f t="shared" si="1634"/>
        <v>0.73286111813812294</v>
      </c>
    </row>
    <row r="264" spans="2:76" ht="14.25" customHeight="1">
      <c r="B264" s="263"/>
      <c r="C264" s="284"/>
      <c r="D264" s="181" t="s">
        <v>191</v>
      </c>
      <c r="E264" s="174">
        <v>0</v>
      </c>
      <c r="F264" s="69">
        <v>0</v>
      </c>
      <c r="G264" s="67" t="str">
        <f t="shared" si="1465"/>
        <v>-</v>
      </c>
      <c r="H264" s="69">
        <v>0</v>
      </c>
      <c r="I264" s="67" t="str">
        <f t="shared" si="1466"/>
        <v>-</v>
      </c>
      <c r="J264" s="69">
        <v>0</v>
      </c>
      <c r="K264" s="67" t="str">
        <f t="shared" si="1467"/>
        <v>-</v>
      </c>
      <c r="L264" s="174">
        <v>0</v>
      </c>
      <c r="M264" s="69">
        <v>0</v>
      </c>
      <c r="N264" s="67" t="str">
        <f t="shared" si="1468"/>
        <v>-</v>
      </c>
      <c r="O264" s="69">
        <v>0</v>
      </c>
      <c r="P264" s="67" t="str">
        <f t="shared" si="1469"/>
        <v>-</v>
      </c>
      <c r="Q264" s="69">
        <v>0</v>
      </c>
      <c r="R264" s="67" t="str">
        <f t="shared" si="1470"/>
        <v>-</v>
      </c>
      <c r="S264" s="174">
        <v>160</v>
      </c>
      <c r="T264" s="69">
        <v>10</v>
      </c>
      <c r="U264" s="67">
        <f t="shared" si="1471"/>
        <v>6.25E-2</v>
      </c>
      <c r="V264" s="69">
        <v>34</v>
      </c>
      <c r="W264" s="67">
        <f t="shared" si="1472"/>
        <v>0.21249999999999999</v>
      </c>
      <c r="X264" s="69">
        <v>10</v>
      </c>
      <c r="Y264" s="67">
        <f t="shared" si="1473"/>
        <v>6.25E-2</v>
      </c>
      <c r="Z264" s="174">
        <v>75</v>
      </c>
      <c r="AA264" s="69">
        <v>7</v>
      </c>
      <c r="AB264" s="67">
        <f t="shared" si="1474"/>
        <v>9.3333333333333338E-2</v>
      </c>
      <c r="AC264" s="69">
        <v>22</v>
      </c>
      <c r="AD264" s="67">
        <f t="shared" si="1475"/>
        <v>0.29333333333333333</v>
      </c>
      <c r="AE264" s="69">
        <v>6</v>
      </c>
      <c r="AF264" s="67">
        <f t="shared" si="1476"/>
        <v>0.08</v>
      </c>
      <c r="AG264" s="174">
        <v>47</v>
      </c>
      <c r="AH264" s="69">
        <v>1</v>
      </c>
      <c r="AI264" s="67">
        <f t="shared" si="1477"/>
        <v>2.1276595744680851E-2</v>
      </c>
      <c r="AJ264" s="69">
        <v>9</v>
      </c>
      <c r="AK264" s="67">
        <f t="shared" si="1478"/>
        <v>0.19148936170212766</v>
      </c>
      <c r="AL264" s="69">
        <v>4</v>
      </c>
      <c r="AM264" s="67">
        <f t="shared" si="1479"/>
        <v>8.5106382978723402E-2</v>
      </c>
      <c r="AN264" s="174">
        <v>32</v>
      </c>
      <c r="AO264" s="69">
        <v>0</v>
      </c>
      <c r="AP264" s="67">
        <f t="shared" si="1480"/>
        <v>0</v>
      </c>
      <c r="AQ264" s="69">
        <v>3</v>
      </c>
      <c r="AR264" s="67">
        <f t="shared" si="1481"/>
        <v>9.375E-2</v>
      </c>
      <c r="AS264" s="69">
        <v>2</v>
      </c>
      <c r="AT264" s="67">
        <f t="shared" si="1482"/>
        <v>6.25E-2</v>
      </c>
      <c r="AU264" s="174">
        <v>5</v>
      </c>
      <c r="AV264" s="69">
        <v>0</v>
      </c>
      <c r="AW264" s="67">
        <f t="shared" si="1483"/>
        <v>0</v>
      </c>
      <c r="AX264" s="69">
        <v>1</v>
      </c>
      <c r="AY264" s="67">
        <f t="shared" si="1484"/>
        <v>0.2</v>
      </c>
      <c r="AZ264" s="69">
        <v>1</v>
      </c>
      <c r="BA264" s="67">
        <f t="shared" si="1485"/>
        <v>0.2</v>
      </c>
      <c r="BB264" s="174">
        <f t="shared" si="1486"/>
        <v>319</v>
      </c>
      <c r="BC264" s="69">
        <f t="shared" si="1487"/>
        <v>18</v>
      </c>
      <c r="BD264" s="67">
        <f t="shared" si="1488"/>
        <v>5.6426332288401257E-2</v>
      </c>
      <c r="BE264" s="69">
        <f t="shared" si="1489"/>
        <v>69</v>
      </c>
      <c r="BF264" s="67">
        <f t="shared" si="1490"/>
        <v>0.21630094043887146</v>
      </c>
      <c r="BG264" s="69">
        <f t="shared" si="1491"/>
        <v>23</v>
      </c>
      <c r="BH264" s="67">
        <f t="shared" si="1492"/>
        <v>7.2100313479623826E-2</v>
      </c>
      <c r="BJ264" s="263"/>
      <c r="BK264" s="284"/>
      <c r="BL264" s="223" t="s">
        <v>191</v>
      </c>
      <c r="BM264" s="40">
        <v>328</v>
      </c>
      <c r="BN264" s="40">
        <v>18</v>
      </c>
      <c r="BO264" s="91">
        <v>5.4878048780487805E-2</v>
      </c>
      <c r="BP264" s="40">
        <v>59</v>
      </c>
      <c r="BQ264" s="91">
        <v>0.1798780487804878</v>
      </c>
      <c r="BR264" s="40">
        <v>31</v>
      </c>
      <c r="BS264" s="91">
        <v>9.451219512195122E-2</v>
      </c>
      <c r="BU264" s="209"/>
      <c r="BV264" s="213" t="s">
        <v>191</v>
      </c>
      <c r="BW264" s="38">
        <f t="shared" ref="BW264:BW306" si="2083">(BB264-SUM(BC264,BE264,BG264))/BB264</f>
        <v>0.65517241379310343</v>
      </c>
      <c r="BX264" s="38">
        <f t="shared" ref="BX264:BX306" si="2084">(BM264-SUM(BN264,BP264,BR264))/BM264</f>
        <v>0.67073170731707321</v>
      </c>
    </row>
    <row r="265" spans="2:76" ht="14.25" customHeight="1">
      <c r="B265" s="263"/>
      <c r="C265" s="284"/>
      <c r="D265" s="144" t="s">
        <v>246</v>
      </c>
      <c r="E265" s="174">
        <v>0</v>
      </c>
      <c r="F265" s="69">
        <v>0</v>
      </c>
      <c r="G265" s="67" t="str">
        <f t="shared" ref="G265" si="2085">IFERROR(F265/E265,"-")</f>
        <v>-</v>
      </c>
      <c r="H265" s="69">
        <v>0</v>
      </c>
      <c r="I265" s="67" t="str">
        <f t="shared" ref="I265" si="2086">IFERROR(H265/E265,"-")</f>
        <v>-</v>
      </c>
      <c r="J265" s="69">
        <v>0</v>
      </c>
      <c r="K265" s="67" t="str">
        <f t="shared" ref="K265" si="2087">IFERROR(J265/E265,"-")</f>
        <v>-</v>
      </c>
      <c r="L265" s="174">
        <v>1</v>
      </c>
      <c r="M265" s="69">
        <v>0</v>
      </c>
      <c r="N265" s="67">
        <f t="shared" ref="N265" si="2088">IFERROR(M265/L265,"-")</f>
        <v>0</v>
      </c>
      <c r="O265" s="69">
        <v>0</v>
      </c>
      <c r="P265" s="67">
        <f t="shared" ref="P265" si="2089">IFERROR(O265/L265,"-")</f>
        <v>0</v>
      </c>
      <c r="Q265" s="69">
        <v>0</v>
      </c>
      <c r="R265" s="67">
        <f t="shared" ref="R265" si="2090">IFERROR(Q265/L265,"-")</f>
        <v>0</v>
      </c>
      <c r="S265" s="174">
        <v>14</v>
      </c>
      <c r="T265" s="69">
        <v>0</v>
      </c>
      <c r="U265" s="67">
        <f t="shared" ref="U265" si="2091">IFERROR(T265/S265,"-")</f>
        <v>0</v>
      </c>
      <c r="V265" s="69">
        <v>0</v>
      </c>
      <c r="W265" s="67">
        <f t="shared" ref="W265" si="2092">IFERROR(V265/S265,"-")</f>
        <v>0</v>
      </c>
      <c r="X265" s="69">
        <v>0</v>
      </c>
      <c r="Y265" s="67">
        <f t="shared" ref="Y265" si="2093">IFERROR(X265/S265,"-")</f>
        <v>0</v>
      </c>
      <c r="Z265" s="174">
        <v>15</v>
      </c>
      <c r="AA265" s="69">
        <v>0</v>
      </c>
      <c r="AB265" s="67">
        <f t="shared" ref="AB265" si="2094">IFERROR(AA265/Z265,"-")</f>
        <v>0</v>
      </c>
      <c r="AC265" s="69">
        <v>1</v>
      </c>
      <c r="AD265" s="67">
        <f t="shared" ref="AD265" si="2095">IFERROR(AC265/Z265,"-")</f>
        <v>6.6666666666666666E-2</v>
      </c>
      <c r="AE265" s="69">
        <v>0</v>
      </c>
      <c r="AF265" s="67">
        <f t="shared" ref="AF265" si="2096">IFERROR(AE265/Z265,"-")</f>
        <v>0</v>
      </c>
      <c r="AG265" s="174">
        <v>18</v>
      </c>
      <c r="AH265" s="69">
        <v>0</v>
      </c>
      <c r="AI265" s="67">
        <f t="shared" ref="AI265" si="2097">IFERROR(AH265/AG265,"-")</f>
        <v>0</v>
      </c>
      <c r="AJ265" s="69">
        <v>0</v>
      </c>
      <c r="AK265" s="67">
        <f t="shared" ref="AK265" si="2098">IFERROR(AJ265/AG265,"-")</f>
        <v>0</v>
      </c>
      <c r="AL265" s="69">
        <v>1</v>
      </c>
      <c r="AM265" s="67">
        <f t="shared" ref="AM265" si="2099">IFERROR(AL265/AG265,"-")</f>
        <v>5.5555555555555552E-2</v>
      </c>
      <c r="AN265" s="174">
        <v>14</v>
      </c>
      <c r="AO265" s="69">
        <v>0</v>
      </c>
      <c r="AP265" s="67">
        <f t="shared" ref="AP265" si="2100">IFERROR(AO265/AN265,"-")</f>
        <v>0</v>
      </c>
      <c r="AQ265" s="69">
        <v>0</v>
      </c>
      <c r="AR265" s="67">
        <f t="shared" ref="AR265" si="2101">IFERROR(AQ265/AN265,"-")</f>
        <v>0</v>
      </c>
      <c r="AS265" s="69">
        <v>0</v>
      </c>
      <c r="AT265" s="67">
        <f t="shared" ref="AT265" si="2102">IFERROR(AS265/AN265,"-")</f>
        <v>0</v>
      </c>
      <c r="AU265" s="174">
        <v>13</v>
      </c>
      <c r="AV265" s="69">
        <v>0</v>
      </c>
      <c r="AW265" s="67">
        <f t="shared" ref="AW265" si="2103">IFERROR(AV265/AU265,"-")</f>
        <v>0</v>
      </c>
      <c r="AX265" s="69">
        <v>0</v>
      </c>
      <c r="AY265" s="67">
        <f t="shared" ref="AY265" si="2104">IFERROR(AX265/AU265,"-")</f>
        <v>0</v>
      </c>
      <c r="AZ265" s="69">
        <v>0</v>
      </c>
      <c r="BA265" s="67">
        <f t="shared" ref="BA265" si="2105">IFERROR(AZ265/AU265,"-")</f>
        <v>0</v>
      </c>
      <c r="BB265" s="174">
        <f t="shared" ref="BB265" si="2106">SUM(E265,L265,S265,Z265,AG265,AN265,AU265,)</f>
        <v>75</v>
      </c>
      <c r="BC265" s="69">
        <f t="shared" ref="BC265" si="2107">SUM(F265,M265,T265,AA265,AH265,AO265,AV265,)</f>
        <v>0</v>
      </c>
      <c r="BD265" s="67">
        <f t="shared" ref="BD265" si="2108">IFERROR(BC265/BB265,"-")</f>
        <v>0</v>
      </c>
      <c r="BE265" s="69">
        <f t="shared" ref="BE265" si="2109">SUM(H265,O265,V265,AC265,AJ265,AQ265,AX265,)</f>
        <v>1</v>
      </c>
      <c r="BF265" s="67">
        <f t="shared" ref="BF265" si="2110">IFERROR(BE265/BB265,"-")</f>
        <v>1.3333333333333334E-2</v>
      </c>
      <c r="BG265" s="69">
        <f t="shared" ref="BG265" si="2111">SUM(J265,Q265,X265,AE265,AL265,AS265,AZ265,)</f>
        <v>1</v>
      </c>
      <c r="BH265" s="67">
        <f t="shared" ref="BH265" si="2112">IFERROR(BG265/BB265,"-")</f>
        <v>1.3333333333333334E-2</v>
      </c>
      <c r="BJ265" s="263"/>
      <c r="BK265" s="284"/>
      <c r="BL265" s="223" t="s">
        <v>245</v>
      </c>
      <c r="BM265" s="40">
        <v>36</v>
      </c>
      <c r="BN265" s="40">
        <v>0</v>
      </c>
      <c r="BO265" s="91">
        <v>0</v>
      </c>
      <c r="BP265" s="40">
        <v>0</v>
      </c>
      <c r="BQ265" s="91">
        <v>0</v>
      </c>
      <c r="BR265" s="40">
        <v>0</v>
      </c>
      <c r="BS265" s="91">
        <v>0</v>
      </c>
      <c r="BU265" s="209"/>
      <c r="BV265" s="213" t="s">
        <v>245</v>
      </c>
      <c r="BW265" s="38">
        <f t="shared" si="2083"/>
        <v>0.97333333333333338</v>
      </c>
      <c r="BX265" s="38">
        <f t="shared" si="2084"/>
        <v>1</v>
      </c>
    </row>
    <row r="266" spans="2:76" ht="14.25" customHeight="1">
      <c r="B266" s="264"/>
      <c r="C266" s="285"/>
      <c r="D266" s="164" t="s">
        <v>74</v>
      </c>
      <c r="E266" s="40">
        <v>5</v>
      </c>
      <c r="F266" s="62">
        <v>0</v>
      </c>
      <c r="G266" s="60">
        <f t="shared" si="1465"/>
        <v>0</v>
      </c>
      <c r="H266" s="62">
        <v>0</v>
      </c>
      <c r="I266" s="60">
        <f t="shared" si="1466"/>
        <v>0</v>
      </c>
      <c r="J266" s="62">
        <v>0</v>
      </c>
      <c r="K266" s="60">
        <f t="shared" si="1467"/>
        <v>0</v>
      </c>
      <c r="L266" s="40">
        <v>29</v>
      </c>
      <c r="M266" s="62">
        <v>0</v>
      </c>
      <c r="N266" s="60">
        <f t="shared" si="1468"/>
        <v>0</v>
      </c>
      <c r="O266" s="62">
        <v>1</v>
      </c>
      <c r="P266" s="60">
        <f t="shared" si="1469"/>
        <v>3.4482758620689655E-2</v>
      </c>
      <c r="Q266" s="62">
        <v>1</v>
      </c>
      <c r="R266" s="60">
        <f t="shared" si="1470"/>
        <v>3.4482758620689655E-2</v>
      </c>
      <c r="S266" s="40">
        <v>1826</v>
      </c>
      <c r="T266" s="62">
        <v>103</v>
      </c>
      <c r="U266" s="60">
        <f t="shared" si="1471"/>
        <v>5.6407447973713033E-2</v>
      </c>
      <c r="V266" s="62">
        <v>348</v>
      </c>
      <c r="W266" s="60">
        <f t="shared" si="1472"/>
        <v>0.19058050383351588</v>
      </c>
      <c r="X266" s="62">
        <v>138</v>
      </c>
      <c r="Y266" s="60">
        <f t="shared" si="1473"/>
        <v>7.5575027382256299E-2</v>
      </c>
      <c r="Z266" s="40">
        <v>1309</v>
      </c>
      <c r="AA266" s="62">
        <v>76</v>
      </c>
      <c r="AB266" s="60">
        <f t="shared" si="1474"/>
        <v>5.8059587471352175E-2</v>
      </c>
      <c r="AC266" s="62">
        <v>257</v>
      </c>
      <c r="AD266" s="60">
        <f t="shared" si="1475"/>
        <v>0.19633307868601987</v>
      </c>
      <c r="AE266" s="62">
        <v>96</v>
      </c>
      <c r="AF266" s="60">
        <f t="shared" si="1476"/>
        <v>7.3338426279602756E-2</v>
      </c>
      <c r="AG266" s="40">
        <v>814</v>
      </c>
      <c r="AH266" s="62">
        <v>23</v>
      </c>
      <c r="AI266" s="60">
        <f t="shared" si="1477"/>
        <v>2.8255528255528257E-2</v>
      </c>
      <c r="AJ266" s="62">
        <v>89</v>
      </c>
      <c r="AK266" s="60">
        <f t="shared" si="1478"/>
        <v>0.10933660933660934</v>
      </c>
      <c r="AL266" s="62">
        <v>43</v>
      </c>
      <c r="AM266" s="60">
        <f t="shared" si="1479"/>
        <v>5.2825552825552825E-2</v>
      </c>
      <c r="AN266" s="40">
        <v>385</v>
      </c>
      <c r="AO266" s="62">
        <v>4</v>
      </c>
      <c r="AP266" s="60">
        <f t="shared" si="1480"/>
        <v>1.038961038961039E-2</v>
      </c>
      <c r="AQ266" s="62">
        <v>32</v>
      </c>
      <c r="AR266" s="60">
        <f t="shared" si="1481"/>
        <v>8.3116883116883117E-2</v>
      </c>
      <c r="AS266" s="62">
        <v>15</v>
      </c>
      <c r="AT266" s="60">
        <f t="shared" si="1482"/>
        <v>3.896103896103896E-2</v>
      </c>
      <c r="AU266" s="40">
        <v>149</v>
      </c>
      <c r="AV266" s="62">
        <v>1</v>
      </c>
      <c r="AW266" s="60">
        <f t="shared" si="1483"/>
        <v>6.7114093959731542E-3</v>
      </c>
      <c r="AX266" s="62">
        <v>6</v>
      </c>
      <c r="AY266" s="60">
        <f t="shared" si="1484"/>
        <v>4.0268456375838924E-2</v>
      </c>
      <c r="AZ266" s="62">
        <v>5</v>
      </c>
      <c r="BA266" s="60">
        <f t="shared" si="1485"/>
        <v>3.3557046979865772E-2</v>
      </c>
      <c r="BB266" s="40">
        <f t="shared" si="1486"/>
        <v>4517</v>
      </c>
      <c r="BC266" s="62">
        <f t="shared" si="1487"/>
        <v>207</v>
      </c>
      <c r="BD266" s="60">
        <f t="shared" si="1488"/>
        <v>4.582687624529555E-2</v>
      </c>
      <c r="BE266" s="62">
        <f t="shared" si="1489"/>
        <v>733</v>
      </c>
      <c r="BF266" s="60">
        <f t="shared" si="1490"/>
        <v>0.16227584680097409</v>
      </c>
      <c r="BG266" s="62">
        <f t="shared" si="1491"/>
        <v>298</v>
      </c>
      <c r="BH266" s="60">
        <f t="shared" si="1492"/>
        <v>6.5972990923179098E-2</v>
      </c>
      <c r="BJ266" s="264"/>
      <c r="BK266" s="285"/>
      <c r="BL266" s="222" t="s">
        <v>74</v>
      </c>
      <c r="BM266" s="40">
        <v>4317</v>
      </c>
      <c r="BN266" s="40">
        <v>193</v>
      </c>
      <c r="BO266" s="91">
        <v>4.4706972434561038E-2</v>
      </c>
      <c r="BP266" s="40">
        <v>637</v>
      </c>
      <c r="BQ266" s="91">
        <v>0.14755617326847348</v>
      </c>
      <c r="BR266" s="40">
        <v>334</v>
      </c>
      <c r="BS266" s="91">
        <v>7.7368542969654855E-2</v>
      </c>
      <c r="BU266" s="210"/>
      <c r="BV266" s="212" t="s">
        <v>74</v>
      </c>
      <c r="BW266" s="38">
        <f t="shared" si="2083"/>
        <v>0.72592428603055126</v>
      </c>
      <c r="BX266" s="38">
        <f t="shared" si="2084"/>
        <v>0.73036831132731062</v>
      </c>
    </row>
    <row r="267" spans="2:76" ht="14.25" customHeight="1">
      <c r="B267" s="262">
        <v>66</v>
      </c>
      <c r="C267" s="283" t="s">
        <v>5</v>
      </c>
      <c r="D267" s="143" t="s">
        <v>247</v>
      </c>
      <c r="E267" s="128">
        <v>2</v>
      </c>
      <c r="F267" s="89">
        <v>0</v>
      </c>
      <c r="G267" s="77">
        <f t="shared" si="988"/>
        <v>0</v>
      </c>
      <c r="H267" s="78">
        <v>1</v>
      </c>
      <c r="I267" s="77">
        <f t="shared" si="989"/>
        <v>0.5</v>
      </c>
      <c r="J267" s="78">
        <v>1</v>
      </c>
      <c r="K267" s="77">
        <f t="shared" si="990"/>
        <v>0.5</v>
      </c>
      <c r="L267" s="128">
        <v>4</v>
      </c>
      <c r="M267" s="89">
        <v>0</v>
      </c>
      <c r="N267" s="77">
        <f t="shared" si="991"/>
        <v>0</v>
      </c>
      <c r="O267" s="78">
        <v>2</v>
      </c>
      <c r="P267" s="77">
        <f t="shared" si="992"/>
        <v>0.5</v>
      </c>
      <c r="Q267" s="78">
        <v>0</v>
      </c>
      <c r="R267" s="77">
        <f t="shared" si="993"/>
        <v>0</v>
      </c>
      <c r="S267" s="128">
        <v>1678</v>
      </c>
      <c r="T267" s="89">
        <v>235</v>
      </c>
      <c r="U267" s="77">
        <f t="shared" si="994"/>
        <v>0.1400476758045292</v>
      </c>
      <c r="V267" s="78">
        <v>632</v>
      </c>
      <c r="W267" s="77">
        <f t="shared" si="995"/>
        <v>0.37663885578069128</v>
      </c>
      <c r="X267" s="78">
        <v>93</v>
      </c>
      <c r="Y267" s="77">
        <f t="shared" si="996"/>
        <v>5.5423122765196661E-2</v>
      </c>
      <c r="Z267" s="128">
        <v>1268</v>
      </c>
      <c r="AA267" s="89">
        <v>162</v>
      </c>
      <c r="AB267" s="77">
        <f t="shared" si="997"/>
        <v>0.12776025236593061</v>
      </c>
      <c r="AC267" s="78">
        <v>483</v>
      </c>
      <c r="AD267" s="77">
        <f t="shared" si="998"/>
        <v>0.38091482649842273</v>
      </c>
      <c r="AE267" s="78">
        <v>58</v>
      </c>
      <c r="AF267" s="77">
        <f t="shared" si="999"/>
        <v>4.5741324921135647E-2</v>
      </c>
      <c r="AG267" s="128">
        <v>736</v>
      </c>
      <c r="AH267" s="89">
        <v>75</v>
      </c>
      <c r="AI267" s="77">
        <f t="shared" si="1000"/>
        <v>0.10190217391304347</v>
      </c>
      <c r="AJ267" s="78">
        <v>264</v>
      </c>
      <c r="AK267" s="77">
        <f t="shared" si="1001"/>
        <v>0.35869565217391303</v>
      </c>
      <c r="AL267" s="78">
        <v>26</v>
      </c>
      <c r="AM267" s="77">
        <f t="shared" si="1002"/>
        <v>3.5326086956521736E-2</v>
      </c>
      <c r="AN267" s="128">
        <v>348</v>
      </c>
      <c r="AO267" s="89">
        <v>22</v>
      </c>
      <c r="AP267" s="77">
        <f t="shared" si="1003"/>
        <v>6.3218390804597707E-2</v>
      </c>
      <c r="AQ267" s="78">
        <v>102</v>
      </c>
      <c r="AR267" s="77">
        <f t="shared" si="1004"/>
        <v>0.29310344827586204</v>
      </c>
      <c r="AS267" s="78">
        <v>13</v>
      </c>
      <c r="AT267" s="77">
        <f t="shared" si="1005"/>
        <v>3.7356321839080463E-2</v>
      </c>
      <c r="AU267" s="128">
        <v>119</v>
      </c>
      <c r="AV267" s="89">
        <v>3</v>
      </c>
      <c r="AW267" s="77">
        <f t="shared" si="1006"/>
        <v>2.5210084033613446E-2</v>
      </c>
      <c r="AX267" s="78">
        <v>23</v>
      </c>
      <c r="AY267" s="77">
        <f t="shared" si="1007"/>
        <v>0.19327731092436976</v>
      </c>
      <c r="AZ267" s="78">
        <v>2</v>
      </c>
      <c r="BA267" s="77">
        <f t="shared" si="1008"/>
        <v>1.680672268907563E-2</v>
      </c>
      <c r="BB267" s="128">
        <f t="shared" si="1009"/>
        <v>4155</v>
      </c>
      <c r="BC267" s="79">
        <f t="shared" si="1009"/>
        <v>497</v>
      </c>
      <c r="BD267" s="77">
        <f t="shared" si="1010"/>
        <v>0.11961492178098676</v>
      </c>
      <c r="BE267" s="79">
        <f t="shared" si="1011"/>
        <v>1507</v>
      </c>
      <c r="BF267" s="77">
        <f t="shared" si="1012"/>
        <v>0.36269554753309263</v>
      </c>
      <c r="BG267" s="79">
        <f t="shared" si="1013"/>
        <v>193</v>
      </c>
      <c r="BH267" s="77">
        <f t="shared" si="1014"/>
        <v>4.6450060168471724E-2</v>
      </c>
      <c r="BJ267" s="262">
        <v>66</v>
      </c>
      <c r="BK267" s="283" t="s">
        <v>5</v>
      </c>
      <c r="BL267" s="223" t="s">
        <v>177</v>
      </c>
      <c r="BM267" s="40">
        <v>4018</v>
      </c>
      <c r="BN267" s="40">
        <v>446</v>
      </c>
      <c r="BO267" s="91">
        <v>0.11100049776007964</v>
      </c>
      <c r="BP267" s="40">
        <v>1494</v>
      </c>
      <c r="BQ267" s="91">
        <v>0.37182677949228471</v>
      </c>
      <c r="BR267" s="40">
        <v>181</v>
      </c>
      <c r="BS267" s="91">
        <v>4.5047287207565956E-2</v>
      </c>
      <c r="BU267" s="208" t="s">
        <v>5</v>
      </c>
      <c r="BV267" s="213" t="s">
        <v>163</v>
      </c>
      <c r="BW267" s="38">
        <f t="shared" si="2083"/>
        <v>0.47123947051744886</v>
      </c>
      <c r="BX267" s="38">
        <f t="shared" si="2084"/>
        <v>0.47212543554006969</v>
      </c>
    </row>
    <row r="268" spans="2:76" ht="14.25" customHeight="1">
      <c r="B268" s="263"/>
      <c r="C268" s="284"/>
      <c r="D268" s="181" t="s">
        <v>191</v>
      </c>
      <c r="E268" s="174">
        <v>0</v>
      </c>
      <c r="F268" s="175">
        <v>0</v>
      </c>
      <c r="G268" s="67" t="str">
        <f t="shared" si="988"/>
        <v>-</v>
      </c>
      <c r="H268" s="68">
        <v>0</v>
      </c>
      <c r="I268" s="67" t="str">
        <f t="shared" si="989"/>
        <v>-</v>
      </c>
      <c r="J268" s="68">
        <v>0</v>
      </c>
      <c r="K268" s="67" t="str">
        <f t="shared" si="990"/>
        <v>-</v>
      </c>
      <c r="L268" s="174">
        <v>0</v>
      </c>
      <c r="M268" s="175">
        <v>0</v>
      </c>
      <c r="N268" s="67" t="str">
        <f t="shared" si="991"/>
        <v>-</v>
      </c>
      <c r="O268" s="68">
        <v>0</v>
      </c>
      <c r="P268" s="67" t="str">
        <f t="shared" si="992"/>
        <v>-</v>
      </c>
      <c r="Q268" s="68">
        <v>0</v>
      </c>
      <c r="R268" s="67" t="str">
        <f t="shared" si="993"/>
        <v>-</v>
      </c>
      <c r="S268" s="174">
        <v>227</v>
      </c>
      <c r="T268" s="175">
        <v>32</v>
      </c>
      <c r="U268" s="67">
        <f t="shared" si="994"/>
        <v>0.14096916299559473</v>
      </c>
      <c r="V268" s="68">
        <v>69</v>
      </c>
      <c r="W268" s="67">
        <f t="shared" si="995"/>
        <v>0.30396475770925108</v>
      </c>
      <c r="X268" s="68">
        <v>10</v>
      </c>
      <c r="Y268" s="67">
        <f t="shared" si="996"/>
        <v>4.405286343612335E-2</v>
      </c>
      <c r="Z268" s="174">
        <v>121</v>
      </c>
      <c r="AA268" s="175">
        <v>14</v>
      </c>
      <c r="AB268" s="67">
        <f t="shared" si="997"/>
        <v>0.11570247933884298</v>
      </c>
      <c r="AC268" s="68">
        <v>57</v>
      </c>
      <c r="AD268" s="67">
        <f t="shared" si="998"/>
        <v>0.47107438016528924</v>
      </c>
      <c r="AE268" s="68">
        <v>4</v>
      </c>
      <c r="AF268" s="67">
        <f t="shared" si="999"/>
        <v>3.3057851239669422E-2</v>
      </c>
      <c r="AG268" s="174">
        <v>38</v>
      </c>
      <c r="AH268" s="175">
        <v>3</v>
      </c>
      <c r="AI268" s="67">
        <f t="shared" si="1000"/>
        <v>7.8947368421052627E-2</v>
      </c>
      <c r="AJ268" s="68">
        <v>12</v>
      </c>
      <c r="AK268" s="67">
        <f t="shared" si="1001"/>
        <v>0.31578947368421051</v>
      </c>
      <c r="AL268" s="68">
        <v>2</v>
      </c>
      <c r="AM268" s="67">
        <f t="shared" si="1002"/>
        <v>5.2631578947368418E-2</v>
      </c>
      <c r="AN268" s="174">
        <v>9</v>
      </c>
      <c r="AO268" s="175">
        <v>1</v>
      </c>
      <c r="AP268" s="67">
        <f t="shared" si="1003"/>
        <v>0.1111111111111111</v>
      </c>
      <c r="AQ268" s="68">
        <v>2</v>
      </c>
      <c r="AR268" s="67">
        <f t="shared" si="1004"/>
        <v>0.22222222222222221</v>
      </c>
      <c r="AS268" s="68">
        <v>0</v>
      </c>
      <c r="AT268" s="67">
        <f t="shared" si="1005"/>
        <v>0</v>
      </c>
      <c r="AU268" s="174">
        <v>3</v>
      </c>
      <c r="AV268" s="175">
        <v>0</v>
      </c>
      <c r="AW268" s="67">
        <f t="shared" si="1006"/>
        <v>0</v>
      </c>
      <c r="AX268" s="68">
        <v>0</v>
      </c>
      <c r="AY268" s="67">
        <f t="shared" si="1007"/>
        <v>0</v>
      </c>
      <c r="AZ268" s="68">
        <v>0</v>
      </c>
      <c r="BA268" s="67">
        <f t="shared" si="1008"/>
        <v>0</v>
      </c>
      <c r="BB268" s="174">
        <f t="shared" si="1009"/>
        <v>398</v>
      </c>
      <c r="BC268" s="69">
        <f t="shared" si="1009"/>
        <v>50</v>
      </c>
      <c r="BD268" s="67">
        <f t="shared" si="1010"/>
        <v>0.12562814070351758</v>
      </c>
      <c r="BE268" s="69">
        <f t="shared" si="1011"/>
        <v>140</v>
      </c>
      <c r="BF268" s="67">
        <f t="shared" si="1012"/>
        <v>0.35175879396984927</v>
      </c>
      <c r="BG268" s="69">
        <f t="shared" si="1013"/>
        <v>16</v>
      </c>
      <c r="BH268" s="67">
        <f t="shared" si="1014"/>
        <v>4.0201005025125629E-2</v>
      </c>
      <c r="BJ268" s="263"/>
      <c r="BK268" s="284"/>
      <c r="BL268" s="223" t="s">
        <v>191</v>
      </c>
      <c r="BM268" s="40">
        <v>382</v>
      </c>
      <c r="BN268" s="40">
        <v>39</v>
      </c>
      <c r="BO268" s="91">
        <v>0.10209424083769633</v>
      </c>
      <c r="BP268" s="40">
        <v>142</v>
      </c>
      <c r="BQ268" s="91">
        <v>0.37172774869109948</v>
      </c>
      <c r="BR268" s="40">
        <v>17</v>
      </c>
      <c r="BS268" s="91">
        <v>4.4502617801047119E-2</v>
      </c>
      <c r="BU268" s="209"/>
      <c r="BV268" s="213" t="s">
        <v>191</v>
      </c>
      <c r="BW268" s="38">
        <f t="shared" si="2083"/>
        <v>0.48241206030150752</v>
      </c>
      <c r="BX268" s="38">
        <f t="shared" si="2084"/>
        <v>0.48167539267015708</v>
      </c>
    </row>
    <row r="269" spans="2:76" ht="14.25" customHeight="1">
      <c r="B269" s="263"/>
      <c r="C269" s="284"/>
      <c r="D269" s="144" t="s">
        <v>246</v>
      </c>
      <c r="E269" s="174">
        <v>0</v>
      </c>
      <c r="F269" s="175">
        <v>0</v>
      </c>
      <c r="G269" s="67" t="str">
        <f t="shared" ref="G269" si="2113">IFERROR(F269/E269,"-")</f>
        <v>-</v>
      </c>
      <c r="H269" s="68">
        <v>0</v>
      </c>
      <c r="I269" s="67" t="str">
        <f t="shared" ref="I269" si="2114">IFERROR(H269/E269,"-")</f>
        <v>-</v>
      </c>
      <c r="J269" s="68">
        <v>0</v>
      </c>
      <c r="K269" s="67" t="str">
        <f t="shared" ref="K269" si="2115">IFERROR(J269/E269,"-")</f>
        <v>-</v>
      </c>
      <c r="L269" s="174">
        <v>0</v>
      </c>
      <c r="M269" s="175">
        <v>0</v>
      </c>
      <c r="N269" s="67" t="str">
        <f t="shared" ref="N269" si="2116">IFERROR(M269/L269,"-")</f>
        <v>-</v>
      </c>
      <c r="O269" s="68">
        <v>0</v>
      </c>
      <c r="P269" s="67" t="str">
        <f t="shared" ref="P269" si="2117">IFERROR(O269/L269,"-")</f>
        <v>-</v>
      </c>
      <c r="Q269" s="68">
        <v>0</v>
      </c>
      <c r="R269" s="67" t="str">
        <f t="shared" ref="R269" si="2118">IFERROR(Q269/L269,"-")</f>
        <v>-</v>
      </c>
      <c r="S269" s="174">
        <v>7</v>
      </c>
      <c r="T269" s="175">
        <v>0</v>
      </c>
      <c r="U269" s="67">
        <f t="shared" ref="U269" si="2119">IFERROR(T269/S269,"-")</f>
        <v>0</v>
      </c>
      <c r="V269" s="68">
        <v>2</v>
      </c>
      <c r="W269" s="67">
        <f t="shared" ref="W269" si="2120">IFERROR(V269/S269,"-")</f>
        <v>0.2857142857142857</v>
      </c>
      <c r="X269" s="68">
        <v>0</v>
      </c>
      <c r="Y269" s="67">
        <f t="shared" ref="Y269" si="2121">IFERROR(X269/S269,"-")</f>
        <v>0</v>
      </c>
      <c r="Z269" s="174">
        <v>10</v>
      </c>
      <c r="AA269" s="175">
        <v>0</v>
      </c>
      <c r="AB269" s="67">
        <f t="shared" ref="AB269" si="2122">IFERROR(AA269/Z269,"-")</f>
        <v>0</v>
      </c>
      <c r="AC269" s="68">
        <v>2</v>
      </c>
      <c r="AD269" s="67">
        <f t="shared" ref="AD269" si="2123">IFERROR(AC269/Z269,"-")</f>
        <v>0.2</v>
      </c>
      <c r="AE269" s="68">
        <v>2</v>
      </c>
      <c r="AF269" s="67">
        <f t="shared" ref="AF269" si="2124">IFERROR(AE269/Z269,"-")</f>
        <v>0.2</v>
      </c>
      <c r="AG269" s="174">
        <v>21</v>
      </c>
      <c r="AH269" s="175">
        <v>0</v>
      </c>
      <c r="AI269" s="67">
        <f t="shared" ref="AI269" si="2125">IFERROR(AH269/AG269,"-")</f>
        <v>0</v>
      </c>
      <c r="AJ269" s="68">
        <v>2</v>
      </c>
      <c r="AK269" s="67">
        <f t="shared" ref="AK269" si="2126">IFERROR(AJ269/AG269,"-")</f>
        <v>9.5238095238095233E-2</v>
      </c>
      <c r="AL269" s="68">
        <v>0</v>
      </c>
      <c r="AM269" s="67">
        <f t="shared" ref="AM269" si="2127">IFERROR(AL269/AG269,"-")</f>
        <v>0</v>
      </c>
      <c r="AN269" s="174">
        <v>22</v>
      </c>
      <c r="AO269" s="175">
        <v>1</v>
      </c>
      <c r="AP269" s="67">
        <f t="shared" ref="AP269" si="2128">IFERROR(AO269/AN269,"-")</f>
        <v>4.5454545454545456E-2</v>
      </c>
      <c r="AQ269" s="68">
        <v>2</v>
      </c>
      <c r="AR269" s="67">
        <f t="shared" ref="AR269" si="2129">IFERROR(AQ269/AN269,"-")</f>
        <v>9.0909090909090912E-2</v>
      </c>
      <c r="AS269" s="68">
        <v>0</v>
      </c>
      <c r="AT269" s="67">
        <f t="shared" ref="AT269" si="2130">IFERROR(AS269/AN269,"-")</f>
        <v>0</v>
      </c>
      <c r="AU269" s="174">
        <v>14</v>
      </c>
      <c r="AV269" s="175">
        <v>0</v>
      </c>
      <c r="AW269" s="67">
        <f t="shared" ref="AW269" si="2131">IFERROR(AV269/AU269,"-")</f>
        <v>0</v>
      </c>
      <c r="AX269" s="68">
        <v>2</v>
      </c>
      <c r="AY269" s="67">
        <f t="shared" ref="AY269" si="2132">IFERROR(AX269/AU269,"-")</f>
        <v>0.14285714285714285</v>
      </c>
      <c r="AZ269" s="68">
        <v>0</v>
      </c>
      <c r="BA269" s="67">
        <f t="shared" ref="BA269" si="2133">IFERROR(AZ269/AU269,"-")</f>
        <v>0</v>
      </c>
      <c r="BB269" s="174">
        <f t="shared" ref="BB269" si="2134">SUM(E269,L269,S269,Z269,AG269,AN269,AU269,)</f>
        <v>74</v>
      </c>
      <c r="BC269" s="69">
        <f t="shared" ref="BC269" si="2135">SUM(F269,M269,T269,AA269,AH269,AO269,AV269,)</f>
        <v>1</v>
      </c>
      <c r="BD269" s="67">
        <f t="shared" ref="BD269" si="2136">IFERROR(BC269/BB269,"-")</f>
        <v>1.3513513513513514E-2</v>
      </c>
      <c r="BE269" s="69">
        <f t="shared" ref="BE269" si="2137">SUM(H269,O269,V269,AC269,AJ269,AQ269,AX269,)</f>
        <v>10</v>
      </c>
      <c r="BF269" s="67">
        <f t="shared" ref="BF269" si="2138">IFERROR(BE269/BB269,"-")</f>
        <v>0.13513513513513514</v>
      </c>
      <c r="BG269" s="69">
        <f t="shared" ref="BG269" si="2139">SUM(J269,Q269,X269,AE269,AL269,AS269,AZ269,)</f>
        <v>2</v>
      </c>
      <c r="BH269" s="67">
        <f t="shared" ref="BH269" si="2140">IFERROR(BG269/BB269,"-")</f>
        <v>2.7027027027027029E-2</v>
      </c>
      <c r="BJ269" s="263"/>
      <c r="BK269" s="284"/>
      <c r="BL269" s="223" t="s">
        <v>245</v>
      </c>
      <c r="BM269" s="40">
        <v>37</v>
      </c>
      <c r="BN269" s="40">
        <v>0</v>
      </c>
      <c r="BO269" s="91">
        <v>0</v>
      </c>
      <c r="BP269" s="40">
        <v>0</v>
      </c>
      <c r="BQ269" s="91">
        <v>0</v>
      </c>
      <c r="BR269" s="40">
        <v>0</v>
      </c>
      <c r="BS269" s="91">
        <v>0</v>
      </c>
      <c r="BU269" s="209"/>
      <c r="BV269" s="213" t="s">
        <v>245</v>
      </c>
      <c r="BW269" s="38">
        <f t="shared" si="2083"/>
        <v>0.82432432432432434</v>
      </c>
      <c r="BX269" s="38">
        <f t="shared" si="2084"/>
        <v>1</v>
      </c>
    </row>
    <row r="270" spans="2:76" ht="14.25" customHeight="1">
      <c r="B270" s="264"/>
      <c r="C270" s="285"/>
      <c r="D270" s="164" t="s">
        <v>74</v>
      </c>
      <c r="E270" s="39">
        <v>2</v>
      </c>
      <c r="F270" s="237">
        <v>0</v>
      </c>
      <c r="G270" s="13">
        <f t="shared" si="988"/>
        <v>0</v>
      </c>
      <c r="H270" s="34">
        <v>1</v>
      </c>
      <c r="I270" s="13">
        <f t="shared" si="989"/>
        <v>0.5</v>
      </c>
      <c r="J270" s="34">
        <v>1</v>
      </c>
      <c r="K270" s="13">
        <f t="shared" si="990"/>
        <v>0.5</v>
      </c>
      <c r="L270" s="39">
        <v>4</v>
      </c>
      <c r="M270" s="237">
        <v>0</v>
      </c>
      <c r="N270" s="13">
        <f t="shared" si="991"/>
        <v>0</v>
      </c>
      <c r="O270" s="34">
        <v>2</v>
      </c>
      <c r="P270" s="13">
        <f t="shared" si="992"/>
        <v>0.5</v>
      </c>
      <c r="Q270" s="34">
        <v>0</v>
      </c>
      <c r="R270" s="13">
        <f t="shared" si="993"/>
        <v>0</v>
      </c>
      <c r="S270" s="39">
        <v>1912</v>
      </c>
      <c r="T270" s="237">
        <v>267</v>
      </c>
      <c r="U270" s="13">
        <f t="shared" si="994"/>
        <v>0.13964435146443516</v>
      </c>
      <c r="V270" s="34">
        <v>703</v>
      </c>
      <c r="W270" s="13">
        <f t="shared" si="995"/>
        <v>0.36767782426778245</v>
      </c>
      <c r="X270" s="34">
        <v>103</v>
      </c>
      <c r="Y270" s="13">
        <f t="shared" si="996"/>
        <v>5.387029288702929E-2</v>
      </c>
      <c r="Z270" s="39">
        <v>1399</v>
      </c>
      <c r="AA270" s="237">
        <v>176</v>
      </c>
      <c r="AB270" s="13">
        <f t="shared" si="997"/>
        <v>0.12580414581844174</v>
      </c>
      <c r="AC270" s="34">
        <v>542</v>
      </c>
      <c r="AD270" s="13">
        <f t="shared" si="998"/>
        <v>0.3874195854181558</v>
      </c>
      <c r="AE270" s="34">
        <v>64</v>
      </c>
      <c r="AF270" s="13">
        <f t="shared" si="999"/>
        <v>4.5746962115796999E-2</v>
      </c>
      <c r="AG270" s="39">
        <v>795</v>
      </c>
      <c r="AH270" s="237">
        <v>78</v>
      </c>
      <c r="AI270" s="13">
        <f t="shared" si="1000"/>
        <v>9.8113207547169817E-2</v>
      </c>
      <c r="AJ270" s="34">
        <v>278</v>
      </c>
      <c r="AK270" s="13">
        <f t="shared" si="1001"/>
        <v>0.34968553459119495</v>
      </c>
      <c r="AL270" s="34">
        <v>28</v>
      </c>
      <c r="AM270" s="13">
        <f t="shared" si="1002"/>
        <v>3.5220125786163521E-2</v>
      </c>
      <c r="AN270" s="39">
        <v>379</v>
      </c>
      <c r="AO270" s="237">
        <v>24</v>
      </c>
      <c r="AP270" s="13">
        <f t="shared" si="1003"/>
        <v>6.3324538258575203E-2</v>
      </c>
      <c r="AQ270" s="34">
        <v>106</v>
      </c>
      <c r="AR270" s="13">
        <f t="shared" si="1004"/>
        <v>0.27968337730870713</v>
      </c>
      <c r="AS270" s="34">
        <v>13</v>
      </c>
      <c r="AT270" s="13">
        <f t="shared" si="1005"/>
        <v>3.430079155672823E-2</v>
      </c>
      <c r="AU270" s="39">
        <v>136</v>
      </c>
      <c r="AV270" s="237">
        <v>3</v>
      </c>
      <c r="AW270" s="13">
        <f t="shared" si="1006"/>
        <v>2.2058823529411766E-2</v>
      </c>
      <c r="AX270" s="34">
        <v>25</v>
      </c>
      <c r="AY270" s="13">
        <f t="shared" si="1007"/>
        <v>0.18382352941176472</v>
      </c>
      <c r="AZ270" s="34">
        <v>2</v>
      </c>
      <c r="BA270" s="13">
        <f t="shared" si="1008"/>
        <v>1.4705882352941176E-2</v>
      </c>
      <c r="BB270" s="39">
        <f t="shared" si="1009"/>
        <v>4627</v>
      </c>
      <c r="BC270" s="75">
        <f t="shared" si="1009"/>
        <v>548</v>
      </c>
      <c r="BD270" s="13">
        <f t="shared" si="1010"/>
        <v>0.11843527123406095</v>
      </c>
      <c r="BE270" s="75">
        <f t="shared" si="1011"/>
        <v>1657</v>
      </c>
      <c r="BF270" s="13">
        <f t="shared" si="1012"/>
        <v>0.35811540955262589</v>
      </c>
      <c r="BG270" s="75">
        <f t="shared" si="1013"/>
        <v>211</v>
      </c>
      <c r="BH270" s="13">
        <f t="shared" si="1014"/>
        <v>4.5601901880267991E-2</v>
      </c>
      <c r="BJ270" s="264"/>
      <c r="BK270" s="285"/>
      <c r="BL270" s="222" t="s">
        <v>74</v>
      </c>
      <c r="BM270" s="40">
        <v>4437</v>
      </c>
      <c r="BN270" s="40">
        <v>485</v>
      </c>
      <c r="BO270" s="91">
        <v>0.10930809105251296</v>
      </c>
      <c r="BP270" s="40">
        <v>1636</v>
      </c>
      <c r="BQ270" s="91">
        <v>0.36871760198332204</v>
      </c>
      <c r="BR270" s="40">
        <v>198</v>
      </c>
      <c r="BS270" s="91">
        <v>4.4624746450304259E-2</v>
      </c>
      <c r="BU270" s="210"/>
      <c r="BV270" s="212" t="s">
        <v>74</v>
      </c>
      <c r="BW270" s="38">
        <f t="shared" si="2083"/>
        <v>0.47784741733304514</v>
      </c>
      <c r="BX270" s="38">
        <f t="shared" si="2084"/>
        <v>0.47734956051386074</v>
      </c>
    </row>
    <row r="271" spans="2:76" ht="14.25" customHeight="1">
      <c r="B271" s="262">
        <v>67</v>
      </c>
      <c r="C271" s="283" t="s">
        <v>6</v>
      </c>
      <c r="D271" s="143" t="s">
        <v>247</v>
      </c>
      <c r="E271" s="128">
        <v>13</v>
      </c>
      <c r="F271" s="89">
        <v>6</v>
      </c>
      <c r="G271" s="77">
        <f t="shared" si="988"/>
        <v>0.46153846153846156</v>
      </c>
      <c r="H271" s="78">
        <v>4</v>
      </c>
      <c r="I271" s="77">
        <f t="shared" si="989"/>
        <v>0.30769230769230771</v>
      </c>
      <c r="J271" s="78">
        <v>1</v>
      </c>
      <c r="K271" s="77">
        <f t="shared" si="990"/>
        <v>7.6923076923076927E-2</v>
      </c>
      <c r="L271" s="128">
        <v>21</v>
      </c>
      <c r="M271" s="89">
        <v>11</v>
      </c>
      <c r="N271" s="77">
        <f t="shared" si="991"/>
        <v>0.52380952380952384</v>
      </c>
      <c r="O271" s="78">
        <v>2</v>
      </c>
      <c r="P271" s="77">
        <f t="shared" si="992"/>
        <v>9.5238095238095233E-2</v>
      </c>
      <c r="Q271" s="78">
        <v>1</v>
      </c>
      <c r="R271" s="77">
        <f t="shared" si="993"/>
        <v>4.7619047619047616E-2</v>
      </c>
      <c r="S271" s="128">
        <v>672</v>
      </c>
      <c r="T271" s="89">
        <v>48</v>
      </c>
      <c r="U271" s="77">
        <f t="shared" si="994"/>
        <v>7.1428571428571425E-2</v>
      </c>
      <c r="V271" s="78">
        <v>134</v>
      </c>
      <c r="W271" s="77">
        <f t="shared" si="995"/>
        <v>0.19940476190476192</v>
      </c>
      <c r="X271" s="78">
        <v>42</v>
      </c>
      <c r="Y271" s="77">
        <f t="shared" si="996"/>
        <v>6.25E-2</v>
      </c>
      <c r="Z271" s="128">
        <v>532</v>
      </c>
      <c r="AA271" s="89">
        <v>29</v>
      </c>
      <c r="AB271" s="77">
        <f t="shared" si="997"/>
        <v>5.4511278195488719E-2</v>
      </c>
      <c r="AC271" s="78">
        <v>81</v>
      </c>
      <c r="AD271" s="77">
        <f t="shared" si="998"/>
        <v>0.15225563909774437</v>
      </c>
      <c r="AE271" s="78">
        <v>44</v>
      </c>
      <c r="AF271" s="77">
        <f t="shared" si="999"/>
        <v>8.2706766917293228E-2</v>
      </c>
      <c r="AG271" s="128">
        <v>324</v>
      </c>
      <c r="AH271" s="89">
        <v>6</v>
      </c>
      <c r="AI271" s="77">
        <f t="shared" si="1000"/>
        <v>1.8518518518518517E-2</v>
      </c>
      <c r="AJ271" s="78">
        <v>31</v>
      </c>
      <c r="AK271" s="77">
        <f t="shared" si="1001"/>
        <v>9.5679012345679007E-2</v>
      </c>
      <c r="AL271" s="78">
        <v>18</v>
      </c>
      <c r="AM271" s="77">
        <f t="shared" si="1002"/>
        <v>5.5555555555555552E-2</v>
      </c>
      <c r="AN271" s="128">
        <v>195</v>
      </c>
      <c r="AO271" s="89">
        <v>2</v>
      </c>
      <c r="AP271" s="77">
        <f t="shared" si="1003"/>
        <v>1.0256410256410256E-2</v>
      </c>
      <c r="AQ271" s="78">
        <v>8</v>
      </c>
      <c r="AR271" s="77">
        <f t="shared" si="1004"/>
        <v>4.1025641025641026E-2</v>
      </c>
      <c r="AS271" s="78">
        <v>8</v>
      </c>
      <c r="AT271" s="77">
        <f t="shared" si="1005"/>
        <v>4.1025641025641026E-2</v>
      </c>
      <c r="AU271" s="128">
        <v>76</v>
      </c>
      <c r="AV271" s="89">
        <v>0</v>
      </c>
      <c r="AW271" s="77">
        <f t="shared" si="1006"/>
        <v>0</v>
      </c>
      <c r="AX271" s="78">
        <v>1</v>
      </c>
      <c r="AY271" s="77">
        <f t="shared" si="1007"/>
        <v>1.3157894736842105E-2</v>
      </c>
      <c r="AZ271" s="78">
        <v>0</v>
      </c>
      <c r="BA271" s="77">
        <f t="shared" si="1008"/>
        <v>0</v>
      </c>
      <c r="BB271" s="128">
        <f t="shared" si="1009"/>
        <v>1833</v>
      </c>
      <c r="BC271" s="79">
        <f t="shared" si="1009"/>
        <v>102</v>
      </c>
      <c r="BD271" s="77">
        <f t="shared" si="1010"/>
        <v>5.5646481178396073E-2</v>
      </c>
      <c r="BE271" s="79">
        <f t="shared" si="1011"/>
        <v>261</v>
      </c>
      <c r="BF271" s="77">
        <f t="shared" si="1012"/>
        <v>0.14238952536824878</v>
      </c>
      <c r="BG271" s="79">
        <f t="shared" si="1013"/>
        <v>114</v>
      </c>
      <c r="BH271" s="77">
        <f t="shared" si="1014"/>
        <v>6.2193126022913256E-2</v>
      </c>
      <c r="BJ271" s="262">
        <v>67</v>
      </c>
      <c r="BK271" s="283" t="s">
        <v>6</v>
      </c>
      <c r="BL271" s="223" t="s">
        <v>177</v>
      </c>
      <c r="BM271" s="40">
        <v>1818</v>
      </c>
      <c r="BN271" s="40">
        <v>87</v>
      </c>
      <c r="BO271" s="91">
        <v>4.7854785478547858E-2</v>
      </c>
      <c r="BP271" s="40">
        <v>275</v>
      </c>
      <c r="BQ271" s="91">
        <v>0.15126512651265125</v>
      </c>
      <c r="BR271" s="40">
        <v>85</v>
      </c>
      <c r="BS271" s="91">
        <v>4.6754675467546754E-2</v>
      </c>
      <c r="BU271" s="208" t="s">
        <v>6</v>
      </c>
      <c r="BV271" s="213" t="s">
        <v>163</v>
      </c>
      <c r="BW271" s="38">
        <f t="shared" si="2083"/>
        <v>0.73977086743044185</v>
      </c>
      <c r="BX271" s="38">
        <f t="shared" si="2084"/>
        <v>0.75412541254125409</v>
      </c>
    </row>
    <row r="272" spans="2:76" ht="14.25" customHeight="1">
      <c r="B272" s="263"/>
      <c r="C272" s="284"/>
      <c r="D272" s="181" t="s">
        <v>191</v>
      </c>
      <c r="E272" s="174">
        <v>0</v>
      </c>
      <c r="F272" s="175">
        <v>0</v>
      </c>
      <c r="G272" s="67" t="str">
        <f t="shared" si="988"/>
        <v>-</v>
      </c>
      <c r="H272" s="68">
        <v>0</v>
      </c>
      <c r="I272" s="67" t="str">
        <f t="shared" si="989"/>
        <v>-</v>
      </c>
      <c r="J272" s="68">
        <v>0</v>
      </c>
      <c r="K272" s="67" t="str">
        <f t="shared" si="990"/>
        <v>-</v>
      </c>
      <c r="L272" s="174">
        <v>0</v>
      </c>
      <c r="M272" s="175">
        <v>0</v>
      </c>
      <c r="N272" s="67" t="str">
        <f t="shared" si="991"/>
        <v>-</v>
      </c>
      <c r="O272" s="68">
        <v>0</v>
      </c>
      <c r="P272" s="67" t="str">
        <f t="shared" si="992"/>
        <v>-</v>
      </c>
      <c r="Q272" s="68">
        <v>0</v>
      </c>
      <c r="R272" s="67" t="str">
        <f t="shared" si="993"/>
        <v>-</v>
      </c>
      <c r="S272" s="174">
        <v>41</v>
      </c>
      <c r="T272" s="175">
        <v>5</v>
      </c>
      <c r="U272" s="67">
        <f t="shared" si="994"/>
        <v>0.12195121951219512</v>
      </c>
      <c r="V272" s="68">
        <v>7</v>
      </c>
      <c r="W272" s="67">
        <f t="shared" si="995"/>
        <v>0.17073170731707318</v>
      </c>
      <c r="X272" s="68">
        <v>7</v>
      </c>
      <c r="Y272" s="67">
        <f t="shared" si="996"/>
        <v>0.17073170731707318</v>
      </c>
      <c r="Z272" s="174">
        <v>9</v>
      </c>
      <c r="AA272" s="175">
        <v>0</v>
      </c>
      <c r="AB272" s="67">
        <f t="shared" si="997"/>
        <v>0</v>
      </c>
      <c r="AC272" s="68">
        <v>3</v>
      </c>
      <c r="AD272" s="67">
        <f t="shared" si="998"/>
        <v>0.33333333333333331</v>
      </c>
      <c r="AE272" s="68">
        <v>1</v>
      </c>
      <c r="AF272" s="67">
        <f t="shared" si="999"/>
        <v>0.1111111111111111</v>
      </c>
      <c r="AG272" s="174">
        <v>6</v>
      </c>
      <c r="AH272" s="175">
        <v>0</v>
      </c>
      <c r="AI272" s="67">
        <f t="shared" si="1000"/>
        <v>0</v>
      </c>
      <c r="AJ272" s="68">
        <v>1</v>
      </c>
      <c r="AK272" s="67">
        <f t="shared" si="1001"/>
        <v>0.16666666666666666</v>
      </c>
      <c r="AL272" s="68">
        <v>1</v>
      </c>
      <c r="AM272" s="67">
        <f t="shared" si="1002"/>
        <v>0.16666666666666666</v>
      </c>
      <c r="AN272" s="174">
        <v>1</v>
      </c>
      <c r="AO272" s="175">
        <v>0</v>
      </c>
      <c r="AP272" s="67">
        <f t="shared" si="1003"/>
        <v>0</v>
      </c>
      <c r="AQ272" s="68">
        <v>0</v>
      </c>
      <c r="AR272" s="67">
        <f t="shared" si="1004"/>
        <v>0</v>
      </c>
      <c r="AS272" s="68">
        <v>0</v>
      </c>
      <c r="AT272" s="67">
        <f t="shared" si="1005"/>
        <v>0</v>
      </c>
      <c r="AU272" s="174">
        <v>1</v>
      </c>
      <c r="AV272" s="175">
        <v>0</v>
      </c>
      <c r="AW272" s="67">
        <f t="shared" si="1006"/>
        <v>0</v>
      </c>
      <c r="AX272" s="68">
        <v>0</v>
      </c>
      <c r="AY272" s="67">
        <f t="shared" si="1007"/>
        <v>0</v>
      </c>
      <c r="AZ272" s="68">
        <v>0</v>
      </c>
      <c r="BA272" s="67">
        <f t="shared" si="1008"/>
        <v>0</v>
      </c>
      <c r="BB272" s="174">
        <f t="shared" si="1009"/>
        <v>58</v>
      </c>
      <c r="BC272" s="69">
        <f t="shared" si="1009"/>
        <v>5</v>
      </c>
      <c r="BD272" s="67">
        <f t="shared" si="1010"/>
        <v>8.6206896551724144E-2</v>
      </c>
      <c r="BE272" s="69">
        <f t="shared" si="1011"/>
        <v>11</v>
      </c>
      <c r="BF272" s="67">
        <f t="shared" si="1012"/>
        <v>0.18965517241379309</v>
      </c>
      <c r="BG272" s="69">
        <f t="shared" si="1013"/>
        <v>9</v>
      </c>
      <c r="BH272" s="67">
        <f t="shared" si="1014"/>
        <v>0.15517241379310345</v>
      </c>
      <c r="BJ272" s="263"/>
      <c r="BK272" s="284"/>
      <c r="BL272" s="223" t="s">
        <v>191</v>
      </c>
      <c r="BM272" s="40">
        <v>57</v>
      </c>
      <c r="BN272" s="40">
        <v>1</v>
      </c>
      <c r="BO272" s="91">
        <v>1.7543859649122806E-2</v>
      </c>
      <c r="BP272" s="40">
        <v>10</v>
      </c>
      <c r="BQ272" s="91">
        <v>0.17543859649122806</v>
      </c>
      <c r="BR272" s="40">
        <v>6</v>
      </c>
      <c r="BS272" s="91">
        <v>0.10526315789473684</v>
      </c>
      <c r="BU272" s="209"/>
      <c r="BV272" s="213" t="s">
        <v>191</v>
      </c>
      <c r="BW272" s="38">
        <f t="shared" si="2083"/>
        <v>0.56896551724137934</v>
      </c>
      <c r="BX272" s="38">
        <f t="shared" si="2084"/>
        <v>0.70175438596491224</v>
      </c>
    </row>
    <row r="273" spans="2:76" ht="14.25" customHeight="1">
      <c r="B273" s="263"/>
      <c r="C273" s="284"/>
      <c r="D273" s="144" t="s">
        <v>246</v>
      </c>
      <c r="E273" s="174">
        <v>0</v>
      </c>
      <c r="F273" s="175">
        <v>0</v>
      </c>
      <c r="G273" s="67" t="str">
        <f t="shared" ref="G273" si="2141">IFERROR(F273/E273,"-")</f>
        <v>-</v>
      </c>
      <c r="H273" s="68">
        <v>0</v>
      </c>
      <c r="I273" s="67" t="str">
        <f t="shared" ref="I273" si="2142">IFERROR(H273/E273,"-")</f>
        <v>-</v>
      </c>
      <c r="J273" s="68">
        <v>0</v>
      </c>
      <c r="K273" s="67" t="str">
        <f t="shared" ref="K273" si="2143">IFERROR(J273/E273,"-")</f>
        <v>-</v>
      </c>
      <c r="L273" s="174">
        <v>3</v>
      </c>
      <c r="M273" s="175">
        <v>0</v>
      </c>
      <c r="N273" s="67">
        <f t="shared" ref="N273" si="2144">IFERROR(M273/L273,"-")</f>
        <v>0</v>
      </c>
      <c r="O273" s="68">
        <v>0</v>
      </c>
      <c r="P273" s="67">
        <f t="shared" ref="P273" si="2145">IFERROR(O273/L273,"-")</f>
        <v>0</v>
      </c>
      <c r="Q273" s="68">
        <v>0</v>
      </c>
      <c r="R273" s="67">
        <f t="shared" ref="R273" si="2146">IFERROR(Q273/L273,"-")</f>
        <v>0</v>
      </c>
      <c r="S273" s="174">
        <v>7</v>
      </c>
      <c r="T273" s="175">
        <v>0</v>
      </c>
      <c r="U273" s="67">
        <f t="shared" ref="U273" si="2147">IFERROR(T273/S273,"-")</f>
        <v>0</v>
      </c>
      <c r="V273" s="68">
        <v>0</v>
      </c>
      <c r="W273" s="67">
        <f t="shared" ref="W273" si="2148">IFERROR(V273/S273,"-")</f>
        <v>0</v>
      </c>
      <c r="X273" s="68">
        <v>0</v>
      </c>
      <c r="Y273" s="67">
        <f t="shared" ref="Y273" si="2149">IFERROR(X273/S273,"-")</f>
        <v>0</v>
      </c>
      <c r="Z273" s="174">
        <v>9</v>
      </c>
      <c r="AA273" s="175">
        <v>0</v>
      </c>
      <c r="AB273" s="67">
        <f t="shared" ref="AB273" si="2150">IFERROR(AA273/Z273,"-")</f>
        <v>0</v>
      </c>
      <c r="AC273" s="68">
        <v>0</v>
      </c>
      <c r="AD273" s="67">
        <f t="shared" ref="AD273" si="2151">IFERROR(AC273/Z273,"-")</f>
        <v>0</v>
      </c>
      <c r="AE273" s="68">
        <v>1</v>
      </c>
      <c r="AF273" s="67">
        <f t="shared" ref="AF273" si="2152">IFERROR(AE273/Z273,"-")</f>
        <v>0.1111111111111111</v>
      </c>
      <c r="AG273" s="174">
        <v>9</v>
      </c>
      <c r="AH273" s="175">
        <v>0</v>
      </c>
      <c r="AI273" s="67">
        <f t="shared" ref="AI273" si="2153">IFERROR(AH273/AG273,"-")</f>
        <v>0</v>
      </c>
      <c r="AJ273" s="68">
        <v>0</v>
      </c>
      <c r="AK273" s="67">
        <f t="shared" ref="AK273" si="2154">IFERROR(AJ273/AG273,"-")</f>
        <v>0</v>
      </c>
      <c r="AL273" s="68">
        <v>0</v>
      </c>
      <c r="AM273" s="67">
        <f t="shared" ref="AM273" si="2155">IFERROR(AL273/AG273,"-")</f>
        <v>0</v>
      </c>
      <c r="AN273" s="174">
        <v>15</v>
      </c>
      <c r="AO273" s="175">
        <v>0</v>
      </c>
      <c r="AP273" s="67">
        <f t="shared" ref="AP273" si="2156">IFERROR(AO273/AN273,"-")</f>
        <v>0</v>
      </c>
      <c r="AQ273" s="68">
        <v>0</v>
      </c>
      <c r="AR273" s="67">
        <f t="shared" ref="AR273" si="2157">IFERROR(AQ273/AN273,"-")</f>
        <v>0</v>
      </c>
      <c r="AS273" s="68">
        <v>0</v>
      </c>
      <c r="AT273" s="67">
        <f t="shared" ref="AT273" si="2158">IFERROR(AS273/AN273,"-")</f>
        <v>0</v>
      </c>
      <c r="AU273" s="174">
        <v>7</v>
      </c>
      <c r="AV273" s="175">
        <v>0</v>
      </c>
      <c r="AW273" s="67">
        <f t="shared" ref="AW273" si="2159">IFERROR(AV273/AU273,"-")</f>
        <v>0</v>
      </c>
      <c r="AX273" s="68">
        <v>0</v>
      </c>
      <c r="AY273" s="67">
        <f t="shared" ref="AY273" si="2160">IFERROR(AX273/AU273,"-")</f>
        <v>0</v>
      </c>
      <c r="AZ273" s="68">
        <v>0</v>
      </c>
      <c r="BA273" s="67">
        <f t="shared" ref="BA273" si="2161">IFERROR(AZ273/AU273,"-")</f>
        <v>0</v>
      </c>
      <c r="BB273" s="174">
        <f t="shared" ref="BB273" si="2162">SUM(E273,L273,S273,Z273,AG273,AN273,AU273,)</f>
        <v>50</v>
      </c>
      <c r="BC273" s="69">
        <f t="shared" ref="BC273" si="2163">SUM(F273,M273,T273,AA273,AH273,AO273,AV273,)</f>
        <v>0</v>
      </c>
      <c r="BD273" s="67">
        <f t="shared" ref="BD273" si="2164">IFERROR(BC273/BB273,"-")</f>
        <v>0</v>
      </c>
      <c r="BE273" s="69">
        <f t="shared" ref="BE273" si="2165">SUM(H273,O273,V273,AC273,AJ273,AQ273,AX273,)</f>
        <v>0</v>
      </c>
      <c r="BF273" s="67">
        <f t="shared" ref="BF273" si="2166">IFERROR(BE273/BB273,"-")</f>
        <v>0</v>
      </c>
      <c r="BG273" s="69">
        <f t="shared" ref="BG273" si="2167">SUM(J273,Q273,X273,AE273,AL273,AS273,AZ273,)</f>
        <v>1</v>
      </c>
      <c r="BH273" s="67">
        <f t="shared" ref="BH273" si="2168">IFERROR(BG273/BB273,"-")</f>
        <v>0.02</v>
      </c>
      <c r="BJ273" s="263"/>
      <c r="BK273" s="284"/>
      <c r="BL273" s="223" t="s">
        <v>245</v>
      </c>
      <c r="BM273" s="40">
        <v>25</v>
      </c>
      <c r="BN273" s="40">
        <v>0</v>
      </c>
      <c r="BO273" s="91">
        <v>0</v>
      </c>
      <c r="BP273" s="40">
        <v>0</v>
      </c>
      <c r="BQ273" s="91">
        <v>0</v>
      </c>
      <c r="BR273" s="40">
        <v>0</v>
      </c>
      <c r="BS273" s="91">
        <v>0</v>
      </c>
      <c r="BU273" s="209"/>
      <c r="BV273" s="213" t="s">
        <v>245</v>
      </c>
      <c r="BW273" s="38">
        <f t="shared" si="2083"/>
        <v>0.98</v>
      </c>
      <c r="BX273" s="38">
        <f t="shared" si="2084"/>
        <v>1</v>
      </c>
    </row>
    <row r="274" spans="2:76" ht="14.25" customHeight="1">
      <c r="B274" s="264"/>
      <c r="C274" s="285"/>
      <c r="D274" s="164" t="s">
        <v>74</v>
      </c>
      <c r="E274" s="39">
        <v>13</v>
      </c>
      <c r="F274" s="237">
        <v>6</v>
      </c>
      <c r="G274" s="13">
        <f t="shared" si="988"/>
        <v>0.46153846153846156</v>
      </c>
      <c r="H274" s="34">
        <v>4</v>
      </c>
      <c r="I274" s="13">
        <f t="shared" si="989"/>
        <v>0.30769230769230771</v>
      </c>
      <c r="J274" s="34">
        <v>1</v>
      </c>
      <c r="K274" s="13">
        <f t="shared" si="990"/>
        <v>7.6923076923076927E-2</v>
      </c>
      <c r="L274" s="39">
        <v>24</v>
      </c>
      <c r="M274" s="237">
        <v>11</v>
      </c>
      <c r="N274" s="13">
        <f t="shared" si="991"/>
        <v>0.45833333333333331</v>
      </c>
      <c r="O274" s="34">
        <v>2</v>
      </c>
      <c r="P274" s="13">
        <f t="shared" si="992"/>
        <v>8.3333333333333329E-2</v>
      </c>
      <c r="Q274" s="34">
        <v>1</v>
      </c>
      <c r="R274" s="13">
        <f t="shared" si="993"/>
        <v>4.1666666666666664E-2</v>
      </c>
      <c r="S274" s="39">
        <v>720</v>
      </c>
      <c r="T274" s="237">
        <v>53</v>
      </c>
      <c r="U274" s="13">
        <f t="shared" si="994"/>
        <v>7.3611111111111113E-2</v>
      </c>
      <c r="V274" s="34">
        <v>141</v>
      </c>
      <c r="W274" s="13">
        <f t="shared" si="995"/>
        <v>0.19583333333333333</v>
      </c>
      <c r="X274" s="34">
        <v>49</v>
      </c>
      <c r="Y274" s="13">
        <f t="shared" si="996"/>
        <v>6.805555555555555E-2</v>
      </c>
      <c r="Z274" s="39">
        <v>550</v>
      </c>
      <c r="AA274" s="237">
        <v>29</v>
      </c>
      <c r="AB274" s="13">
        <f t="shared" si="997"/>
        <v>5.2727272727272727E-2</v>
      </c>
      <c r="AC274" s="34">
        <v>84</v>
      </c>
      <c r="AD274" s="13">
        <f t="shared" si="998"/>
        <v>0.15272727272727274</v>
      </c>
      <c r="AE274" s="34">
        <v>46</v>
      </c>
      <c r="AF274" s="13">
        <f t="shared" si="999"/>
        <v>8.3636363636363634E-2</v>
      </c>
      <c r="AG274" s="39">
        <v>339</v>
      </c>
      <c r="AH274" s="237">
        <v>6</v>
      </c>
      <c r="AI274" s="13">
        <f t="shared" si="1000"/>
        <v>1.7699115044247787E-2</v>
      </c>
      <c r="AJ274" s="34">
        <v>32</v>
      </c>
      <c r="AK274" s="13">
        <f t="shared" si="1001"/>
        <v>9.4395280235988199E-2</v>
      </c>
      <c r="AL274" s="34">
        <v>19</v>
      </c>
      <c r="AM274" s="13">
        <f t="shared" si="1002"/>
        <v>5.6047197640117993E-2</v>
      </c>
      <c r="AN274" s="39">
        <v>211</v>
      </c>
      <c r="AO274" s="237">
        <v>2</v>
      </c>
      <c r="AP274" s="13">
        <f t="shared" si="1003"/>
        <v>9.4786729857819912E-3</v>
      </c>
      <c r="AQ274" s="34">
        <v>8</v>
      </c>
      <c r="AR274" s="13">
        <f t="shared" si="1004"/>
        <v>3.7914691943127965E-2</v>
      </c>
      <c r="AS274" s="34">
        <v>8</v>
      </c>
      <c r="AT274" s="13">
        <f t="shared" si="1005"/>
        <v>3.7914691943127965E-2</v>
      </c>
      <c r="AU274" s="39">
        <v>84</v>
      </c>
      <c r="AV274" s="237">
        <v>0</v>
      </c>
      <c r="AW274" s="13">
        <f t="shared" si="1006"/>
        <v>0</v>
      </c>
      <c r="AX274" s="34">
        <v>1</v>
      </c>
      <c r="AY274" s="13">
        <f t="shared" si="1007"/>
        <v>1.1904761904761904E-2</v>
      </c>
      <c r="AZ274" s="34">
        <v>0</v>
      </c>
      <c r="BA274" s="13">
        <f t="shared" si="1008"/>
        <v>0</v>
      </c>
      <c r="BB274" s="39">
        <f t="shared" si="1009"/>
        <v>1941</v>
      </c>
      <c r="BC274" s="75">
        <f t="shared" si="1009"/>
        <v>107</v>
      </c>
      <c r="BD274" s="13">
        <f t="shared" si="1010"/>
        <v>5.5126223596084489E-2</v>
      </c>
      <c r="BE274" s="75">
        <f t="shared" si="1011"/>
        <v>272</v>
      </c>
      <c r="BF274" s="13">
        <f t="shared" si="1012"/>
        <v>0.14013395157135497</v>
      </c>
      <c r="BG274" s="75">
        <f t="shared" si="1013"/>
        <v>124</v>
      </c>
      <c r="BH274" s="13">
        <f t="shared" si="1014"/>
        <v>6.3884595569294184E-2</v>
      </c>
      <c r="BJ274" s="264"/>
      <c r="BK274" s="285"/>
      <c r="BL274" s="222" t="s">
        <v>74</v>
      </c>
      <c r="BM274" s="40">
        <v>1900</v>
      </c>
      <c r="BN274" s="40">
        <v>88</v>
      </c>
      <c r="BO274" s="91">
        <v>4.6315789473684213E-2</v>
      </c>
      <c r="BP274" s="40">
        <v>285</v>
      </c>
      <c r="BQ274" s="91">
        <v>0.15</v>
      </c>
      <c r="BR274" s="40">
        <v>91</v>
      </c>
      <c r="BS274" s="91">
        <v>4.7894736842105261E-2</v>
      </c>
      <c r="BU274" s="210"/>
      <c r="BV274" s="212" t="s">
        <v>74</v>
      </c>
      <c r="BW274" s="38">
        <f t="shared" si="2083"/>
        <v>0.74085522926326641</v>
      </c>
      <c r="BX274" s="38">
        <f t="shared" si="2084"/>
        <v>0.75578947368421057</v>
      </c>
    </row>
    <row r="275" spans="2:76" ht="14.25" customHeight="1">
      <c r="B275" s="262">
        <v>68</v>
      </c>
      <c r="C275" s="283" t="s">
        <v>52</v>
      </c>
      <c r="D275" s="143" t="s">
        <v>247</v>
      </c>
      <c r="E275" s="128">
        <v>11</v>
      </c>
      <c r="F275" s="89">
        <v>0</v>
      </c>
      <c r="G275" s="77">
        <f t="shared" si="988"/>
        <v>0</v>
      </c>
      <c r="H275" s="78">
        <v>1</v>
      </c>
      <c r="I275" s="77">
        <f t="shared" si="989"/>
        <v>9.0909090909090912E-2</v>
      </c>
      <c r="J275" s="78">
        <v>0</v>
      </c>
      <c r="K275" s="77">
        <f t="shared" si="990"/>
        <v>0</v>
      </c>
      <c r="L275" s="128">
        <v>29</v>
      </c>
      <c r="M275" s="89">
        <v>0</v>
      </c>
      <c r="N275" s="77">
        <f t="shared" si="991"/>
        <v>0</v>
      </c>
      <c r="O275" s="78">
        <v>2</v>
      </c>
      <c r="P275" s="77">
        <f t="shared" si="992"/>
        <v>6.8965517241379309E-2</v>
      </c>
      <c r="Q275" s="78">
        <v>0</v>
      </c>
      <c r="R275" s="77">
        <f t="shared" si="993"/>
        <v>0</v>
      </c>
      <c r="S275" s="128">
        <v>872</v>
      </c>
      <c r="T275" s="89">
        <v>45</v>
      </c>
      <c r="U275" s="77">
        <f t="shared" si="994"/>
        <v>5.1605504587155966E-2</v>
      </c>
      <c r="V275" s="78">
        <v>180</v>
      </c>
      <c r="W275" s="77">
        <f t="shared" si="995"/>
        <v>0.20642201834862386</v>
      </c>
      <c r="X275" s="78">
        <v>74</v>
      </c>
      <c r="Y275" s="77">
        <f t="shared" si="996"/>
        <v>8.4862385321100922E-2</v>
      </c>
      <c r="Z275" s="128">
        <v>698</v>
      </c>
      <c r="AA275" s="89">
        <v>31</v>
      </c>
      <c r="AB275" s="77">
        <f t="shared" si="997"/>
        <v>4.4412607449856735E-2</v>
      </c>
      <c r="AC275" s="78">
        <v>105</v>
      </c>
      <c r="AD275" s="77">
        <f t="shared" si="998"/>
        <v>0.1504297994269341</v>
      </c>
      <c r="AE275" s="78">
        <v>65</v>
      </c>
      <c r="AF275" s="77">
        <f t="shared" si="999"/>
        <v>9.3123209169054436E-2</v>
      </c>
      <c r="AG275" s="128">
        <v>476</v>
      </c>
      <c r="AH275" s="89">
        <v>12</v>
      </c>
      <c r="AI275" s="77">
        <f t="shared" si="1000"/>
        <v>2.5210084033613446E-2</v>
      </c>
      <c r="AJ275" s="78">
        <v>55</v>
      </c>
      <c r="AK275" s="77">
        <f t="shared" si="1001"/>
        <v>0.11554621848739496</v>
      </c>
      <c r="AL275" s="78">
        <v>45</v>
      </c>
      <c r="AM275" s="77">
        <f t="shared" si="1002"/>
        <v>9.4537815126050417E-2</v>
      </c>
      <c r="AN275" s="128">
        <v>226</v>
      </c>
      <c r="AO275" s="89">
        <v>2</v>
      </c>
      <c r="AP275" s="77">
        <f t="shared" si="1003"/>
        <v>8.8495575221238937E-3</v>
      </c>
      <c r="AQ275" s="78">
        <v>25</v>
      </c>
      <c r="AR275" s="77">
        <f t="shared" si="1004"/>
        <v>0.11061946902654868</v>
      </c>
      <c r="AS275" s="78">
        <v>10</v>
      </c>
      <c r="AT275" s="77">
        <f t="shared" si="1005"/>
        <v>4.4247787610619468E-2</v>
      </c>
      <c r="AU275" s="128">
        <v>61</v>
      </c>
      <c r="AV275" s="89">
        <v>0</v>
      </c>
      <c r="AW275" s="77">
        <f t="shared" si="1006"/>
        <v>0</v>
      </c>
      <c r="AX275" s="78">
        <v>2</v>
      </c>
      <c r="AY275" s="77">
        <f t="shared" si="1007"/>
        <v>3.2786885245901641E-2</v>
      </c>
      <c r="AZ275" s="78">
        <v>0</v>
      </c>
      <c r="BA275" s="77">
        <f t="shared" si="1008"/>
        <v>0</v>
      </c>
      <c r="BB275" s="128">
        <f t="shared" si="1009"/>
        <v>2373</v>
      </c>
      <c r="BC275" s="79">
        <f t="shared" si="1009"/>
        <v>90</v>
      </c>
      <c r="BD275" s="77">
        <f t="shared" si="1010"/>
        <v>3.7926675094816689E-2</v>
      </c>
      <c r="BE275" s="79">
        <f t="shared" si="1011"/>
        <v>370</v>
      </c>
      <c r="BF275" s="77">
        <f t="shared" si="1012"/>
        <v>0.15592077538980195</v>
      </c>
      <c r="BG275" s="79">
        <f t="shared" si="1013"/>
        <v>194</v>
      </c>
      <c r="BH275" s="77">
        <f t="shared" si="1014"/>
        <v>8.1753055204382641E-2</v>
      </c>
      <c r="BJ275" s="262">
        <v>68</v>
      </c>
      <c r="BK275" s="283" t="s">
        <v>52</v>
      </c>
      <c r="BL275" s="223" t="s">
        <v>177</v>
      </c>
      <c r="BM275" s="40">
        <v>2402</v>
      </c>
      <c r="BN275" s="40">
        <v>90</v>
      </c>
      <c r="BO275" s="91">
        <v>3.7468776019983351E-2</v>
      </c>
      <c r="BP275" s="40">
        <v>295</v>
      </c>
      <c r="BQ275" s="91">
        <v>0.1228143213988343</v>
      </c>
      <c r="BR275" s="40">
        <v>165</v>
      </c>
      <c r="BS275" s="91">
        <v>6.8692756036636132E-2</v>
      </c>
      <c r="BU275" s="208" t="s">
        <v>52</v>
      </c>
      <c r="BV275" s="213" t="s">
        <v>163</v>
      </c>
      <c r="BW275" s="38">
        <f t="shared" si="2083"/>
        <v>0.7243994943109987</v>
      </c>
      <c r="BX275" s="38">
        <f t="shared" si="2084"/>
        <v>0.77102414654454621</v>
      </c>
    </row>
    <row r="276" spans="2:76" ht="14.25" customHeight="1">
      <c r="B276" s="263"/>
      <c r="C276" s="284"/>
      <c r="D276" s="181" t="s">
        <v>191</v>
      </c>
      <c r="E276" s="174">
        <v>0</v>
      </c>
      <c r="F276" s="175">
        <v>0</v>
      </c>
      <c r="G276" s="67" t="str">
        <f t="shared" si="988"/>
        <v>-</v>
      </c>
      <c r="H276" s="68">
        <v>0</v>
      </c>
      <c r="I276" s="67" t="str">
        <f t="shared" si="989"/>
        <v>-</v>
      </c>
      <c r="J276" s="68">
        <v>0</v>
      </c>
      <c r="K276" s="67" t="str">
        <f t="shared" si="990"/>
        <v>-</v>
      </c>
      <c r="L276" s="174">
        <v>0</v>
      </c>
      <c r="M276" s="175">
        <v>0</v>
      </c>
      <c r="N276" s="67" t="str">
        <f t="shared" si="991"/>
        <v>-</v>
      </c>
      <c r="O276" s="68">
        <v>0</v>
      </c>
      <c r="P276" s="67" t="str">
        <f t="shared" si="992"/>
        <v>-</v>
      </c>
      <c r="Q276" s="68">
        <v>0</v>
      </c>
      <c r="R276" s="67" t="str">
        <f t="shared" si="993"/>
        <v>-</v>
      </c>
      <c r="S276" s="174">
        <v>51</v>
      </c>
      <c r="T276" s="175">
        <v>3</v>
      </c>
      <c r="U276" s="67">
        <f t="shared" si="994"/>
        <v>5.8823529411764705E-2</v>
      </c>
      <c r="V276" s="68">
        <v>10</v>
      </c>
      <c r="W276" s="67">
        <f t="shared" si="995"/>
        <v>0.19607843137254902</v>
      </c>
      <c r="X276" s="68">
        <v>3</v>
      </c>
      <c r="Y276" s="67">
        <f t="shared" si="996"/>
        <v>5.8823529411764705E-2</v>
      </c>
      <c r="Z276" s="174">
        <v>34</v>
      </c>
      <c r="AA276" s="175">
        <v>3</v>
      </c>
      <c r="AB276" s="67">
        <f t="shared" si="997"/>
        <v>8.8235294117647065E-2</v>
      </c>
      <c r="AC276" s="68">
        <v>4</v>
      </c>
      <c r="AD276" s="67">
        <f t="shared" si="998"/>
        <v>0.11764705882352941</v>
      </c>
      <c r="AE276" s="68">
        <v>2</v>
      </c>
      <c r="AF276" s="67">
        <f t="shared" si="999"/>
        <v>5.8823529411764705E-2</v>
      </c>
      <c r="AG276" s="174">
        <v>23</v>
      </c>
      <c r="AH276" s="175">
        <v>0</v>
      </c>
      <c r="AI276" s="67">
        <f t="shared" si="1000"/>
        <v>0</v>
      </c>
      <c r="AJ276" s="68">
        <v>4</v>
      </c>
      <c r="AK276" s="67">
        <f t="shared" si="1001"/>
        <v>0.17391304347826086</v>
      </c>
      <c r="AL276" s="68">
        <v>3</v>
      </c>
      <c r="AM276" s="67">
        <f t="shared" si="1002"/>
        <v>0.13043478260869565</v>
      </c>
      <c r="AN276" s="174">
        <v>5</v>
      </c>
      <c r="AO276" s="175">
        <v>0</v>
      </c>
      <c r="AP276" s="67">
        <f t="shared" si="1003"/>
        <v>0</v>
      </c>
      <c r="AQ276" s="68">
        <v>0</v>
      </c>
      <c r="AR276" s="67">
        <f t="shared" si="1004"/>
        <v>0</v>
      </c>
      <c r="AS276" s="68">
        <v>0</v>
      </c>
      <c r="AT276" s="67">
        <f t="shared" si="1005"/>
        <v>0</v>
      </c>
      <c r="AU276" s="174">
        <v>1</v>
      </c>
      <c r="AV276" s="175">
        <v>0</v>
      </c>
      <c r="AW276" s="67">
        <f t="shared" si="1006"/>
        <v>0</v>
      </c>
      <c r="AX276" s="68">
        <v>0</v>
      </c>
      <c r="AY276" s="67">
        <f t="shared" si="1007"/>
        <v>0</v>
      </c>
      <c r="AZ276" s="68">
        <v>0</v>
      </c>
      <c r="BA276" s="67">
        <f t="shared" si="1008"/>
        <v>0</v>
      </c>
      <c r="BB276" s="174">
        <f t="shared" si="1009"/>
        <v>114</v>
      </c>
      <c r="BC276" s="69">
        <f t="shared" si="1009"/>
        <v>6</v>
      </c>
      <c r="BD276" s="67">
        <f t="shared" si="1010"/>
        <v>5.2631578947368418E-2</v>
      </c>
      <c r="BE276" s="69">
        <f t="shared" si="1011"/>
        <v>18</v>
      </c>
      <c r="BF276" s="67">
        <f t="shared" si="1012"/>
        <v>0.15789473684210525</v>
      </c>
      <c r="BG276" s="69">
        <f t="shared" si="1013"/>
        <v>8</v>
      </c>
      <c r="BH276" s="67">
        <f t="shared" si="1014"/>
        <v>7.0175438596491224E-2</v>
      </c>
      <c r="BJ276" s="263"/>
      <c r="BK276" s="284"/>
      <c r="BL276" s="223" t="s">
        <v>191</v>
      </c>
      <c r="BM276" s="40">
        <v>90</v>
      </c>
      <c r="BN276" s="40">
        <v>7</v>
      </c>
      <c r="BO276" s="91">
        <v>7.7777777777777779E-2</v>
      </c>
      <c r="BP276" s="40">
        <v>11</v>
      </c>
      <c r="BQ276" s="91">
        <v>0.12222222222222222</v>
      </c>
      <c r="BR276" s="40">
        <v>7</v>
      </c>
      <c r="BS276" s="91">
        <v>7.7777777777777779E-2</v>
      </c>
      <c r="BU276" s="209"/>
      <c r="BV276" s="213" t="s">
        <v>191</v>
      </c>
      <c r="BW276" s="38">
        <f t="shared" si="2083"/>
        <v>0.7192982456140351</v>
      </c>
      <c r="BX276" s="38">
        <f t="shared" si="2084"/>
        <v>0.72222222222222221</v>
      </c>
    </row>
    <row r="277" spans="2:76" ht="14.25" customHeight="1">
      <c r="B277" s="263"/>
      <c r="C277" s="284"/>
      <c r="D277" s="144" t="s">
        <v>246</v>
      </c>
      <c r="E277" s="174">
        <v>0</v>
      </c>
      <c r="F277" s="175">
        <v>0</v>
      </c>
      <c r="G277" s="67" t="str">
        <f t="shared" ref="G277" si="2169">IFERROR(F277/E277,"-")</f>
        <v>-</v>
      </c>
      <c r="H277" s="68">
        <v>0</v>
      </c>
      <c r="I277" s="67" t="str">
        <f t="shared" ref="I277" si="2170">IFERROR(H277/E277,"-")</f>
        <v>-</v>
      </c>
      <c r="J277" s="68">
        <v>0</v>
      </c>
      <c r="K277" s="67" t="str">
        <f t="shared" ref="K277" si="2171">IFERROR(J277/E277,"-")</f>
        <v>-</v>
      </c>
      <c r="L277" s="174">
        <v>0</v>
      </c>
      <c r="M277" s="175">
        <v>0</v>
      </c>
      <c r="N277" s="67" t="str">
        <f t="shared" ref="N277" si="2172">IFERROR(M277/L277,"-")</f>
        <v>-</v>
      </c>
      <c r="O277" s="68">
        <v>0</v>
      </c>
      <c r="P277" s="67" t="str">
        <f t="shared" ref="P277" si="2173">IFERROR(O277/L277,"-")</f>
        <v>-</v>
      </c>
      <c r="Q277" s="68">
        <v>0</v>
      </c>
      <c r="R277" s="67" t="str">
        <f t="shared" ref="R277" si="2174">IFERROR(Q277/L277,"-")</f>
        <v>-</v>
      </c>
      <c r="S277" s="174">
        <v>34</v>
      </c>
      <c r="T277" s="175">
        <v>0</v>
      </c>
      <c r="U277" s="67">
        <f t="shared" ref="U277" si="2175">IFERROR(T277/S277,"-")</f>
        <v>0</v>
      </c>
      <c r="V277" s="68">
        <v>1</v>
      </c>
      <c r="W277" s="67">
        <f t="shared" ref="W277" si="2176">IFERROR(V277/S277,"-")</f>
        <v>2.9411764705882353E-2</v>
      </c>
      <c r="X277" s="68">
        <v>1</v>
      </c>
      <c r="Y277" s="67">
        <f t="shared" ref="Y277" si="2177">IFERROR(X277/S277,"-")</f>
        <v>2.9411764705882353E-2</v>
      </c>
      <c r="Z277" s="174">
        <v>20</v>
      </c>
      <c r="AA277" s="175">
        <v>0</v>
      </c>
      <c r="AB277" s="67">
        <f t="shared" ref="AB277" si="2178">IFERROR(AA277/Z277,"-")</f>
        <v>0</v>
      </c>
      <c r="AC277" s="68">
        <v>0</v>
      </c>
      <c r="AD277" s="67">
        <f t="shared" ref="AD277" si="2179">IFERROR(AC277/Z277,"-")</f>
        <v>0</v>
      </c>
      <c r="AE277" s="68">
        <v>2</v>
      </c>
      <c r="AF277" s="67">
        <f t="shared" ref="AF277" si="2180">IFERROR(AE277/Z277,"-")</f>
        <v>0.1</v>
      </c>
      <c r="AG277" s="174">
        <v>16</v>
      </c>
      <c r="AH277" s="175">
        <v>0</v>
      </c>
      <c r="AI277" s="67">
        <f t="shared" ref="AI277" si="2181">IFERROR(AH277/AG277,"-")</f>
        <v>0</v>
      </c>
      <c r="AJ277" s="68">
        <v>0</v>
      </c>
      <c r="AK277" s="67">
        <f t="shared" ref="AK277" si="2182">IFERROR(AJ277/AG277,"-")</f>
        <v>0</v>
      </c>
      <c r="AL277" s="68">
        <v>0</v>
      </c>
      <c r="AM277" s="67">
        <f t="shared" ref="AM277" si="2183">IFERROR(AL277/AG277,"-")</f>
        <v>0</v>
      </c>
      <c r="AN277" s="174">
        <v>25</v>
      </c>
      <c r="AO277" s="175">
        <v>0</v>
      </c>
      <c r="AP277" s="67">
        <f t="shared" ref="AP277" si="2184">IFERROR(AO277/AN277,"-")</f>
        <v>0</v>
      </c>
      <c r="AQ277" s="68">
        <v>0</v>
      </c>
      <c r="AR277" s="67">
        <f t="shared" ref="AR277" si="2185">IFERROR(AQ277/AN277,"-")</f>
        <v>0</v>
      </c>
      <c r="AS277" s="68">
        <v>0</v>
      </c>
      <c r="AT277" s="67">
        <f t="shared" ref="AT277" si="2186">IFERROR(AS277/AN277,"-")</f>
        <v>0</v>
      </c>
      <c r="AU277" s="174">
        <v>22</v>
      </c>
      <c r="AV277" s="175">
        <v>0</v>
      </c>
      <c r="AW277" s="67">
        <f t="shared" ref="AW277" si="2187">IFERROR(AV277/AU277,"-")</f>
        <v>0</v>
      </c>
      <c r="AX277" s="68">
        <v>0</v>
      </c>
      <c r="AY277" s="67">
        <f t="shared" ref="AY277" si="2188">IFERROR(AX277/AU277,"-")</f>
        <v>0</v>
      </c>
      <c r="AZ277" s="68">
        <v>0</v>
      </c>
      <c r="BA277" s="67">
        <f t="shared" ref="BA277" si="2189">IFERROR(AZ277/AU277,"-")</f>
        <v>0</v>
      </c>
      <c r="BB277" s="174">
        <f t="shared" ref="BB277" si="2190">SUM(E277,L277,S277,Z277,AG277,AN277,AU277,)</f>
        <v>117</v>
      </c>
      <c r="BC277" s="69">
        <f t="shared" ref="BC277" si="2191">SUM(F277,M277,T277,AA277,AH277,AO277,AV277,)</f>
        <v>0</v>
      </c>
      <c r="BD277" s="67">
        <f t="shared" ref="BD277" si="2192">IFERROR(BC277/BB277,"-")</f>
        <v>0</v>
      </c>
      <c r="BE277" s="69">
        <f t="shared" ref="BE277" si="2193">SUM(H277,O277,V277,AC277,AJ277,AQ277,AX277,)</f>
        <v>1</v>
      </c>
      <c r="BF277" s="67">
        <f t="shared" ref="BF277" si="2194">IFERROR(BE277/BB277,"-")</f>
        <v>8.5470085470085479E-3</v>
      </c>
      <c r="BG277" s="69">
        <f t="shared" ref="BG277" si="2195">SUM(J277,Q277,X277,AE277,AL277,AS277,AZ277,)</f>
        <v>3</v>
      </c>
      <c r="BH277" s="67">
        <f t="shared" ref="BH277" si="2196">IFERROR(BG277/BB277,"-")</f>
        <v>2.564102564102564E-2</v>
      </c>
      <c r="BJ277" s="263"/>
      <c r="BK277" s="284"/>
      <c r="BL277" s="223" t="s">
        <v>245</v>
      </c>
      <c r="BM277" s="40">
        <v>67</v>
      </c>
      <c r="BN277" s="40">
        <v>0</v>
      </c>
      <c r="BO277" s="91">
        <v>0</v>
      </c>
      <c r="BP277" s="40">
        <v>0</v>
      </c>
      <c r="BQ277" s="91">
        <v>0</v>
      </c>
      <c r="BR277" s="40">
        <v>0</v>
      </c>
      <c r="BS277" s="91">
        <v>0</v>
      </c>
      <c r="BU277" s="209"/>
      <c r="BV277" s="213" t="s">
        <v>245</v>
      </c>
      <c r="BW277" s="38">
        <f t="shared" si="2083"/>
        <v>0.96581196581196582</v>
      </c>
      <c r="BX277" s="38">
        <f t="shared" si="2084"/>
        <v>1</v>
      </c>
    </row>
    <row r="278" spans="2:76" ht="14.25" customHeight="1">
      <c r="B278" s="264"/>
      <c r="C278" s="285"/>
      <c r="D278" s="164" t="s">
        <v>74</v>
      </c>
      <c r="E278" s="39">
        <v>11</v>
      </c>
      <c r="F278" s="237">
        <v>0</v>
      </c>
      <c r="G278" s="13">
        <f t="shared" si="988"/>
        <v>0</v>
      </c>
      <c r="H278" s="34">
        <v>1</v>
      </c>
      <c r="I278" s="13">
        <f t="shared" si="989"/>
        <v>9.0909090909090912E-2</v>
      </c>
      <c r="J278" s="34">
        <v>0</v>
      </c>
      <c r="K278" s="13">
        <f t="shared" si="990"/>
        <v>0</v>
      </c>
      <c r="L278" s="39">
        <v>29</v>
      </c>
      <c r="M278" s="237">
        <v>0</v>
      </c>
      <c r="N278" s="13">
        <f t="shared" si="991"/>
        <v>0</v>
      </c>
      <c r="O278" s="34">
        <v>2</v>
      </c>
      <c r="P278" s="13">
        <f t="shared" si="992"/>
        <v>6.8965517241379309E-2</v>
      </c>
      <c r="Q278" s="34">
        <v>0</v>
      </c>
      <c r="R278" s="13">
        <f t="shared" si="993"/>
        <v>0</v>
      </c>
      <c r="S278" s="39">
        <v>957</v>
      </c>
      <c r="T278" s="237">
        <v>48</v>
      </c>
      <c r="U278" s="13">
        <f t="shared" si="994"/>
        <v>5.0156739811912224E-2</v>
      </c>
      <c r="V278" s="34">
        <v>191</v>
      </c>
      <c r="W278" s="13">
        <f t="shared" si="995"/>
        <v>0.19958202716823406</v>
      </c>
      <c r="X278" s="34">
        <v>78</v>
      </c>
      <c r="Y278" s="13">
        <f t="shared" si="996"/>
        <v>8.1504702194357362E-2</v>
      </c>
      <c r="Z278" s="39">
        <v>752</v>
      </c>
      <c r="AA278" s="237">
        <v>34</v>
      </c>
      <c r="AB278" s="13">
        <f t="shared" si="997"/>
        <v>4.5212765957446811E-2</v>
      </c>
      <c r="AC278" s="34">
        <v>109</v>
      </c>
      <c r="AD278" s="13">
        <f t="shared" si="998"/>
        <v>0.14494680851063829</v>
      </c>
      <c r="AE278" s="34">
        <v>69</v>
      </c>
      <c r="AF278" s="13">
        <f t="shared" si="999"/>
        <v>9.1755319148936171E-2</v>
      </c>
      <c r="AG278" s="39">
        <v>515</v>
      </c>
      <c r="AH278" s="237">
        <v>12</v>
      </c>
      <c r="AI278" s="13">
        <f t="shared" si="1000"/>
        <v>2.3300970873786409E-2</v>
      </c>
      <c r="AJ278" s="34">
        <v>59</v>
      </c>
      <c r="AK278" s="13">
        <f t="shared" si="1001"/>
        <v>0.1145631067961165</v>
      </c>
      <c r="AL278" s="34">
        <v>48</v>
      </c>
      <c r="AM278" s="13">
        <f t="shared" si="1002"/>
        <v>9.3203883495145634E-2</v>
      </c>
      <c r="AN278" s="39">
        <v>256</v>
      </c>
      <c r="AO278" s="237">
        <v>2</v>
      </c>
      <c r="AP278" s="13">
        <f t="shared" si="1003"/>
        <v>7.8125E-3</v>
      </c>
      <c r="AQ278" s="34">
        <v>25</v>
      </c>
      <c r="AR278" s="13">
        <f t="shared" si="1004"/>
        <v>9.765625E-2</v>
      </c>
      <c r="AS278" s="34">
        <v>10</v>
      </c>
      <c r="AT278" s="13">
        <f t="shared" si="1005"/>
        <v>3.90625E-2</v>
      </c>
      <c r="AU278" s="39">
        <v>84</v>
      </c>
      <c r="AV278" s="237">
        <v>0</v>
      </c>
      <c r="AW278" s="13">
        <f t="shared" si="1006"/>
        <v>0</v>
      </c>
      <c r="AX278" s="34">
        <v>2</v>
      </c>
      <c r="AY278" s="13">
        <f t="shared" si="1007"/>
        <v>2.3809523809523808E-2</v>
      </c>
      <c r="AZ278" s="34">
        <v>0</v>
      </c>
      <c r="BA278" s="13">
        <f t="shared" si="1008"/>
        <v>0</v>
      </c>
      <c r="BB278" s="39">
        <f t="shared" si="1009"/>
        <v>2604</v>
      </c>
      <c r="BC278" s="75">
        <f t="shared" si="1009"/>
        <v>96</v>
      </c>
      <c r="BD278" s="13">
        <f t="shared" si="1010"/>
        <v>3.6866359447004608E-2</v>
      </c>
      <c r="BE278" s="75">
        <f t="shared" si="1011"/>
        <v>389</v>
      </c>
      <c r="BF278" s="13">
        <f t="shared" si="1012"/>
        <v>0.14938556067588327</v>
      </c>
      <c r="BG278" s="75">
        <f t="shared" si="1013"/>
        <v>205</v>
      </c>
      <c r="BH278" s="13">
        <f t="shared" si="1014"/>
        <v>7.8725038402457759E-2</v>
      </c>
      <c r="BJ278" s="264"/>
      <c r="BK278" s="285"/>
      <c r="BL278" s="222" t="s">
        <v>74</v>
      </c>
      <c r="BM278" s="40">
        <v>2559</v>
      </c>
      <c r="BN278" s="40">
        <v>97</v>
      </c>
      <c r="BO278" s="91">
        <v>3.7905431809300505E-2</v>
      </c>
      <c r="BP278" s="40">
        <v>306</v>
      </c>
      <c r="BQ278" s="91">
        <v>0.11957796014067995</v>
      </c>
      <c r="BR278" s="40">
        <v>172</v>
      </c>
      <c r="BS278" s="91">
        <v>6.7213755373192657E-2</v>
      </c>
      <c r="BU278" s="210"/>
      <c r="BV278" s="212" t="s">
        <v>74</v>
      </c>
      <c r="BW278" s="38">
        <f t="shared" si="2083"/>
        <v>0.73502304147465436</v>
      </c>
      <c r="BX278" s="38">
        <f t="shared" si="2084"/>
        <v>0.77530285267682686</v>
      </c>
    </row>
    <row r="279" spans="2:76" ht="14.25" customHeight="1">
      <c r="B279" s="262">
        <v>69</v>
      </c>
      <c r="C279" s="283" t="s">
        <v>53</v>
      </c>
      <c r="D279" s="143" t="s">
        <v>247</v>
      </c>
      <c r="E279" s="128">
        <v>18</v>
      </c>
      <c r="F279" s="89">
        <v>1</v>
      </c>
      <c r="G279" s="77">
        <f t="shared" si="988"/>
        <v>5.5555555555555552E-2</v>
      </c>
      <c r="H279" s="78">
        <v>1</v>
      </c>
      <c r="I279" s="77">
        <f t="shared" si="989"/>
        <v>5.5555555555555552E-2</v>
      </c>
      <c r="J279" s="78">
        <v>0</v>
      </c>
      <c r="K279" s="77">
        <f t="shared" si="990"/>
        <v>0</v>
      </c>
      <c r="L279" s="128">
        <v>45</v>
      </c>
      <c r="M279" s="89">
        <v>2</v>
      </c>
      <c r="N279" s="77">
        <f t="shared" si="991"/>
        <v>4.4444444444444446E-2</v>
      </c>
      <c r="O279" s="78">
        <v>5</v>
      </c>
      <c r="P279" s="77">
        <f t="shared" si="992"/>
        <v>0.1111111111111111</v>
      </c>
      <c r="Q279" s="78">
        <v>4</v>
      </c>
      <c r="R279" s="77">
        <f t="shared" si="993"/>
        <v>8.8888888888888892E-2</v>
      </c>
      <c r="S279" s="128">
        <v>2433</v>
      </c>
      <c r="T279" s="89">
        <v>118</v>
      </c>
      <c r="U279" s="77">
        <f t="shared" si="994"/>
        <v>4.849979449239622E-2</v>
      </c>
      <c r="V279" s="78">
        <v>371</v>
      </c>
      <c r="W279" s="77">
        <f t="shared" si="995"/>
        <v>0.15248664200575421</v>
      </c>
      <c r="X279" s="78">
        <v>202</v>
      </c>
      <c r="Y279" s="77">
        <f t="shared" si="996"/>
        <v>8.3025071927661329E-2</v>
      </c>
      <c r="Z279" s="128">
        <v>1766</v>
      </c>
      <c r="AA279" s="89">
        <v>84</v>
      </c>
      <c r="AB279" s="77">
        <f t="shared" si="997"/>
        <v>4.7565118912797279E-2</v>
      </c>
      <c r="AC279" s="78">
        <v>208</v>
      </c>
      <c r="AD279" s="77">
        <f t="shared" si="998"/>
        <v>0.11778029445073612</v>
      </c>
      <c r="AE279" s="78">
        <v>161</v>
      </c>
      <c r="AF279" s="77">
        <f t="shared" si="999"/>
        <v>9.1166477916194796E-2</v>
      </c>
      <c r="AG279" s="128">
        <v>876</v>
      </c>
      <c r="AH279" s="89">
        <v>22</v>
      </c>
      <c r="AI279" s="77">
        <f t="shared" si="1000"/>
        <v>2.5114155251141551E-2</v>
      </c>
      <c r="AJ279" s="78">
        <v>63</v>
      </c>
      <c r="AK279" s="77">
        <f t="shared" si="1001"/>
        <v>7.1917808219178078E-2</v>
      </c>
      <c r="AL279" s="78">
        <v>59</v>
      </c>
      <c r="AM279" s="77">
        <f t="shared" si="1002"/>
        <v>6.7351598173515978E-2</v>
      </c>
      <c r="AN279" s="128">
        <v>457</v>
      </c>
      <c r="AO279" s="89">
        <v>4</v>
      </c>
      <c r="AP279" s="77">
        <f t="shared" si="1003"/>
        <v>8.7527352297592995E-3</v>
      </c>
      <c r="AQ279" s="78">
        <v>30</v>
      </c>
      <c r="AR279" s="77">
        <f t="shared" si="1004"/>
        <v>6.5645514223194742E-2</v>
      </c>
      <c r="AS279" s="78">
        <v>22</v>
      </c>
      <c r="AT279" s="77">
        <f t="shared" si="1005"/>
        <v>4.8140043763676151E-2</v>
      </c>
      <c r="AU279" s="128">
        <v>152</v>
      </c>
      <c r="AV279" s="89">
        <v>0</v>
      </c>
      <c r="AW279" s="77">
        <f t="shared" si="1006"/>
        <v>0</v>
      </c>
      <c r="AX279" s="78">
        <v>7</v>
      </c>
      <c r="AY279" s="77">
        <f t="shared" si="1007"/>
        <v>4.6052631578947366E-2</v>
      </c>
      <c r="AZ279" s="78">
        <v>2</v>
      </c>
      <c r="BA279" s="77">
        <f t="shared" si="1008"/>
        <v>1.3157894736842105E-2</v>
      </c>
      <c r="BB279" s="128">
        <f t="shared" si="1009"/>
        <v>5747</v>
      </c>
      <c r="BC279" s="79">
        <f t="shared" si="1009"/>
        <v>231</v>
      </c>
      <c r="BD279" s="77">
        <f t="shared" si="1010"/>
        <v>4.0194884287454324E-2</v>
      </c>
      <c r="BE279" s="79">
        <f t="shared" si="1011"/>
        <v>685</v>
      </c>
      <c r="BF279" s="77">
        <f t="shared" si="1012"/>
        <v>0.11919262223768923</v>
      </c>
      <c r="BG279" s="79">
        <f t="shared" si="1013"/>
        <v>450</v>
      </c>
      <c r="BH279" s="77">
        <f t="shared" si="1014"/>
        <v>7.830172263789803E-2</v>
      </c>
      <c r="BJ279" s="262">
        <v>69</v>
      </c>
      <c r="BK279" s="283" t="s">
        <v>53</v>
      </c>
      <c r="BL279" s="223" t="s">
        <v>177</v>
      </c>
      <c r="BM279" s="40">
        <v>5524</v>
      </c>
      <c r="BN279" s="40">
        <v>209</v>
      </c>
      <c r="BO279" s="91">
        <v>3.7834902244750182E-2</v>
      </c>
      <c r="BP279" s="40">
        <v>659</v>
      </c>
      <c r="BQ279" s="91">
        <v>0.11929761042722664</v>
      </c>
      <c r="BR279" s="40">
        <v>417</v>
      </c>
      <c r="BS279" s="91">
        <v>7.5488776249094863E-2</v>
      </c>
      <c r="BU279" s="208" t="s">
        <v>53</v>
      </c>
      <c r="BV279" s="213" t="s">
        <v>163</v>
      </c>
      <c r="BW279" s="38">
        <f t="shared" si="2083"/>
        <v>0.76231077083695842</v>
      </c>
      <c r="BX279" s="38">
        <f t="shared" si="2084"/>
        <v>0.7673787110789283</v>
      </c>
    </row>
    <row r="280" spans="2:76" ht="14.25" customHeight="1">
      <c r="B280" s="263"/>
      <c r="C280" s="284"/>
      <c r="D280" s="181" t="s">
        <v>191</v>
      </c>
      <c r="E280" s="174">
        <v>0</v>
      </c>
      <c r="F280" s="175">
        <v>0</v>
      </c>
      <c r="G280" s="67" t="str">
        <f t="shared" si="988"/>
        <v>-</v>
      </c>
      <c r="H280" s="68">
        <v>0</v>
      </c>
      <c r="I280" s="67" t="str">
        <f t="shared" si="989"/>
        <v>-</v>
      </c>
      <c r="J280" s="68">
        <v>0</v>
      </c>
      <c r="K280" s="67" t="str">
        <f t="shared" si="990"/>
        <v>-</v>
      </c>
      <c r="L280" s="174">
        <v>0</v>
      </c>
      <c r="M280" s="175">
        <v>0</v>
      </c>
      <c r="N280" s="67" t="str">
        <f t="shared" si="991"/>
        <v>-</v>
      </c>
      <c r="O280" s="68">
        <v>0</v>
      </c>
      <c r="P280" s="67" t="str">
        <f t="shared" si="992"/>
        <v>-</v>
      </c>
      <c r="Q280" s="68">
        <v>0</v>
      </c>
      <c r="R280" s="67" t="str">
        <f t="shared" si="993"/>
        <v>-</v>
      </c>
      <c r="S280" s="174">
        <v>234</v>
      </c>
      <c r="T280" s="175">
        <v>7</v>
      </c>
      <c r="U280" s="67">
        <f t="shared" si="994"/>
        <v>2.9914529914529916E-2</v>
      </c>
      <c r="V280" s="68">
        <v>28</v>
      </c>
      <c r="W280" s="67">
        <f t="shared" si="995"/>
        <v>0.11965811965811966</v>
      </c>
      <c r="X280" s="68">
        <v>23</v>
      </c>
      <c r="Y280" s="67">
        <f t="shared" si="996"/>
        <v>9.8290598290598288E-2</v>
      </c>
      <c r="Z280" s="174">
        <v>83</v>
      </c>
      <c r="AA280" s="175">
        <v>3</v>
      </c>
      <c r="AB280" s="67">
        <f t="shared" si="997"/>
        <v>3.614457831325301E-2</v>
      </c>
      <c r="AC280" s="68">
        <v>15</v>
      </c>
      <c r="AD280" s="67">
        <f t="shared" si="998"/>
        <v>0.18072289156626506</v>
      </c>
      <c r="AE280" s="68">
        <v>7</v>
      </c>
      <c r="AF280" s="67">
        <f t="shared" si="999"/>
        <v>8.4337349397590355E-2</v>
      </c>
      <c r="AG280" s="174">
        <v>39</v>
      </c>
      <c r="AH280" s="175">
        <v>0</v>
      </c>
      <c r="AI280" s="67">
        <f t="shared" si="1000"/>
        <v>0</v>
      </c>
      <c r="AJ280" s="68">
        <v>4</v>
      </c>
      <c r="AK280" s="67">
        <f t="shared" si="1001"/>
        <v>0.10256410256410256</v>
      </c>
      <c r="AL280" s="68">
        <v>3</v>
      </c>
      <c r="AM280" s="67">
        <f t="shared" si="1002"/>
        <v>7.6923076923076927E-2</v>
      </c>
      <c r="AN280" s="174">
        <v>14</v>
      </c>
      <c r="AO280" s="175">
        <v>0</v>
      </c>
      <c r="AP280" s="67">
        <f t="shared" si="1003"/>
        <v>0</v>
      </c>
      <c r="AQ280" s="68">
        <v>0</v>
      </c>
      <c r="AR280" s="67">
        <f t="shared" si="1004"/>
        <v>0</v>
      </c>
      <c r="AS280" s="68">
        <v>3</v>
      </c>
      <c r="AT280" s="67">
        <f t="shared" si="1005"/>
        <v>0.21428571428571427</v>
      </c>
      <c r="AU280" s="174">
        <v>7</v>
      </c>
      <c r="AV280" s="175">
        <v>0</v>
      </c>
      <c r="AW280" s="67">
        <f t="shared" si="1006"/>
        <v>0</v>
      </c>
      <c r="AX280" s="68">
        <v>1</v>
      </c>
      <c r="AY280" s="67">
        <f t="shared" si="1007"/>
        <v>0.14285714285714285</v>
      </c>
      <c r="AZ280" s="68">
        <v>0</v>
      </c>
      <c r="BA280" s="67">
        <f t="shared" si="1008"/>
        <v>0</v>
      </c>
      <c r="BB280" s="174">
        <f t="shared" si="1009"/>
        <v>377</v>
      </c>
      <c r="BC280" s="69">
        <f t="shared" si="1009"/>
        <v>10</v>
      </c>
      <c r="BD280" s="67">
        <f t="shared" si="1010"/>
        <v>2.6525198938992044E-2</v>
      </c>
      <c r="BE280" s="69">
        <f t="shared" si="1011"/>
        <v>48</v>
      </c>
      <c r="BF280" s="67">
        <f t="shared" si="1012"/>
        <v>0.1273209549071618</v>
      </c>
      <c r="BG280" s="69">
        <f t="shared" si="1013"/>
        <v>36</v>
      </c>
      <c r="BH280" s="67">
        <f t="shared" si="1014"/>
        <v>9.5490716180371346E-2</v>
      </c>
      <c r="BJ280" s="263"/>
      <c r="BK280" s="284"/>
      <c r="BL280" s="223" t="s">
        <v>191</v>
      </c>
      <c r="BM280" s="40">
        <v>356</v>
      </c>
      <c r="BN280" s="40">
        <v>22</v>
      </c>
      <c r="BO280" s="91">
        <v>6.1797752808988762E-2</v>
      </c>
      <c r="BP280" s="40">
        <v>46</v>
      </c>
      <c r="BQ280" s="91">
        <v>0.12921348314606743</v>
      </c>
      <c r="BR280" s="40">
        <v>36</v>
      </c>
      <c r="BS280" s="91">
        <v>0.10112359550561797</v>
      </c>
      <c r="BU280" s="209"/>
      <c r="BV280" s="213" t="s">
        <v>191</v>
      </c>
      <c r="BW280" s="38">
        <f t="shared" si="2083"/>
        <v>0.75066312997347484</v>
      </c>
      <c r="BX280" s="38">
        <f t="shared" si="2084"/>
        <v>0.7078651685393258</v>
      </c>
    </row>
    <row r="281" spans="2:76" ht="14.25" customHeight="1">
      <c r="B281" s="263"/>
      <c r="C281" s="284"/>
      <c r="D281" s="144" t="s">
        <v>246</v>
      </c>
      <c r="E281" s="174">
        <v>0</v>
      </c>
      <c r="F281" s="175">
        <v>0</v>
      </c>
      <c r="G281" s="67" t="str">
        <f t="shared" ref="G281" si="2197">IFERROR(F281/E281,"-")</f>
        <v>-</v>
      </c>
      <c r="H281" s="68">
        <v>0</v>
      </c>
      <c r="I281" s="67" t="str">
        <f t="shared" ref="I281" si="2198">IFERROR(H281/E281,"-")</f>
        <v>-</v>
      </c>
      <c r="J281" s="68">
        <v>0</v>
      </c>
      <c r="K281" s="67" t="str">
        <f t="shared" ref="K281" si="2199">IFERROR(J281/E281,"-")</f>
        <v>-</v>
      </c>
      <c r="L281" s="174">
        <v>3</v>
      </c>
      <c r="M281" s="175">
        <v>0</v>
      </c>
      <c r="N281" s="67">
        <f t="shared" ref="N281" si="2200">IFERROR(M281/L281,"-")</f>
        <v>0</v>
      </c>
      <c r="O281" s="68">
        <v>0</v>
      </c>
      <c r="P281" s="67">
        <f t="shared" ref="P281" si="2201">IFERROR(O281/L281,"-")</f>
        <v>0</v>
      </c>
      <c r="Q281" s="68">
        <v>0</v>
      </c>
      <c r="R281" s="67">
        <f t="shared" ref="R281" si="2202">IFERROR(Q281/L281,"-")</f>
        <v>0</v>
      </c>
      <c r="S281" s="174">
        <v>18</v>
      </c>
      <c r="T281" s="175">
        <v>0</v>
      </c>
      <c r="U281" s="67">
        <f t="shared" ref="U281" si="2203">IFERROR(T281/S281,"-")</f>
        <v>0</v>
      </c>
      <c r="V281" s="68">
        <v>0</v>
      </c>
      <c r="W281" s="67">
        <f t="shared" ref="W281" si="2204">IFERROR(V281/S281,"-")</f>
        <v>0</v>
      </c>
      <c r="X281" s="68">
        <v>0</v>
      </c>
      <c r="Y281" s="67">
        <f t="shared" ref="Y281" si="2205">IFERROR(X281/S281,"-")</f>
        <v>0</v>
      </c>
      <c r="Z281" s="174">
        <v>37</v>
      </c>
      <c r="AA281" s="175">
        <v>0</v>
      </c>
      <c r="AB281" s="67">
        <f t="shared" ref="AB281" si="2206">IFERROR(AA281/Z281,"-")</f>
        <v>0</v>
      </c>
      <c r="AC281" s="68">
        <v>1</v>
      </c>
      <c r="AD281" s="67">
        <f t="shared" ref="AD281" si="2207">IFERROR(AC281/Z281,"-")</f>
        <v>2.7027027027027029E-2</v>
      </c>
      <c r="AE281" s="68">
        <v>1</v>
      </c>
      <c r="AF281" s="67">
        <f t="shared" ref="AF281" si="2208">IFERROR(AE281/Z281,"-")</f>
        <v>2.7027027027027029E-2</v>
      </c>
      <c r="AG281" s="174">
        <v>31</v>
      </c>
      <c r="AH281" s="175">
        <v>0</v>
      </c>
      <c r="AI281" s="67">
        <f t="shared" ref="AI281" si="2209">IFERROR(AH281/AG281,"-")</f>
        <v>0</v>
      </c>
      <c r="AJ281" s="68">
        <v>0</v>
      </c>
      <c r="AK281" s="67">
        <f t="shared" ref="AK281" si="2210">IFERROR(AJ281/AG281,"-")</f>
        <v>0</v>
      </c>
      <c r="AL281" s="68">
        <v>1</v>
      </c>
      <c r="AM281" s="67">
        <f t="shared" ref="AM281" si="2211">IFERROR(AL281/AG281,"-")</f>
        <v>3.2258064516129031E-2</v>
      </c>
      <c r="AN281" s="174">
        <v>28</v>
      </c>
      <c r="AO281" s="175">
        <v>2</v>
      </c>
      <c r="AP281" s="67">
        <f t="shared" ref="AP281" si="2212">IFERROR(AO281/AN281,"-")</f>
        <v>7.1428571428571425E-2</v>
      </c>
      <c r="AQ281" s="68">
        <v>1</v>
      </c>
      <c r="AR281" s="67">
        <f t="shared" ref="AR281" si="2213">IFERROR(AQ281/AN281,"-")</f>
        <v>3.5714285714285712E-2</v>
      </c>
      <c r="AS281" s="68">
        <v>0</v>
      </c>
      <c r="AT281" s="67">
        <f t="shared" ref="AT281" si="2214">IFERROR(AS281/AN281,"-")</f>
        <v>0</v>
      </c>
      <c r="AU281" s="174">
        <v>10</v>
      </c>
      <c r="AV281" s="175">
        <v>0</v>
      </c>
      <c r="AW281" s="67">
        <f t="shared" ref="AW281" si="2215">IFERROR(AV281/AU281,"-")</f>
        <v>0</v>
      </c>
      <c r="AX281" s="68">
        <v>1</v>
      </c>
      <c r="AY281" s="67">
        <f t="shared" ref="AY281" si="2216">IFERROR(AX281/AU281,"-")</f>
        <v>0.1</v>
      </c>
      <c r="AZ281" s="68">
        <v>0</v>
      </c>
      <c r="BA281" s="67">
        <f t="shared" ref="BA281" si="2217">IFERROR(AZ281/AU281,"-")</f>
        <v>0</v>
      </c>
      <c r="BB281" s="174">
        <f t="shared" ref="BB281" si="2218">SUM(E281,L281,S281,Z281,AG281,AN281,AU281,)</f>
        <v>127</v>
      </c>
      <c r="BC281" s="69">
        <f t="shared" ref="BC281" si="2219">SUM(F281,M281,T281,AA281,AH281,AO281,AV281,)</f>
        <v>2</v>
      </c>
      <c r="BD281" s="67">
        <f t="shared" ref="BD281" si="2220">IFERROR(BC281/BB281,"-")</f>
        <v>1.5748031496062992E-2</v>
      </c>
      <c r="BE281" s="69">
        <f t="shared" ref="BE281" si="2221">SUM(H281,O281,V281,AC281,AJ281,AQ281,AX281,)</f>
        <v>3</v>
      </c>
      <c r="BF281" s="67">
        <f t="shared" ref="BF281" si="2222">IFERROR(BE281/BB281,"-")</f>
        <v>2.3622047244094488E-2</v>
      </c>
      <c r="BG281" s="69">
        <f t="shared" ref="BG281" si="2223">SUM(J281,Q281,X281,AE281,AL281,AS281,AZ281,)</f>
        <v>2</v>
      </c>
      <c r="BH281" s="67">
        <f t="shared" ref="BH281" si="2224">IFERROR(BG281/BB281,"-")</f>
        <v>1.5748031496062992E-2</v>
      </c>
      <c r="BJ281" s="263"/>
      <c r="BK281" s="284"/>
      <c r="BL281" s="223" t="s">
        <v>245</v>
      </c>
      <c r="BM281" s="40">
        <v>58</v>
      </c>
      <c r="BN281" s="40">
        <v>0</v>
      </c>
      <c r="BO281" s="91">
        <v>0</v>
      </c>
      <c r="BP281" s="40">
        <v>0</v>
      </c>
      <c r="BQ281" s="91">
        <v>0</v>
      </c>
      <c r="BR281" s="40">
        <v>0</v>
      </c>
      <c r="BS281" s="91">
        <v>0</v>
      </c>
      <c r="BU281" s="209"/>
      <c r="BV281" s="213" t="s">
        <v>245</v>
      </c>
      <c r="BW281" s="38">
        <f t="shared" si="2083"/>
        <v>0.94488188976377951</v>
      </c>
      <c r="BX281" s="38">
        <f t="shared" si="2084"/>
        <v>1</v>
      </c>
    </row>
    <row r="282" spans="2:76" ht="14.25" customHeight="1">
      <c r="B282" s="264"/>
      <c r="C282" s="285"/>
      <c r="D282" s="164" t="s">
        <v>74</v>
      </c>
      <c r="E282" s="39">
        <v>18</v>
      </c>
      <c r="F282" s="237">
        <v>1</v>
      </c>
      <c r="G282" s="13">
        <f t="shared" si="988"/>
        <v>5.5555555555555552E-2</v>
      </c>
      <c r="H282" s="34">
        <v>1</v>
      </c>
      <c r="I282" s="13">
        <f t="shared" si="989"/>
        <v>5.5555555555555552E-2</v>
      </c>
      <c r="J282" s="34">
        <v>0</v>
      </c>
      <c r="K282" s="13">
        <f t="shared" si="990"/>
        <v>0</v>
      </c>
      <c r="L282" s="39">
        <v>48</v>
      </c>
      <c r="M282" s="237">
        <v>2</v>
      </c>
      <c r="N282" s="13">
        <f t="shared" si="991"/>
        <v>4.1666666666666664E-2</v>
      </c>
      <c r="O282" s="34">
        <v>5</v>
      </c>
      <c r="P282" s="13">
        <f t="shared" si="992"/>
        <v>0.10416666666666667</v>
      </c>
      <c r="Q282" s="34">
        <v>4</v>
      </c>
      <c r="R282" s="13">
        <f t="shared" si="993"/>
        <v>8.3333333333333329E-2</v>
      </c>
      <c r="S282" s="39">
        <v>2685</v>
      </c>
      <c r="T282" s="237">
        <v>125</v>
      </c>
      <c r="U282" s="13">
        <f t="shared" si="994"/>
        <v>4.6554934823091247E-2</v>
      </c>
      <c r="V282" s="34">
        <v>399</v>
      </c>
      <c r="W282" s="13">
        <f t="shared" si="995"/>
        <v>0.14860335195530727</v>
      </c>
      <c r="X282" s="34">
        <v>225</v>
      </c>
      <c r="Y282" s="13">
        <f t="shared" si="996"/>
        <v>8.3798882681564241E-2</v>
      </c>
      <c r="Z282" s="39">
        <v>1886</v>
      </c>
      <c r="AA282" s="237">
        <v>87</v>
      </c>
      <c r="AB282" s="13">
        <f t="shared" si="997"/>
        <v>4.6129374337221633E-2</v>
      </c>
      <c r="AC282" s="34">
        <v>224</v>
      </c>
      <c r="AD282" s="13">
        <f t="shared" si="998"/>
        <v>0.11876988335100742</v>
      </c>
      <c r="AE282" s="34">
        <v>169</v>
      </c>
      <c r="AF282" s="13">
        <f t="shared" si="999"/>
        <v>8.9607635206786856E-2</v>
      </c>
      <c r="AG282" s="39">
        <v>946</v>
      </c>
      <c r="AH282" s="237">
        <v>22</v>
      </c>
      <c r="AI282" s="13">
        <f t="shared" si="1000"/>
        <v>2.3255813953488372E-2</v>
      </c>
      <c r="AJ282" s="34">
        <v>67</v>
      </c>
      <c r="AK282" s="13">
        <f t="shared" si="1001"/>
        <v>7.0824524312896403E-2</v>
      </c>
      <c r="AL282" s="34">
        <v>63</v>
      </c>
      <c r="AM282" s="13">
        <f t="shared" si="1002"/>
        <v>6.6596194503171252E-2</v>
      </c>
      <c r="AN282" s="39">
        <v>499</v>
      </c>
      <c r="AO282" s="237">
        <v>6</v>
      </c>
      <c r="AP282" s="13">
        <f t="shared" si="1003"/>
        <v>1.2024048096192385E-2</v>
      </c>
      <c r="AQ282" s="34">
        <v>31</v>
      </c>
      <c r="AR282" s="13">
        <f t="shared" si="1004"/>
        <v>6.2124248496993988E-2</v>
      </c>
      <c r="AS282" s="34">
        <v>25</v>
      </c>
      <c r="AT282" s="13">
        <f t="shared" si="1005"/>
        <v>5.0100200400801605E-2</v>
      </c>
      <c r="AU282" s="39">
        <v>169</v>
      </c>
      <c r="AV282" s="237">
        <v>0</v>
      </c>
      <c r="AW282" s="13">
        <f t="shared" si="1006"/>
        <v>0</v>
      </c>
      <c r="AX282" s="34">
        <v>9</v>
      </c>
      <c r="AY282" s="13">
        <f t="shared" si="1007"/>
        <v>5.3254437869822487E-2</v>
      </c>
      <c r="AZ282" s="34">
        <v>2</v>
      </c>
      <c r="BA282" s="13">
        <f t="shared" si="1008"/>
        <v>1.1834319526627219E-2</v>
      </c>
      <c r="BB282" s="39">
        <f t="shared" si="1009"/>
        <v>6251</v>
      </c>
      <c r="BC282" s="75">
        <f t="shared" si="1009"/>
        <v>243</v>
      </c>
      <c r="BD282" s="13">
        <f t="shared" si="1010"/>
        <v>3.8873780195168774E-2</v>
      </c>
      <c r="BE282" s="75">
        <f t="shared" si="1011"/>
        <v>736</v>
      </c>
      <c r="BF282" s="13">
        <f t="shared" si="1012"/>
        <v>0.11774116141417373</v>
      </c>
      <c r="BG282" s="75">
        <f t="shared" si="1013"/>
        <v>488</v>
      </c>
      <c r="BH282" s="13">
        <f t="shared" si="1014"/>
        <v>7.8067509198528229E-2</v>
      </c>
      <c r="BJ282" s="264"/>
      <c r="BK282" s="285"/>
      <c r="BL282" s="222" t="s">
        <v>74</v>
      </c>
      <c r="BM282" s="40">
        <v>5938</v>
      </c>
      <c r="BN282" s="40">
        <v>231</v>
      </c>
      <c r="BO282" s="91">
        <v>3.8901987201077806E-2</v>
      </c>
      <c r="BP282" s="40">
        <v>705</v>
      </c>
      <c r="BQ282" s="91">
        <v>0.11872684405523745</v>
      </c>
      <c r="BR282" s="40">
        <v>453</v>
      </c>
      <c r="BS282" s="91">
        <v>7.6288312563152577E-2</v>
      </c>
      <c r="BU282" s="210"/>
      <c r="BV282" s="212" t="s">
        <v>74</v>
      </c>
      <c r="BW282" s="38">
        <f t="shared" si="2083"/>
        <v>0.76531754919212924</v>
      </c>
      <c r="BX282" s="38">
        <f t="shared" si="2084"/>
        <v>0.76608285618053218</v>
      </c>
    </row>
    <row r="283" spans="2:76" ht="14.25" customHeight="1">
      <c r="B283" s="262">
        <v>70</v>
      </c>
      <c r="C283" s="283" t="s">
        <v>54</v>
      </c>
      <c r="D283" s="143" t="s">
        <v>247</v>
      </c>
      <c r="E283" s="128">
        <v>2</v>
      </c>
      <c r="F283" s="89">
        <v>0</v>
      </c>
      <c r="G283" s="77">
        <f t="shared" si="988"/>
        <v>0</v>
      </c>
      <c r="H283" s="78">
        <v>0</v>
      </c>
      <c r="I283" s="77">
        <f t="shared" si="989"/>
        <v>0</v>
      </c>
      <c r="J283" s="78">
        <v>0</v>
      </c>
      <c r="K283" s="77">
        <f t="shared" si="990"/>
        <v>0</v>
      </c>
      <c r="L283" s="128">
        <v>8</v>
      </c>
      <c r="M283" s="89">
        <v>0</v>
      </c>
      <c r="N283" s="77">
        <f t="shared" si="991"/>
        <v>0</v>
      </c>
      <c r="O283" s="78">
        <v>1</v>
      </c>
      <c r="P283" s="77">
        <f t="shared" si="992"/>
        <v>0.125</v>
      </c>
      <c r="Q283" s="78">
        <v>1</v>
      </c>
      <c r="R283" s="77">
        <f t="shared" si="993"/>
        <v>0.125</v>
      </c>
      <c r="S283" s="128">
        <v>347</v>
      </c>
      <c r="T283" s="89">
        <v>26</v>
      </c>
      <c r="U283" s="77">
        <f t="shared" si="994"/>
        <v>7.492795389048991E-2</v>
      </c>
      <c r="V283" s="78">
        <v>80</v>
      </c>
      <c r="W283" s="77">
        <f t="shared" si="995"/>
        <v>0.23054755043227665</v>
      </c>
      <c r="X283" s="78">
        <v>35</v>
      </c>
      <c r="Y283" s="77">
        <f t="shared" si="996"/>
        <v>0.10086455331412104</v>
      </c>
      <c r="Z283" s="128">
        <v>303</v>
      </c>
      <c r="AA283" s="89">
        <v>17</v>
      </c>
      <c r="AB283" s="77">
        <f t="shared" si="997"/>
        <v>5.6105610561056105E-2</v>
      </c>
      <c r="AC283" s="78">
        <v>64</v>
      </c>
      <c r="AD283" s="77">
        <f t="shared" si="998"/>
        <v>0.21122112211221122</v>
      </c>
      <c r="AE283" s="78">
        <v>32</v>
      </c>
      <c r="AF283" s="77">
        <f t="shared" si="999"/>
        <v>0.10561056105610561</v>
      </c>
      <c r="AG283" s="128">
        <v>198</v>
      </c>
      <c r="AH283" s="89">
        <v>4</v>
      </c>
      <c r="AI283" s="77">
        <f t="shared" si="1000"/>
        <v>2.0202020202020204E-2</v>
      </c>
      <c r="AJ283" s="78">
        <v>17</v>
      </c>
      <c r="AK283" s="77">
        <f t="shared" si="1001"/>
        <v>8.5858585858585856E-2</v>
      </c>
      <c r="AL283" s="78">
        <v>13</v>
      </c>
      <c r="AM283" s="77">
        <f t="shared" si="1002"/>
        <v>6.5656565656565663E-2</v>
      </c>
      <c r="AN283" s="128">
        <v>97</v>
      </c>
      <c r="AO283" s="89">
        <v>4</v>
      </c>
      <c r="AP283" s="77">
        <f t="shared" si="1003"/>
        <v>4.1237113402061855E-2</v>
      </c>
      <c r="AQ283" s="78">
        <v>4</v>
      </c>
      <c r="AR283" s="77">
        <f t="shared" si="1004"/>
        <v>4.1237113402061855E-2</v>
      </c>
      <c r="AS283" s="78">
        <v>4</v>
      </c>
      <c r="AT283" s="77">
        <f t="shared" si="1005"/>
        <v>4.1237113402061855E-2</v>
      </c>
      <c r="AU283" s="128">
        <v>24</v>
      </c>
      <c r="AV283" s="89">
        <v>0</v>
      </c>
      <c r="AW283" s="77">
        <f t="shared" si="1006"/>
        <v>0</v>
      </c>
      <c r="AX283" s="78">
        <v>0</v>
      </c>
      <c r="AY283" s="77">
        <f t="shared" si="1007"/>
        <v>0</v>
      </c>
      <c r="AZ283" s="78">
        <v>0</v>
      </c>
      <c r="BA283" s="77">
        <f t="shared" si="1008"/>
        <v>0</v>
      </c>
      <c r="BB283" s="128">
        <f t="shared" si="1009"/>
        <v>979</v>
      </c>
      <c r="BC283" s="79">
        <f t="shared" si="1009"/>
        <v>51</v>
      </c>
      <c r="BD283" s="77">
        <f t="shared" si="1010"/>
        <v>5.2093973442288048E-2</v>
      </c>
      <c r="BE283" s="79">
        <f t="shared" si="1011"/>
        <v>166</v>
      </c>
      <c r="BF283" s="77">
        <f t="shared" si="1012"/>
        <v>0.16956077630234934</v>
      </c>
      <c r="BG283" s="79">
        <f t="shared" si="1013"/>
        <v>85</v>
      </c>
      <c r="BH283" s="77">
        <f t="shared" si="1014"/>
        <v>8.6823289070480078E-2</v>
      </c>
      <c r="BJ283" s="262">
        <v>70</v>
      </c>
      <c r="BK283" s="283" t="s">
        <v>54</v>
      </c>
      <c r="BL283" s="223" t="s">
        <v>177</v>
      </c>
      <c r="BM283" s="40">
        <v>978</v>
      </c>
      <c r="BN283" s="40">
        <v>56</v>
      </c>
      <c r="BO283" s="91">
        <v>5.7259713701431493E-2</v>
      </c>
      <c r="BP283" s="40">
        <v>155</v>
      </c>
      <c r="BQ283" s="91">
        <v>0.15848670756646216</v>
      </c>
      <c r="BR283" s="40">
        <v>89</v>
      </c>
      <c r="BS283" s="91">
        <v>9.1002044989775058E-2</v>
      </c>
      <c r="BU283" s="208" t="s">
        <v>54</v>
      </c>
      <c r="BV283" s="213" t="s">
        <v>163</v>
      </c>
      <c r="BW283" s="38">
        <f t="shared" si="2083"/>
        <v>0.69152196118488252</v>
      </c>
      <c r="BX283" s="38">
        <f t="shared" si="2084"/>
        <v>0.69325153374233128</v>
      </c>
    </row>
    <row r="284" spans="2:76" ht="14.25" customHeight="1">
      <c r="B284" s="263"/>
      <c r="C284" s="284"/>
      <c r="D284" s="181" t="s">
        <v>191</v>
      </c>
      <c r="E284" s="174">
        <v>0</v>
      </c>
      <c r="F284" s="175">
        <v>0</v>
      </c>
      <c r="G284" s="67" t="str">
        <f t="shared" si="988"/>
        <v>-</v>
      </c>
      <c r="H284" s="68">
        <v>0</v>
      </c>
      <c r="I284" s="67" t="str">
        <f t="shared" si="989"/>
        <v>-</v>
      </c>
      <c r="J284" s="68">
        <v>0</v>
      </c>
      <c r="K284" s="67" t="str">
        <f t="shared" si="990"/>
        <v>-</v>
      </c>
      <c r="L284" s="174">
        <v>0</v>
      </c>
      <c r="M284" s="175">
        <v>0</v>
      </c>
      <c r="N284" s="67" t="str">
        <f t="shared" si="991"/>
        <v>-</v>
      </c>
      <c r="O284" s="68">
        <v>0</v>
      </c>
      <c r="P284" s="67" t="str">
        <f t="shared" si="992"/>
        <v>-</v>
      </c>
      <c r="Q284" s="68">
        <v>0</v>
      </c>
      <c r="R284" s="67" t="str">
        <f t="shared" si="993"/>
        <v>-</v>
      </c>
      <c r="S284" s="174">
        <v>24</v>
      </c>
      <c r="T284" s="175">
        <v>0</v>
      </c>
      <c r="U284" s="67">
        <f t="shared" si="994"/>
        <v>0</v>
      </c>
      <c r="V284" s="68">
        <v>3</v>
      </c>
      <c r="W284" s="67">
        <f t="shared" si="995"/>
        <v>0.125</v>
      </c>
      <c r="X284" s="68">
        <v>0</v>
      </c>
      <c r="Y284" s="67">
        <f t="shared" si="996"/>
        <v>0</v>
      </c>
      <c r="Z284" s="174">
        <v>17</v>
      </c>
      <c r="AA284" s="175">
        <v>1</v>
      </c>
      <c r="AB284" s="67">
        <f t="shared" si="997"/>
        <v>5.8823529411764705E-2</v>
      </c>
      <c r="AC284" s="68">
        <v>3</v>
      </c>
      <c r="AD284" s="67">
        <f t="shared" si="998"/>
        <v>0.17647058823529413</v>
      </c>
      <c r="AE284" s="68">
        <v>1</v>
      </c>
      <c r="AF284" s="67">
        <f t="shared" si="999"/>
        <v>5.8823529411764705E-2</v>
      </c>
      <c r="AG284" s="174">
        <v>5</v>
      </c>
      <c r="AH284" s="175">
        <v>1</v>
      </c>
      <c r="AI284" s="67">
        <f t="shared" si="1000"/>
        <v>0.2</v>
      </c>
      <c r="AJ284" s="68">
        <v>2</v>
      </c>
      <c r="AK284" s="67">
        <f t="shared" si="1001"/>
        <v>0.4</v>
      </c>
      <c r="AL284" s="68">
        <v>0</v>
      </c>
      <c r="AM284" s="67">
        <f t="shared" si="1002"/>
        <v>0</v>
      </c>
      <c r="AN284" s="174">
        <v>8</v>
      </c>
      <c r="AO284" s="175">
        <v>0</v>
      </c>
      <c r="AP284" s="67">
        <f t="shared" si="1003"/>
        <v>0</v>
      </c>
      <c r="AQ284" s="68">
        <v>0</v>
      </c>
      <c r="AR284" s="67">
        <f t="shared" si="1004"/>
        <v>0</v>
      </c>
      <c r="AS284" s="68">
        <v>1</v>
      </c>
      <c r="AT284" s="67">
        <f t="shared" si="1005"/>
        <v>0.125</v>
      </c>
      <c r="AU284" s="174">
        <v>0</v>
      </c>
      <c r="AV284" s="175">
        <v>0</v>
      </c>
      <c r="AW284" s="67" t="str">
        <f t="shared" si="1006"/>
        <v>-</v>
      </c>
      <c r="AX284" s="68">
        <v>0</v>
      </c>
      <c r="AY284" s="67" t="str">
        <f t="shared" si="1007"/>
        <v>-</v>
      </c>
      <c r="AZ284" s="68">
        <v>0</v>
      </c>
      <c r="BA284" s="67" t="str">
        <f t="shared" si="1008"/>
        <v>-</v>
      </c>
      <c r="BB284" s="174">
        <f t="shared" si="1009"/>
        <v>54</v>
      </c>
      <c r="BC284" s="69">
        <f t="shared" si="1009"/>
        <v>2</v>
      </c>
      <c r="BD284" s="67">
        <f t="shared" si="1010"/>
        <v>3.7037037037037035E-2</v>
      </c>
      <c r="BE284" s="69">
        <f t="shared" si="1011"/>
        <v>8</v>
      </c>
      <c r="BF284" s="67">
        <f t="shared" si="1012"/>
        <v>0.14814814814814814</v>
      </c>
      <c r="BG284" s="69">
        <f t="shared" si="1013"/>
        <v>2</v>
      </c>
      <c r="BH284" s="67">
        <f t="shared" si="1014"/>
        <v>3.7037037037037035E-2</v>
      </c>
      <c r="BJ284" s="263"/>
      <c r="BK284" s="284"/>
      <c r="BL284" s="223" t="s">
        <v>191</v>
      </c>
      <c r="BM284" s="40">
        <v>44</v>
      </c>
      <c r="BN284" s="40">
        <v>2</v>
      </c>
      <c r="BO284" s="91">
        <v>4.5454545454545456E-2</v>
      </c>
      <c r="BP284" s="40">
        <v>8</v>
      </c>
      <c r="BQ284" s="91">
        <v>0.18181818181818182</v>
      </c>
      <c r="BR284" s="40">
        <v>3</v>
      </c>
      <c r="BS284" s="91">
        <v>6.8181818181818177E-2</v>
      </c>
      <c r="BU284" s="209"/>
      <c r="BV284" s="213" t="s">
        <v>191</v>
      </c>
      <c r="BW284" s="38">
        <f t="shared" si="2083"/>
        <v>0.77777777777777779</v>
      </c>
      <c r="BX284" s="38">
        <f t="shared" si="2084"/>
        <v>0.70454545454545459</v>
      </c>
    </row>
    <row r="285" spans="2:76" ht="14.25" customHeight="1">
      <c r="B285" s="263"/>
      <c r="C285" s="284"/>
      <c r="D285" s="144" t="s">
        <v>246</v>
      </c>
      <c r="E285" s="174">
        <v>0</v>
      </c>
      <c r="F285" s="175">
        <v>0</v>
      </c>
      <c r="G285" s="67" t="str">
        <f t="shared" ref="G285" si="2225">IFERROR(F285/E285,"-")</f>
        <v>-</v>
      </c>
      <c r="H285" s="68">
        <v>0</v>
      </c>
      <c r="I285" s="67" t="str">
        <f t="shared" ref="I285" si="2226">IFERROR(H285/E285,"-")</f>
        <v>-</v>
      </c>
      <c r="J285" s="68">
        <v>0</v>
      </c>
      <c r="K285" s="67" t="str">
        <f t="shared" ref="K285" si="2227">IFERROR(J285/E285,"-")</f>
        <v>-</v>
      </c>
      <c r="L285" s="174">
        <v>0</v>
      </c>
      <c r="M285" s="175">
        <v>0</v>
      </c>
      <c r="N285" s="67" t="str">
        <f t="shared" ref="N285" si="2228">IFERROR(M285/L285,"-")</f>
        <v>-</v>
      </c>
      <c r="O285" s="68">
        <v>0</v>
      </c>
      <c r="P285" s="67" t="str">
        <f t="shared" ref="P285" si="2229">IFERROR(O285/L285,"-")</f>
        <v>-</v>
      </c>
      <c r="Q285" s="68">
        <v>0</v>
      </c>
      <c r="R285" s="67" t="str">
        <f t="shared" ref="R285" si="2230">IFERROR(Q285/L285,"-")</f>
        <v>-</v>
      </c>
      <c r="S285" s="174">
        <v>6</v>
      </c>
      <c r="T285" s="175">
        <v>0</v>
      </c>
      <c r="U285" s="67">
        <f t="shared" ref="U285" si="2231">IFERROR(T285/S285,"-")</f>
        <v>0</v>
      </c>
      <c r="V285" s="68">
        <v>0</v>
      </c>
      <c r="W285" s="67">
        <f t="shared" ref="W285" si="2232">IFERROR(V285/S285,"-")</f>
        <v>0</v>
      </c>
      <c r="X285" s="68">
        <v>0</v>
      </c>
      <c r="Y285" s="67">
        <f t="shared" ref="Y285" si="2233">IFERROR(X285/S285,"-")</f>
        <v>0</v>
      </c>
      <c r="Z285" s="174">
        <v>7</v>
      </c>
      <c r="AA285" s="175">
        <v>0</v>
      </c>
      <c r="AB285" s="67">
        <f t="shared" ref="AB285" si="2234">IFERROR(AA285/Z285,"-")</f>
        <v>0</v>
      </c>
      <c r="AC285" s="68">
        <v>0</v>
      </c>
      <c r="AD285" s="67">
        <f t="shared" ref="AD285" si="2235">IFERROR(AC285/Z285,"-")</f>
        <v>0</v>
      </c>
      <c r="AE285" s="68">
        <v>0</v>
      </c>
      <c r="AF285" s="67">
        <f t="shared" ref="AF285" si="2236">IFERROR(AE285/Z285,"-")</f>
        <v>0</v>
      </c>
      <c r="AG285" s="174">
        <v>6</v>
      </c>
      <c r="AH285" s="175">
        <v>0</v>
      </c>
      <c r="AI285" s="67">
        <f t="shared" ref="AI285" si="2237">IFERROR(AH285/AG285,"-")</f>
        <v>0</v>
      </c>
      <c r="AJ285" s="68">
        <v>1</v>
      </c>
      <c r="AK285" s="67">
        <f t="shared" ref="AK285" si="2238">IFERROR(AJ285/AG285,"-")</f>
        <v>0.16666666666666666</v>
      </c>
      <c r="AL285" s="68">
        <v>0</v>
      </c>
      <c r="AM285" s="67">
        <f t="shared" ref="AM285" si="2239">IFERROR(AL285/AG285,"-")</f>
        <v>0</v>
      </c>
      <c r="AN285" s="174">
        <v>5</v>
      </c>
      <c r="AO285" s="175">
        <v>0</v>
      </c>
      <c r="AP285" s="67">
        <f t="shared" ref="AP285" si="2240">IFERROR(AO285/AN285,"-")</f>
        <v>0</v>
      </c>
      <c r="AQ285" s="68">
        <v>0</v>
      </c>
      <c r="AR285" s="67">
        <f t="shared" ref="AR285" si="2241">IFERROR(AQ285/AN285,"-")</f>
        <v>0</v>
      </c>
      <c r="AS285" s="68">
        <v>0</v>
      </c>
      <c r="AT285" s="67">
        <f t="shared" ref="AT285" si="2242">IFERROR(AS285/AN285,"-")</f>
        <v>0</v>
      </c>
      <c r="AU285" s="174">
        <v>4</v>
      </c>
      <c r="AV285" s="175">
        <v>0</v>
      </c>
      <c r="AW285" s="67">
        <f t="shared" ref="AW285" si="2243">IFERROR(AV285/AU285,"-")</f>
        <v>0</v>
      </c>
      <c r="AX285" s="68">
        <v>0</v>
      </c>
      <c r="AY285" s="67">
        <f t="shared" ref="AY285" si="2244">IFERROR(AX285/AU285,"-")</f>
        <v>0</v>
      </c>
      <c r="AZ285" s="68">
        <v>0</v>
      </c>
      <c r="BA285" s="67">
        <f t="shared" ref="BA285" si="2245">IFERROR(AZ285/AU285,"-")</f>
        <v>0</v>
      </c>
      <c r="BB285" s="174">
        <f t="shared" ref="BB285" si="2246">SUM(E285,L285,S285,Z285,AG285,AN285,AU285,)</f>
        <v>28</v>
      </c>
      <c r="BC285" s="69">
        <f t="shared" ref="BC285" si="2247">SUM(F285,M285,T285,AA285,AH285,AO285,AV285,)</f>
        <v>0</v>
      </c>
      <c r="BD285" s="67">
        <f t="shared" ref="BD285" si="2248">IFERROR(BC285/BB285,"-")</f>
        <v>0</v>
      </c>
      <c r="BE285" s="69">
        <f t="shared" ref="BE285" si="2249">SUM(H285,O285,V285,AC285,AJ285,AQ285,AX285,)</f>
        <v>1</v>
      </c>
      <c r="BF285" s="67">
        <f t="shared" ref="BF285" si="2250">IFERROR(BE285/BB285,"-")</f>
        <v>3.5714285714285712E-2</v>
      </c>
      <c r="BG285" s="69">
        <f t="shared" ref="BG285" si="2251">SUM(J285,Q285,X285,AE285,AL285,AS285,AZ285,)</f>
        <v>0</v>
      </c>
      <c r="BH285" s="67">
        <f t="shared" ref="BH285" si="2252">IFERROR(BG285/BB285,"-")</f>
        <v>0</v>
      </c>
      <c r="BJ285" s="263"/>
      <c r="BK285" s="284"/>
      <c r="BL285" s="223" t="s">
        <v>245</v>
      </c>
      <c r="BM285" s="40">
        <v>17</v>
      </c>
      <c r="BN285" s="40">
        <v>0</v>
      </c>
      <c r="BO285" s="91">
        <v>0</v>
      </c>
      <c r="BP285" s="40">
        <v>0</v>
      </c>
      <c r="BQ285" s="91">
        <v>0</v>
      </c>
      <c r="BR285" s="40">
        <v>0</v>
      </c>
      <c r="BS285" s="91">
        <v>0</v>
      </c>
      <c r="BU285" s="209"/>
      <c r="BV285" s="213" t="s">
        <v>245</v>
      </c>
      <c r="BW285" s="38">
        <f t="shared" si="2083"/>
        <v>0.9642857142857143</v>
      </c>
      <c r="BX285" s="38">
        <f t="shared" si="2084"/>
        <v>1</v>
      </c>
    </row>
    <row r="286" spans="2:76" ht="14.25" customHeight="1">
      <c r="B286" s="264"/>
      <c r="C286" s="285"/>
      <c r="D286" s="164" t="s">
        <v>74</v>
      </c>
      <c r="E286" s="39">
        <v>2</v>
      </c>
      <c r="F286" s="237">
        <v>0</v>
      </c>
      <c r="G286" s="13">
        <f t="shared" si="988"/>
        <v>0</v>
      </c>
      <c r="H286" s="34">
        <v>0</v>
      </c>
      <c r="I286" s="13">
        <f t="shared" si="989"/>
        <v>0</v>
      </c>
      <c r="J286" s="34">
        <v>0</v>
      </c>
      <c r="K286" s="13">
        <f t="shared" si="990"/>
        <v>0</v>
      </c>
      <c r="L286" s="39">
        <v>8</v>
      </c>
      <c r="M286" s="237">
        <v>0</v>
      </c>
      <c r="N286" s="13">
        <f t="shared" si="991"/>
        <v>0</v>
      </c>
      <c r="O286" s="34">
        <v>1</v>
      </c>
      <c r="P286" s="13">
        <f t="shared" si="992"/>
        <v>0.125</v>
      </c>
      <c r="Q286" s="34">
        <v>1</v>
      </c>
      <c r="R286" s="13">
        <f t="shared" si="993"/>
        <v>0.125</v>
      </c>
      <c r="S286" s="39">
        <v>377</v>
      </c>
      <c r="T286" s="237">
        <v>26</v>
      </c>
      <c r="U286" s="13">
        <f t="shared" si="994"/>
        <v>6.8965517241379309E-2</v>
      </c>
      <c r="V286" s="34">
        <v>83</v>
      </c>
      <c r="W286" s="13">
        <f t="shared" si="995"/>
        <v>0.22015915119363394</v>
      </c>
      <c r="X286" s="34">
        <v>35</v>
      </c>
      <c r="Y286" s="13">
        <f t="shared" si="996"/>
        <v>9.2838196286472149E-2</v>
      </c>
      <c r="Z286" s="39">
        <v>327</v>
      </c>
      <c r="AA286" s="237">
        <v>18</v>
      </c>
      <c r="AB286" s="13">
        <f t="shared" si="997"/>
        <v>5.5045871559633031E-2</v>
      </c>
      <c r="AC286" s="34">
        <v>67</v>
      </c>
      <c r="AD286" s="13">
        <f t="shared" si="998"/>
        <v>0.20489296636085627</v>
      </c>
      <c r="AE286" s="34">
        <v>33</v>
      </c>
      <c r="AF286" s="13">
        <f t="shared" si="999"/>
        <v>0.10091743119266056</v>
      </c>
      <c r="AG286" s="39">
        <v>209</v>
      </c>
      <c r="AH286" s="237">
        <v>5</v>
      </c>
      <c r="AI286" s="13">
        <f t="shared" si="1000"/>
        <v>2.3923444976076555E-2</v>
      </c>
      <c r="AJ286" s="34">
        <v>20</v>
      </c>
      <c r="AK286" s="13">
        <f t="shared" si="1001"/>
        <v>9.569377990430622E-2</v>
      </c>
      <c r="AL286" s="34">
        <v>13</v>
      </c>
      <c r="AM286" s="13">
        <f t="shared" si="1002"/>
        <v>6.2200956937799042E-2</v>
      </c>
      <c r="AN286" s="39">
        <v>110</v>
      </c>
      <c r="AO286" s="237">
        <v>4</v>
      </c>
      <c r="AP286" s="13">
        <f t="shared" si="1003"/>
        <v>3.6363636363636362E-2</v>
      </c>
      <c r="AQ286" s="34">
        <v>4</v>
      </c>
      <c r="AR286" s="13">
        <f t="shared" si="1004"/>
        <v>3.6363636363636362E-2</v>
      </c>
      <c r="AS286" s="34">
        <v>5</v>
      </c>
      <c r="AT286" s="13">
        <f t="shared" si="1005"/>
        <v>4.5454545454545456E-2</v>
      </c>
      <c r="AU286" s="39">
        <v>28</v>
      </c>
      <c r="AV286" s="237">
        <v>0</v>
      </c>
      <c r="AW286" s="13">
        <f t="shared" si="1006"/>
        <v>0</v>
      </c>
      <c r="AX286" s="34">
        <v>0</v>
      </c>
      <c r="AY286" s="13">
        <f t="shared" si="1007"/>
        <v>0</v>
      </c>
      <c r="AZ286" s="34">
        <v>0</v>
      </c>
      <c r="BA286" s="13">
        <f t="shared" si="1008"/>
        <v>0</v>
      </c>
      <c r="BB286" s="39">
        <f t="shared" si="1009"/>
        <v>1061</v>
      </c>
      <c r="BC286" s="75">
        <f t="shared" si="1009"/>
        <v>53</v>
      </c>
      <c r="BD286" s="13">
        <f t="shared" si="1010"/>
        <v>4.9952874646559849E-2</v>
      </c>
      <c r="BE286" s="75">
        <f t="shared" si="1011"/>
        <v>175</v>
      </c>
      <c r="BF286" s="13">
        <f t="shared" si="1012"/>
        <v>0.16493873704052781</v>
      </c>
      <c r="BG286" s="75">
        <f t="shared" si="1013"/>
        <v>87</v>
      </c>
      <c r="BH286" s="13">
        <f t="shared" si="1014"/>
        <v>8.1998114985862389E-2</v>
      </c>
      <c r="BJ286" s="264"/>
      <c r="BK286" s="285"/>
      <c r="BL286" s="222" t="s">
        <v>74</v>
      </c>
      <c r="BM286" s="40">
        <v>1039</v>
      </c>
      <c r="BN286" s="40">
        <v>58</v>
      </c>
      <c r="BO286" s="91">
        <v>5.5822906641000959E-2</v>
      </c>
      <c r="BP286" s="40">
        <v>163</v>
      </c>
      <c r="BQ286" s="91">
        <v>0.15688161693936478</v>
      </c>
      <c r="BR286" s="40">
        <v>92</v>
      </c>
      <c r="BS286" s="91">
        <v>8.8546679499518763E-2</v>
      </c>
      <c r="BU286" s="210"/>
      <c r="BV286" s="212" t="s">
        <v>74</v>
      </c>
      <c r="BW286" s="38">
        <f t="shared" si="2083"/>
        <v>0.70311027332705001</v>
      </c>
      <c r="BX286" s="38">
        <f t="shared" si="2084"/>
        <v>0.69874879692011549</v>
      </c>
    </row>
    <row r="287" spans="2:76" ht="14.25" customHeight="1">
      <c r="B287" s="262">
        <v>71</v>
      </c>
      <c r="C287" s="283" t="s">
        <v>55</v>
      </c>
      <c r="D287" s="143" t="s">
        <v>247</v>
      </c>
      <c r="E287" s="128">
        <v>5</v>
      </c>
      <c r="F287" s="89">
        <v>0</v>
      </c>
      <c r="G287" s="77">
        <f t="shared" ref="G287:G294" si="2253">IFERROR(F287/E287,"-")</f>
        <v>0</v>
      </c>
      <c r="H287" s="78">
        <v>0</v>
      </c>
      <c r="I287" s="77">
        <f t="shared" ref="I287:I294" si="2254">IFERROR(H287/E287,"-")</f>
        <v>0</v>
      </c>
      <c r="J287" s="78">
        <v>0</v>
      </c>
      <c r="K287" s="77">
        <f t="shared" ref="K287:K294" si="2255">IFERROR(J287/E287,"-")</f>
        <v>0</v>
      </c>
      <c r="L287" s="128">
        <v>9</v>
      </c>
      <c r="M287" s="89">
        <v>0</v>
      </c>
      <c r="N287" s="77">
        <f t="shared" ref="N287:N294" si="2256">IFERROR(M287/L287,"-")</f>
        <v>0</v>
      </c>
      <c r="O287" s="78">
        <v>0</v>
      </c>
      <c r="P287" s="77">
        <f t="shared" ref="P287:P294" si="2257">IFERROR(O287/L287,"-")</f>
        <v>0</v>
      </c>
      <c r="Q287" s="78">
        <v>0</v>
      </c>
      <c r="R287" s="77">
        <f t="shared" ref="R287:R294" si="2258">IFERROR(Q287/L287,"-")</f>
        <v>0</v>
      </c>
      <c r="S287" s="128">
        <v>1106</v>
      </c>
      <c r="T287" s="89">
        <v>23</v>
      </c>
      <c r="U287" s="77">
        <f t="shared" ref="U287:U294" si="2259">IFERROR(T287/S287,"-")</f>
        <v>2.0795660036166366E-2</v>
      </c>
      <c r="V287" s="78">
        <v>154</v>
      </c>
      <c r="W287" s="77">
        <f t="shared" ref="W287:W294" si="2260">IFERROR(V287/S287,"-")</f>
        <v>0.13924050632911392</v>
      </c>
      <c r="X287" s="78">
        <v>39</v>
      </c>
      <c r="Y287" s="77">
        <f t="shared" ref="Y287:Y294" si="2261">IFERROR(X287/S287,"-")</f>
        <v>3.5262206148282099E-2</v>
      </c>
      <c r="Z287" s="128">
        <v>923</v>
      </c>
      <c r="AA287" s="89">
        <v>10</v>
      </c>
      <c r="AB287" s="77">
        <f t="shared" ref="AB287:AB294" si="2262">IFERROR(AA287/Z287,"-")</f>
        <v>1.0834236186348862E-2</v>
      </c>
      <c r="AC287" s="78">
        <v>80</v>
      </c>
      <c r="AD287" s="77">
        <f t="shared" ref="AD287:AD294" si="2263">IFERROR(AC287/Z287,"-")</f>
        <v>8.6673889490790898E-2</v>
      </c>
      <c r="AE287" s="78">
        <v>14</v>
      </c>
      <c r="AF287" s="77">
        <f t="shared" ref="AF287:AF294" si="2264">IFERROR(AE287/Z287,"-")</f>
        <v>1.5167930660888408E-2</v>
      </c>
      <c r="AG287" s="128">
        <v>599</v>
      </c>
      <c r="AH287" s="89">
        <v>1</v>
      </c>
      <c r="AI287" s="77">
        <f t="shared" ref="AI287:AI294" si="2265">IFERROR(AH287/AG287,"-")</f>
        <v>1.6694490818030051E-3</v>
      </c>
      <c r="AJ287" s="78">
        <v>32</v>
      </c>
      <c r="AK287" s="77">
        <f t="shared" ref="AK287:AK294" si="2266">IFERROR(AJ287/AG287,"-")</f>
        <v>5.3422370617696162E-2</v>
      </c>
      <c r="AL287" s="78">
        <v>11</v>
      </c>
      <c r="AM287" s="77">
        <f t="shared" ref="AM287:AM294" si="2267">IFERROR(AL287/AG287,"-")</f>
        <v>1.8363939899833055E-2</v>
      </c>
      <c r="AN287" s="128">
        <v>291</v>
      </c>
      <c r="AO287" s="89">
        <v>1</v>
      </c>
      <c r="AP287" s="77">
        <f t="shared" ref="AP287:AP294" si="2268">IFERROR(AO287/AN287,"-")</f>
        <v>3.4364261168384879E-3</v>
      </c>
      <c r="AQ287" s="78">
        <v>10</v>
      </c>
      <c r="AR287" s="77">
        <f t="shared" ref="AR287:AR294" si="2269">IFERROR(AQ287/AN287,"-")</f>
        <v>3.4364261168384883E-2</v>
      </c>
      <c r="AS287" s="78">
        <v>4</v>
      </c>
      <c r="AT287" s="77">
        <f t="shared" ref="AT287:AT294" si="2270">IFERROR(AS287/AN287,"-")</f>
        <v>1.3745704467353952E-2</v>
      </c>
      <c r="AU287" s="128">
        <v>93</v>
      </c>
      <c r="AV287" s="89">
        <v>0</v>
      </c>
      <c r="AW287" s="77">
        <f t="shared" ref="AW287:AW294" si="2271">IFERROR(AV287/AU287,"-")</f>
        <v>0</v>
      </c>
      <c r="AX287" s="78">
        <v>0</v>
      </c>
      <c r="AY287" s="77">
        <f t="shared" ref="AY287:AY294" si="2272">IFERROR(AX287/AU287,"-")</f>
        <v>0</v>
      </c>
      <c r="AZ287" s="78">
        <v>0</v>
      </c>
      <c r="BA287" s="77">
        <f t="shared" ref="BA287:BA294" si="2273">IFERROR(AZ287/AU287,"-")</f>
        <v>0</v>
      </c>
      <c r="BB287" s="128">
        <f t="shared" ref="BB287:BB294" si="2274">SUM(E287,L287,S287,Z287,AG287,AN287,AU287,)</f>
        <v>3026</v>
      </c>
      <c r="BC287" s="79">
        <f t="shared" ref="BC287:BC294" si="2275">SUM(F287,M287,T287,AA287,AH287,AO287,AV287,)</f>
        <v>35</v>
      </c>
      <c r="BD287" s="77">
        <f t="shared" ref="BD287:BD294" si="2276">IFERROR(BC287/BB287,"-")</f>
        <v>1.1566424322538004E-2</v>
      </c>
      <c r="BE287" s="79">
        <f t="shared" ref="BE287:BE294" si="2277">SUM(H287,O287,V287,AC287,AJ287,AQ287,AX287,)</f>
        <v>276</v>
      </c>
      <c r="BF287" s="77">
        <f t="shared" ref="BF287:BF294" si="2278">IFERROR(BE287/BB287,"-")</f>
        <v>9.1209517514871122E-2</v>
      </c>
      <c r="BG287" s="79">
        <f t="shared" ref="BG287:BG294" si="2279">SUM(J287,Q287,X287,AE287,AL287,AS287,AZ287,)</f>
        <v>68</v>
      </c>
      <c r="BH287" s="77">
        <f t="shared" ref="BH287:BH294" si="2280">IFERROR(BG287/BB287,"-")</f>
        <v>2.247191011235955E-2</v>
      </c>
      <c r="BJ287" s="262">
        <v>71</v>
      </c>
      <c r="BK287" s="283" t="s">
        <v>55</v>
      </c>
      <c r="BL287" s="223" t="s">
        <v>177</v>
      </c>
      <c r="BM287" s="40">
        <v>3022</v>
      </c>
      <c r="BN287" s="40">
        <v>45</v>
      </c>
      <c r="BO287" s="91">
        <v>1.4890800794176042E-2</v>
      </c>
      <c r="BP287" s="40">
        <v>258</v>
      </c>
      <c r="BQ287" s="91">
        <v>8.5373924553275971E-2</v>
      </c>
      <c r="BR287" s="40">
        <v>68</v>
      </c>
      <c r="BS287" s="91">
        <v>2.2501654533421574E-2</v>
      </c>
      <c r="BU287" s="208" t="s">
        <v>55</v>
      </c>
      <c r="BV287" s="213" t="s">
        <v>163</v>
      </c>
      <c r="BW287" s="38">
        <f t="shared" si="2083"/>
        <v>0.87475214805023138</v>
      </c>
      <c r="BX287" s="38">
        <f t="shared" si="2084"/>
        <v>0.87723362011912642</v>
      </c>
    </row>
    <row r="288" spans="2:76" ht="14.25" customHeight="1">
      <c r="B288" s="263"/>
      <c r="C288" s="284"/>
      <c r="D288" s="181" t="s">
        <v>191</v>
      </c>
      <c r="E288" s="174">
        <v>0</v>
      </c>
      <c r="F288" s="175">
        <v>0</v>
      </c>
      <c r="G288" s="67" t="str">
        <f t="shared" si="2253"/>
        <v>-</v>
      </c>
      <c r="H288" s="68">
        <v>0</v>
      </c>
      <c r="I288" s="67" t="str">
        <f t="shared" si="2254"/>
        <v>-</v>
      </c>
      <c r="J288" s="68">
        <v>0</v>
      </c>
      <c r="K288" s="67" t="str">
        <f t="shared" si="2255"/>
        <v>-</v>
      </c>
      <c r="L288" s="174">
        <v>0</v>
      </c>
      <c r="M288" s="175">
        <v>0</v>
      </c>
      <c r="N288" s="67" t="str">
        <f t="shared" si="2256"/>
        <v>-</v>
      </c>
      <c r="O288" s="68">
        <v>0</v>
      </c>
      <c r="P288" s="67" t="str">
        <f t="shared" si="2257"/>
        <v>-</v>
      </c>
      <c r="Q288" s="68">
        <v>0</v>
      </c>
      <c r="R288" s="67" t="str">
        <f t="shared" si="2258"/>
        <v>-</v>
      </c>
      <c r="S288" s="174">
        <v>59</v>
      </c>
      <c r="T288" s="175">
        <v>2</v>
      </c>
      <c r="U288" s="67">
        <f t="shared" si="2259"/>
        <v>3.3898305084745763E-2</v>
      </c>
      <c r="V288" s="68">
        <v>7</v>
      </c>
      <c r="W288" s="67">
        <f t="shared" si="2260"/>
        <v>0.11864406779661017</v>
      </c>
      <c r="X288" s="68">
        <v>0</v>
      </c>
      <c r="Y288" s="67">
        <f t="shared" si="2261"/>
        <v>0</v>
      </c>
      <c r="Z288" s="174">
        <v>32</v>
      </c>
      <c r="AA288" s="175">
        <v>1</v>
      </c>
      <c r="AB288" s="67">
        <f t="shared" si="2262"/>
        <v>3.125E-2</v>
      </c>
      <c r="AC288" s="68">
        <v>3</v>
      </c>
      <c r="AD288" s="67">
        <f t="shared" si="2263"/>
        <v>9.375E-2</v>
      </c>
      <c r="AE288" s="68">
        <v>0</v>
      </c>
      <c r="AF288" s="67">
        <f t="shared" si="2264"/>
        <v>0</v>
      </c>
      <c r="AG288" s="174">
        <v>17</v>
      </c>
      <c r="AH288" s="175">
        <v>0</v>
      </c>
      <c r="AI288" s="67">
        <f t="shared" si="2265"/>
        <v>0</v>
      </c>
      <c r="AJ288" s="68">
        <v>2</v>
      </c>
      <c r="AK288" s="67">
        <f t="shared" si="2266"/>
        <v>0.11764705882352941</v>
      </c>
      <c r="AL288" s="68">
        <v>0</v>
      </c>
      <c r="AM288" s="67">
        <f t="shared" si="2267"/>
        <v>0</v>
      </c>
      <c r="AN288" s="174">
        <v>5</v>
      </c>
      <c r="AO288" s="175">
        <v>0</v>
      </c>
      <c r="AP288" s="67">
        <f t="shared" si="2268"/>
        <v>0</v>
      </c>
      <c r="AQ288" s="68">
        <v>1</v>
      </c>
      <c r="AR288" s="67">
        <f t="shared" si="2269"/>
        <v>0.2</v>
      </c>
      <c r="AS288" s="68">
        <v>0</v>
      </c>
      <c r="AT288" s="67">
        <f t="shared" si="2270"/>
        <v>0</v>
      </c>
      <c r="AU288" s="174">
        <v>2</v>
      </c>
      <c r="AV288" s="175">
        <v>0</v>
      </c>
      <c r="AW288" s="67">
        <f t="shared" si="2271"/>
        <v>0</v>
      </c>
      <c r="AX288" s="68">
        <v>0</v>
      </c>
      <c r="AY288" s="67">
        <f t="shared" si="2272"/>
        <v>0</v>
      </c>
      <c r="AZ288" s="68">
        <v>0</v>
      </c>
      <c r="BA288" s="67">
        <f t="shared" si="2273"/>
        <v>0</v>
      </c>
      <c r="BB288" s="174">
        <f t="shared" si="2274"/>
        <v>115</v>
      </c>
      <c r="BC288" s="69">
        <f t="shared" si="2275"/>
        <v>3</v>
      </c>
      <c r="BD288" s="67">
        <f t="shared" si="2276"/>
        <v>2.6086956521739129E-2</v>
      </c>
      <c r="BE288" s="69">
        <f t="shared" si="2277"/>
        <v>13</v>
      </c>
      <c r="BF288" s="67">
        <f t="shared" si="2278"/>
        <v>0.11304347826086956</v>
      </c>
      <c r="BG288" s="69">
        <f t="shared" si="2279"/>
        <v>0</v>
      </c>
      <c r="BH288" s="67">
        <f t="shared" si="2280"/>
        <v>0</v>
      </c>
      <c r="BJ288" s="263"/>
      <c r="BK288" s="284"/>
      <c r="BL288" s="223" t="s">
        <v>191</v>
      </c>
      <c r="BM288" s="40">
        <v>104</v>
      </c>
      <c r="BN288" s="40">
        <v>0</v>
      </c>
      <c r="BO288" s="91">
        <v>0</v>
      </c>
      <c r="BP288" s="40">
        <v>8</v>
      </c>
      <c r="BQ288" s="91">
        <v>7.6923076923076927E-2</v>
      </c>
      <c r="BR288" s="40">
        <v>0</v>
      </c>
      <c r="BS288" s="91">
        <v>0</v>
      </c>
      <c r="BU288" s="209"/>
      <c r="BV288" s="213" t="s">
        <v>191</v>
      </c>
      <c r="BW288" s="38">
        <f t="shared" si="2083"/>
        <v>0.86086956521739133</v>
      </c>
      <c r="BX288" s="38">
        <f t="shared" si="2084"/>
        <v>0.92307692307692313</v>
      </c>
    </row>
    <row r="289" spans="2:76" ht="14.25" customHeight="1">
      <c r="B289" s="263"/>
      <c r="C289" s="284"/>
      <c r="D289" s="144" t="s">
        <v>246</v>
      </c>
      <c r="E289" s="174">
        <v>0</v>
      </c>
      <c r="F289" s="175">
        <v>0</v>
      </c>
      <c r="G289" s="67" t="str">
        <f t="shared" ref="G289" si="2281">IFERROR(F289/E289,"-")</f>
        <v>-</v>
      </c>
      <c r="H289" s="68">
        <v>0</v>
      </c>
      <c r="I289" s="67" t="str">
        <f t="shared" ref="I289" si="2282">IFERROR(H289/E289,"-")</f>
        <v>-</v>
      </c>
      <c r="J289" s="68">
        <v>0</v>
      </c>
      <c r="K289" s="67" t="str">
        <f t="shared" ref="K289" si="2283">IFERROR(J289/E289,"-")</f>
        <v>-</v>
      </c>
      <c r="L289" s="174">
        <v>0</v>
      </c>
      <c r="M289" s="175">
        <v>0</v>
      </c>
      <c r="N289" s="67" t="str">
        <f t="shared" ref="N289" si="2284">IFERROR(M289/L289,"-")</f>
        <v>-</v>
      </c>
      <c r="O289" s="68">
        <v>0</v>
      </c>
      <c r="P289" s="67" t="str">
        <f t="shared" ref="P289" si="2285">IFERROR(O289/L289,"-")</f>
        <v>-</v>
      </c>
      <c r="Q289" s="68">
        <v>0</v>
      </c>
      <c r="R289" s="67" t="str">
        <f t="shared" ref="R289" si="2286">IFERROR(Q289/L289,"-")</f>
        <v>-</v>
      </c>
      <c r="S289" s="174">
        <v>10</v>
      </c>
      <c r="T289" s="175">
        <v>0</v>
      </c>
      <c r="U289" s="67">
        <f t="shared" ref="U289" si="2287">IFERROR(T289/S289,"-")</f>
        <v>0</v>
      </c>
      <c r="V289" s="68">
        <v>2</v>
      </c>
      <c r="W289" s="67">
        <f t="shared" ref="W289" si="2288">IFERROR(V289/S289,"-")</f>
        <v>0.2</v>
      </c>
      <c r="X289" s="68">
        <v>0</v>
      </c>
      <c r="Y289" s="67">
        <f t="shared" ref="Y289" si="2289">IFERROR(X289/S289,"-")</f>
        <v>0</v>
      </c>
      <c r="Z289" s="174">
        <v>28</v>
      </c>
      <c r="AA289" s="175">
        <v>0</v>
      </c>
      <c r="AB289" s="67">
        <f t="shared" ref="AB289" si="2290">IFERROR(AA289/Z289,"-")</f>
        <v>0</v>
      </c>
      <c r="AC289" s="68">
        <v>2</v>
      </c>
      <c r="AD289" s="67">
        <f t="shared" ref="AD289" si="2291">IFERROR(AC289/Z289,"-")</f>
        <v>7.1428571428571425E-2</v>
      </c>
      <c r="AE289" s="68">
        <v>0</v>
      </c>
      <c r="AF289" s="67">
        <f t="shared" ref="AF289" si="2292">IFERROR(AE289/Z289,"-")</f>
        <v>0</v>
      </c>
      <c r="AG289" s="174">
        <v>20</v>
      </c>
      <c r="AH289" s="175">
        <v>0</v>
      </c>
      <c r="AI289" s="67">
        <f t="shared" ref="AI289" si="2293">IFERROR(AH289/AG289,"-")</f>
        <v>0</v>
      </c>
      <c r="AJ289" s="68">
        <v>0</v>
      </c>
      <c r="AK289" s="67">
        <f t="shared" ref="AK289" si="2294">IFERROR(AJ289/AG289,"-")</f>
        <v>0</v>
      </c>
      <c r="AL289" s="68">
        <v>0</v>
      </c>
      <c r="AM289" s="67">
        <f t="shared" ref="AM289" si="2295">IFERROR(AL289/AG289,"-")</f>
        <v>0</v>
      </c>
      <c r="AN289" s="174">
        <v>19</v>
      </c>
      <c r="AO289" s="175">
        <v>0</v>
      </c>
      <c r="AP289" s="67">
        <f t="shared" ref="AP289" si="2296">IFERROR(AO289/AN289,"-")</f>
        <v>0</v>
      </c>
      <c r="AQ289" s="68">
        <v>0</v>
      </c>
      <c r="AR289" s="67">
        <f t="shared" ref="AR289" si="2297">IFERROR(AQ289/AN289,"-")</f>
        <v>0</v>
      </c>
      <c r="AS289" s="68">
        <v>0</v>
      </c>
      <c r="AT289" s="67">
        <f t="shared" ref="AT289" si="2298">IFERROR(AS289/AN289,"-")</f>
        <v>0</v>
      </c>
      <c r="AU289" s="174">
        <v>8</v>
      </c>
      <c r="AV289" s="175">
        <v>0</v>
      </c>
      <c r="AW289" s="67">
        <f t="shared" ref="AW289" si="2299">IFERROR(AV289/AU289,"-")</f>
        <v>0</v>
      </c>
      <c r="AX289" s="68">
        <v>0</v>
      </c>
      <c r="AY289" s="67">
        <f t="shared" ref="AY289" si="2300">IFERROR(AX289/AU289,"-")</f>
        <v>0</v>
      </c>
      <c r="AZ289" s="68">
        <v>0</v>
      </c>
      <c r="BA289" s="67">
        <f t="shared" ref="BA289" si="2301">IFERROR(AZ289/AU289,"-")</f>
        <v>0</v>
      </c>
      <c r="BB289" s="174">
        <f t="shared" ref="BB289" si="2302">SUM(E289,L289,S289,Z289,AG289,AN289,AU289,)</f>
        <v>85</v>
      </c>
      <c r="BC289" s="69">
        <f t="shared" ref="BC289" si="2303">SUM(F289,M289,T289,AA289,AH289,AO289,AV289,)</f>
        <v>0</v>
      </c>
      <c r="BD289" s="67">
        <f t="shared" ref="BD289" si="2304">IFERROR(BC289/BB289,"-")</f>
        <v>0</v>
      </c>
      <c r="BE289" s="69">
        <f t="shared" ref="BE289" si="2305">SUM(H289,O289,V289,AC289,AJ289,AQ289,AX289,)</f>
        <v>4</v>
      </c>
      <c r="BF289" s="67">
        <f t="shared" ref="BF289" si="2306">IFERROR(BE289/BB289,"-")</f>
        <v>4.7058823529411764E-2</v>
      </c>
      <c r="BG289" s="69">
        <f t="shared" ref="BG289" si="2307">SUM(J289,Q289,X289,AE289,AL289,AS289,AZ289,)</f>
        <v>0</v>
      </c>
      <c r="BH289" s="67">
        <f t="shared" ref="BH289" si="2308">IFERROR(BG289/BB289,"-")</f>
        <v>0</v>
      </c>
      <c r="BJ289" s="263"/>
      <c r="BK289" s="284"/>
      <c r="BL289" s="223" t="s">
        <v>245</v>
      </c>
      <c r="BM289" s="40">
        <v>37</v>
      </c>
      <c r="BN289" s="40">
        <v>0</v>
      </c>
      <c r="BO289" s="91">
        <v>0</v>
      </c>
      <c r="BP289" s="40">
        <v>0</v>
      </c>
      <c r="BQ289" s="91">
        <v>0</v>
      </c>
      <c r="BR289" s="40">
        <v>0</v>
      </c>
      <c r="BS289" s="91">
        <v>0</v>
      </c>
      <c r="BU289" s="209"/>
      <c r="BV289" s="213" t="s">
        <v>245</v>
      </c>
      <c r="BW289" s="38">
        <f t="shared" si="2083"/>
        <v>0.95294117647058818</v>
      </c>
      <c r="BX289" s="38">
        <f t="shared" si="2084"/>
        <v>1</v>
      </c>
    </row>
    <row r="290" spans="2:76" ht="14.25" customHeight="1">
      <c r="B290" s="264"/>
      <c r="C290" s="285"/>
      <c r="D290" s="164" t="s">
        <v>74</v>
      </c>
      <c r="E290" s="39">
        <v>5</v>
      </c>
      <c r="F290" s="237">
        <v>0</v>
      </c>
      <c r="G290" s="13">
        <f t="shared" si="2253"/>
        <v>0</v>
      </c>
      <c r="H290" s="34">
        <v>0</v>
      </c>
      <c r="I290" s="13">
        <f t="shared" si="2254"/>
        <v>0</v>
      </c>
      <c r="J290" s="34">
        <v>0</v>
      </c>
      <c r="K290" s="13">
        <f t="shared" si="2255"/>
        <v>0</v>
      </c>
      <c r="L290" s="39">
        <v>9</v>
      </c>
      <c r="M290" s="237">
        <v>0</v>
      </c>
      <c r="N290" s="13">
        <f t="shared" si="2256"/>
        <v>0</v>
      </c>
      <c r="O290" s="34">
        <v>0</v>
      </c>
      <c r="P290" s="13">
        <f t="shared" si="2257"/>
        <v>0</v>
      </c>
      <c r="Q290" s="34">
        <v>0</v>
      </c>
      <c r="R290" s="13">
        <f t="shared" si="2258"/>
        <v>0</v>
      </c>
      <c r="S290" s="39">
        <v>1175</v>
      </c>
      <c r="T290" s="237">
        <v>25</v>
      </c>
      <c r="U290" s="13">
        <f t="shared" si="2259"/>
        <v>2.1276595744680851E-2</v>
      </c>
      <c r="V290" s="34">
        <v>163</v>
      </c>
      <c r="W290" s="13">
        <f t="shared" si="2260"/>
        <v>0.13872340425531915</v>
      </c>
      <c r="X290" s="34">
        <v>39</v>
      </c>
      <c r="Y290" s="13">
        <f t="shared" si="2261"/>
        <v>3.3191489361702124E-2</v>
      </c>
      <c r="Z290" s="39">
        <v>983</v>
      </c>
      <c r="AA290" s="237">
        <v>11</v>
      </c>
      <c r="AB290" s="13">
        <f t="shared" si="2262"/>
        <v>1.1190233977619531E-2</v>
      </c>
      <c r="AC290" s="34">
        <v>85</v>
      </c>
      <c r="AD290" s="13">
        <f t="shared" si="2263"/>
        <v>8.6469989827060015E-2</v>
      </c>
      <c r="AE290" s="34">
        <v>14</v>
      </c>
      <c r="AF290" s="13">
        <f t="shared" si="2264"/>
        <v>1.4242115971515769E-2</v>
      </c>
      <c r="AG290" s="39">
        <v>636</v>
      </c>
      <c r="AH290" s="237">
        <v>1</v>
      </c>
      <c r="AI290" s="13">
        <f t="shared" si="2265"/>
        <v>1.5723270440251573E-3</v>
      </c>
      <c r="AJ290" s="34">
        <v>34</v>
      </c>
      <c r="AK290" s="13">
        <f t="shared" si="2266"/>
        <v>5.3459119496855348E-2</v>
      </c>
      <c r="AL290" s="34">
        <v>11</v>
      </c>
      <c r="AM290" s="13">
        <f t="shared" si="2267"/>
        <v>1.7295597484276729E-2</v>
      </c>
      <c r="AN290" s="39">
        <v>315</v>
      </c>
      <c r="AO290" s="237">
        <v>1</v>
      </c>
      <c r="AP290" s="13">
        <f t="shared" si="2268"/>
        <v>3.1746031746031746E-3</v>
      </c>
      <c r="AQ290" s="34">
        <v>11</v>
      </c>
      <c r="AR290" s="13">
        <f t="shared" si="2269"/>
        <v>3.4920634920634921E-2</v>
      </c>
      <c r="AS290" s="34">
        <v>4</v>
      </c>
      <c r="AT290" s="13">
        <f t="shared" si="2270"/>
        <v>1.2698412698412698E-2</v>
      </c>
      <c r="AU290" s="39">
        <v>103</v>
      </c>
      <c r="AV290" s="237">
        <v>0</v>
      </c>
      <c r="AW290" s="13">
        <f t="shared" si="2271"/>
        <v>0</v>
      </c>
      <c r="AX290" s="34">
        <v>0</v>
      </c>
      <c r="AY290" s="13">
        <f t="shared" si="2272"/>
        <v>0</v>
      </c>
      <c r="AZ290" s="34">
        <v>0</v>
      </c>
      <c r="BA290" s="13">
        <f t="shared" si="2273"/>
        <v>0</v>
      </c>
      <c r="BB290" s="39">
        <f t="shared" si="2274"/>
        <v>3226</v>
      </c>
      <c r="BC290" s="75">
        <f t="shared" si="2275"/>
        <v>38</v>
      </c>
      <c r="BD290" s="13">
        <f t="shared" si="2276"/>
        <v>1.1779293242405457E-2</v>
      </c>
      <c r="BE290" s="75">
        <f t="shared" si="2277"/>
        <v>293</v>
      </c>
      <c r="BF290" s="13">
        <f t="shared" si="2278"/>
        <v>9.0824550526968376E-2</v>
      </c>
      <c r="BG290" s="75">
        <f t="shared" si="2279"/>
        <v>68</v>
      </c>
      <c r="BH290" s="13">
        <f t="shared" si="2280"/>
        <v>2.1078735275883446E-2</v>
      </c>
      <c r="BJ290" s="264"/>
      <c r="BK290" s="285"/>
      <c r="BL290" s="222" t="s">
        <v>74</v>
      </c>
      <c r="BM290" s="40">
        <v>3163</v>
      </c>
      <c r="BN290" s="40">
        <v>45</v>
      </c>
      <c r="BO290" s="91">
        <v>1.4226999683844452E-2</v>
      </c>
      <c r="BP290" s="40">
        <v>266</v>
      </c>
      <c r="BQ290" s="91">
        <v>8.4097375908947197E-2</v>
      </c>
      <c r="BR290" s="40">
        <v>68</v>
      </c>
      <c r="BS290" s="91">
        <v>2.1498577300031615E-2</v>
      </c>
      <c r="BU290" s="210"/>
      <c r="BV290" s="212" t="s">
        <v>74</v>
      </c>
      <c r="BW290" s="38">
        <f t="shared" si="2083"/>
        <v>0.87631742095474274</v>
      </c>
      <c r="BX290" s="38">
        <f t="shared" si="2084"/>
        <v>0.8801770471071767</v>
      </c>
    </row>
    <row r="291" spans="2:76" ht="14.25" customHeight="1">
      <c r="B291" s="262">
        <v>72</v>
      </c>
      <c r="C291" s="283" t="s">
        <v>31</v>
      </c>
      <c r="D291" s="143" t="s">
        <v>247</v>
      </c>
      <c r="E291" s="128">
        <v>3</v>
      </c>
      <c r="F291" s="79">
        <v>0</v>
      </c>
      <c r="G291" s="77">
        <f t="shared" si="2253"/>
        <v>0</v>
      </c>
      <c r="H291" s="79">
        <v>0</v>
      </c>
      <c r="I291" s="77">
        <f t="shared" si="2254"/>
        <v>0</v>
      </c>
      <c r="J291" s="79">
        <v>0</v>
      </c>
      <c r="K291" s="77">
        <f t="shared" si="2255"/>
        <v>0</v>
      </c>
      <c r="L291" s="128">
        <v>12</v>
      </c>
      <c r="M291" s="79">
        <v>0</v>
      </c>
      <c r="N291" s="77">
        <f t="shared" si="2256"/>
        <v>0</v>
      </c>
      <c r="O291" s="79">
        <v>2</v>
      </c>
      <c r="P291" s="77">
        <f t="shared" si="2257"/>
        <v>0.16666666666666666</v>
      </c>
      <c r="Q291" s="79">
        <v>1</v>
      </c>
      <c r="R291" s="77">
        <f t="shared" si="2258"/>
        <v>8.3333333333333329E-2</v>
      </c>
      <c r="S291" s="128">
        <v>706</v>
      </c>
      <c r="T291" s="79">
        <v>35</v>
      </c>
      <c r="U291" s="77">
        <f t="shared" si="2259"/>
        <v>4.9575070821529746E-2</v>
      </c>
      <c r="V291" s="79">
        <v>170</v>
      </c>
      <c r="W291" s="77">
        <f t="shared" si="2260"/>
        <v>0.24079320113314448</v>
      </c>
      <c r="X291" s="79">
        <v>29</v>
      </c>
      <c r="Y291" s="77">
        <f t="shared" si="2261"/>
        <v>4.1076487252124649E-2</v>
      </c>
      <c r="Z291" s="128">
        <v>549</v>
      </c>
      <c r="AA291" s="79">
        <v>29</v>
      </c>
      <c r="AB291" s="77">
        <f t="shared" si="2262"/>
        <v>5.2823315118397086E-2</v>
      </c>
      <c r="AC291" s="79">
        <v>126</v>
      </c>
      <c r="AD291" s="77">
        <f t="shared" si="2263"/>
        <v>0.22950819672131148</v>
      </c>
      <c r="AE291" s="79">
        <v>8</v>
      </c>
      <c r="AF291" s="77">
        <f t="shared" si="2264"/>
        <v>1.4571948998178506E-2</v>
      </c>
      <c r="AG291" s="128">
        <v>334</v>
      </c>
      <c r="AH291" s="79">
        <v>10</v>
      </c>
      <c r="AI291" s="77">
        <f t="shared" si="2265"/>
        <v>2.9940119760479042E-2</v>
      </c>
      <c r="AJ291" s="79">
        <v>40</v>
      </c>
      <c r="AK291" s="77">
        <f t="shared" si="2266"/>
        <v>0.11976047904191617</v>
      </c>
      <c r="AL291" s="79">
        <v>5</v>
      </c>
      <c r="AM291" s="77">
        <f t="shared" si="2267"/>
        <v>1.4970059880239521E-2</v>
      </c>
      <c r="AN291" s="128">
        <v>167</v>
      </c>
      <c r="AO291" s="79">
        <v>1</v>
      </c>
      <c r="AP291" s="77">
        <f t="shared" si="2268"/>
        <v>5.9880239520958087E-3</v>
      </c>
      <c r="AQ291" s="79">
        <v>23</v>
      </c>
      <c r="AR291" s="77">
        <f t="shared" si="2269"/>
        <v>0.1377245508982036</v>
      </c>
      <c r="AS291" s="79">
        <v>2</v>
      </c>
      <c r="AT291" s="77">
        <f t="shared" si="2270"/>
        <v>1.1976047904191617E-2</v>
      </c>
      <c r="AU291" s="128">
        <v>47</v>
      </c>
      <c r="AV291" s="79">
        <v>0</v>
      </c>
      <c r="AW291" s="77">
        <f t="shared" si="2271"/>
        <v>0</v>
      </c>
      <c r="AX291" s="79">
        <v>1</v>
      </c>
      <c r="AY291" s="77">
        <f t="shared" si="2272"/>
        <v>2.1276595744680851E-2</v>
      </c>
      <c r="AZ291" s="79">
        <v>1</v>
      </c>
      <c r="BA291" s="77">
        <f t="shared" si="2273"/>
        <v>2.1276595744680851E-2</v>
      </c>
      <c r="BB291" s="128">
        <f t="shared" si="2274"/>
        <v>1818</v>
      </c>
      <c r="BC291" s="79">
        <f t="shared" si="2275"/>
        <v>75</v>
      </c>
      <c r="BD291" s="77">
        <f t="shared" si="2276"/>
        <v>4.1254125412541254E-2</v>
      </c>
      <c r="BE291" s="79">
        <f t="shared" si="2277"/>
        <v>362</v>
      </c>
      <c r="BF291" s="77">
        <f t="shared" si="2278"/>
        <v>0.19911991199119913</v>
      </c>
      <c r="BG291" s="79">
        <f t="shared" si="2279"/>
        <v>46</v>
      </c>
      <c r="BH291" s="77">
        <f t="shared" si="2280"/>
        <v>2.5302530253025302E-2</v>
      </c>
      <c r="BJ291" s="262">
        <v>72</v>
      </c>
      <c r="BK291" s="283" t="s">
        <v>31</v>
      </c>
      <c r="BL291" s="223" t="s">
        <v>177</v>
      </c>
      <c r="BM291" s="40">
        <v>1787</v>
      </c>
      <c r="BN291" s="40">
        <v>58</v>
      </c>
      <c r="BO291" s="91">
        <v>3.2456631225517625E-2</v>
      </c>
      <c r="BP291" s="40">
        <v>363</v>
      </c>
      <c r="BQ291" s="91">
        <v>0.20313374370453274</v>
      </c>
      <c r="BR291" s="40">
        <v>57</v>
      </c>
      <c r="BS291" s="91">
        <v>3.1897034135422497E-2</v>
      </c>
      <c r="BU291" s="208" t="s">
        <v>31</v>
      </c>
      <c r="BV291" s="213" t="s">
        <v>163</v>
      </c>
      <c r="BW291" s="38">
        <f t="shared" si="2083"/>
        <v>0.73432343234323427</v>
      </c>
      <c r="BX291" s="38">
        <f t="shared" si="2084"/>
        <v>0.73251259093452714</v>
      </c>
    </row>
    <row r="292" spans="2:76" ht="14.25" customHeight="1">
      <c r="B292" s="263"/>
      <c r="C292" s="284"/>
      <c r="D292" s="181" t="s">
        <v>191</v>
      </c>
      <c r="E292" s="174">
        <v>0</v>
      </c>
      <c r="F292" s="69">
        <v>0</v>
      </c>
      <c r="G292" s="67" t="str">
        <f t="shared" si="2253"/>
        <v>-</v>
      </c>
      <c r="H292" s="69">
        <v>0</v>
      </c>
      <c r="I292" s="67" t="str">
        <f t="shared" si="2254"/>
        <v>-</v>
      </c>
      <c r="J292" s="69">
        <v>0</v>
      </c>
      <c r="K292" s="67" t="str">
        <f t="shared" si="2255"/>
        <v>-</v>
      </c>
      <c r="L292" s="174">
        <v>0</v>
      </c>
      <c r="M292" s="69">
        <v>0</v>
      </c>
      <c r="N292" s="67" t="str">
        <f t="shared" si="2256"/>
        <v>-</v>
      </c>
      <c r="O292" s="69">
        <v>0</v>
      </c>
      <c r="P292" s="67" t="str">
        <f t="shared" si="2257"/>
        <v>-</v>
      </c>
      <c r="Q292" s="69">
        <v>0</v>
      </c>
      <c r="R292" s="67" t="str">
        <f t="shared" si="2258"/>
        <v>-</v>
      </c>
      <c r="S292" s="174">
        <v>73</v>
      </c>
      <c r="T292" s="69">
        <v>3</v>
      </c>
      <c r="U292" s="67">
        <f t="shared" si="2259"/>
        <v>4.1095890410958902E-2</v>
      </c>
      <c r="V292" s="69">
        <v>15</v>
      </c>
      <c r="W292" s="67">
        <f t="shared" si="2260"/>
        <v>0.20547945205479451</v>
      </c>
      <c r="X292" s="69">
        <v>2</v>
      </c>
      <c r="Y292" s="67">
        <f t="shared" si="2261"/>
        <v>2.7397260273972601E-2</v>
      </c>
      <c r="Z292" s="174">
        <v>43</v>
      </c>
      <c r="AA292" s="69">
        <v>6</v>
      </c>
      <c r="AB292" s="67">
        <f t="shared" si="2262"/>
        <v>0.13953488372093023</v>
      </c>
      <c r="AC292" s="69">
        <v>5</v>
      </c>
      <c r="AD292" s="67">
        <f t="shared" si="2263"/>
        <v>0.11627906976744186</v>
      </c>
      <c r="AE292" s="69">
        <v>1</v>
      </c>
      <c r="AF292" s="67">
        <f t="shared" si="2264"/>
        <v>2.3255813953488372E-2</v>
      </c>
      <c r="AG292" s="174">
        <v>17</v>
      </c>
      <c r="AH292" s="69">
        <v>1</v>
      </c>
      <c r="AI292" s="67">
        <f t="shared" si="2265"/>
        <v>5.8823529411764705E-2</v>
      </c>
      <c r="AJ292" s="69">
        <v>5</v>
      </c>
      <c r="AK292" s="67">
        <f t="shared" si="2266"/>
        <v>0.29411764705882354</v>
      </c>
      <c r="AL292" s="69">
        <v>0</v>
      </c>
      <c r="AM292" s="67">
        <f t="shared" si="2267"/>
        <v>0</v>
      </c>
      <c r="AN292" s="174">
        <v>4</v>
      </c>
      <c r="AO292" s="69">
        <v>0</v>
      </c>
      <c r="AP292" s="67">
        <f t="shared" si="2268"/>
        <v>0</v>
      </c>
      <c r="AQ292" s="69">
        <v>1</v>
      </c>
      <c r="AR292" s="67">
        <f t="shared" si="2269"/>
        <v>0.25</v>
      </c>
      <c r="AS292" s="69">
        <v>0</v>
      </c>
      <c r="AT292" s="67">
        <f t="shared" si="2270"/>
        <v>0</v>
      </c>
      <c r="AU292" s="174">
        <v>0</v>
      </c>
      <c r="AV292" s="69">
        <v>0</v>
      </c>
      <c r="AW292" s="67" t="str">
        <f t="shared" si="2271"/>
        <v>-</v>
      </c>
      <c r="AX292" s="69">
        <v>0</v>
      </c>
      <c r="AY292" s="67" t="str">
        <f t="shared" si="2272"/>
        <v>-</v>
      </c>
      <c r="AZ292" s="69">
        <v>0</v>
      </c>
      <c r="BA292" s="67" t="str">
        <f t="shared" si="2273"/>
        <v>-</v>
      </c>
      <c r="BB292" s="174">
        <f t="shared" si="2274"/>
        <v>137</v>
      </c>
      <c r="BC292" s="69">
        <f t="shared" si="2275"/>
        <v>10</v>
      </c>
      <c r="BD292" s="67">
        <f t="shared" si="2276"/>
        <v>7.2992700729927001E-2</v>
      </c>
      <c r="BE292" s="69">
        <f t="shared" si="2277"/>
        <v>26</v>
      </c>
      <c r="BF292" s="67">
        <f t="shared" si="2278"/>
        <v>0.18978102189781021</v>
      </c>
      <c r="BG292" s="69">
        <f t="shared" si="2279"/>
        <v>3</v>
      </c>
      <c r="BH292" s="67">
        <f t="shared" si="2280"/>
        <v>2.1897810218978103E-2</v>
      </c>
      <c r="BJ292" s="263"/>
      <c r="BK292" s="284"/>
      <c r="BL292" s="223" t="s">
        <v>191</v>
      </c>
      <c r="BM292" s="40">
        <v>137</v>
      </c>
      <c r="BN292" s="40">
        <v>9</v>
      </c>
      <c r="BO292" s="91">
        <v>6.569343065693431E-2</v>
      </c>
      <c r="BP292" s="40">
        <v>40</v>
      </c>
      <c r="BQ292" s="91">
        <v>0.29197080291970801</v>
      </c>
      <c r="BR292" s="40">
        <v>5</v>
      </c>
      <c r="BS292" s="91">
        <v>3.6496350364963501E-2</v>
      </c>
      <c r="BU292" s="209"/>
      <c r="BV292" s="213" t="s">
        <v>191</v>
      </c>
      <c r="BW292" s="38">
        <f t="shared" si="2083"/>
        <v>0.71532846715328469</v>
      </c>
      <c r="BX292" s="38">
        <f t="shared" si="2084"/>
        <v>0.6058394160583942</v>
      </c>
    </row>
    <row r="293" spans="2:76" ht="14.25" customHeight="1">
      <c r="B293" s="263"/>
      <c r="C293" s="284"/>
      <c r="D293" s="144" t="s">
        <v>246</v>
      </c>
      <c r="E293" s="174">
        <v>0</v>
      </c>
      <c r="F293" s="69">
        <v>0</v>
      </c>
      <c r="G293" s="67" t="str">
        <f t="shared" ref="G293" si="2309">IFERROR(F293/E293,"-")</f>
        <v>-</v>
      </c>
      <c r="H293" s="69">
        <v>0</v>
      </c>
      <c r="I293" s="67" t="str">
        <f t="shared" ref="I293" si="2310">IFERROR(H293/E293,"-")</f>
        <v>-</v>
      </c>
      <c r="J293" s="69">
        <v>0</v>
      </c>
      <c r="K293" s="67" t="str">
        <f t="shared" ref="K293" si="2311">IFERROR(J293/E293,"-")</f>
        <v>-</v>
      </c>
      <c r="L293" s="174">
        <v>0</v>
      </c>
      <c r="M293" s="69">
        <v>0</v>
      </c>
      <c r="N293" s="67" t="str">
        <f t="shared" ref="N293" si="2312">IFERROR(M293/L293,"-")</f>
        <v>-</v>
      </c>
      <c r="O293" s="69">
        <v>0</v>
      </c>
      <c r="P293" s="67" t="str">
        <f t="shared" ref="P293" si="2313">IFERROR(O293/L293,"-")</f>
        <v>-</v>
      </c>
      <c r="Q293" s="69">
        <v>0</v>
      </c>
      <c r="R293" s="67" t="str">
        <f t="shared" ref="R293" si="2314">IFERROR(Q293/L293,"-")</f>
        <v>-</v>
      </c>
      <c r="S293" s="174">
        <v>10</v>
      </c>
      <c r="T293" s="69">
        <v>0</v>
      </c>
      <c r="U293" s="67">
        <f t="shared" ref="U293" si="2315">IFERROR(T293/S293,"-")</f>
        <v>0</v>
      </c>
      <c r="V293" s="69">
        <v>1</v>
      </c>
      <c r="W293" s="67">
        <f t="shared" ref="W293" si="2316">IFERROR(V293/S293,"-")</f>
        <v>0.1</v>
      </c>
      <c r="X293" s="69">
        <v>0</v>
      </c>
      <c r="Y293" s="67">
        <f t="shared" ref="Y293" si="2317">IFERROR(X293/S293,"-")</f>
        <v>0</v>
      </c>
      <c r="Z293" s="174">
        <v>10</v>
      </c>
      <c r="AA293" s="69">
        <v>0</v>
      </c>
      <c r="AB293" s="67">
        <f t="shared" ref="AB293" si="2318">IFERROR(AA293/Z293,"-")</f>
        <v>0</v>
      </c>
      <c r="AC293" s="69">
        <v>0</v>
      </c>
      <c r="AD293" s="67">
        <f t="shared" ref="AD293" si="2319">IFERROR(AC293/Z293,"-")</f>
        <v>0</v>
      </c>
      <c r="AE293" s="69">
        <v>0</v>
      </c>
      <c r="AF293" s="67">
        <f t="shared" ref="AF293" si="2320">IFERROR(AE293/Z293,"-")</f>
        <v>0</v>
      </c>
      <c r="AG293" s="174">
        <v>11</v>
      </c>
      <c r="AH293" s="69">
        <v>0</v>
      </c>
      <c r="AI293" s="67">
        <f t="shared" ref="AI293" si="2321">IFERROR(AH293/AG293,"-")</f>
        <v>0</v>
      </c>
      <c r="AJ293" s="69">
        <v>0</v>
      </c>
      <c r="AK293" s="67">
        <f t="shared" ref="AK293" si="2322">IFERROR(AJ293/AG293,"-")</f>
        <v>0</v>
      </c>
      <c r="AL293" s="69">
        <v>0</v>
      </c>
      <c r="AM293" s="67">
        <f t="shared" ref="AM293" si="2323">IFERROR(AL293/AG293,"-")</f>
        <v>0</v>
      </c>
      <c r="AN293" s="174">
        <v>11</v>
      </c>
      <c r="AO293" s="69">
        <v>0</v>
      </c>
      <c r="AP293" s="67">
        <f t="shared" ref="AP293" si="2324">IFERROR(AO293/AN293,"-")</f>
        <v>0</v>
      </c>
      <c r="AQ293" s="69">
        <v>0</v>
      </c>
      <c r="AR293" s="67">
        <f t="shared" ref="AR293" si="2325">IFERROR(AQ293/AN293,"-")</f>
        <v>0</v>
      </c>
      <c r="AS293" s="69">
        <v>0</v>
      </c>
      <c r="AT293" s="67">
        <f t="shared" ref="AT293" si="2326">IFERROR(AS293/AN293,"-")</f>
        <v>0</v>
      </c>
      <c r="AU293" s="174">
        <v>10</v>
      </c>
      <c r="AV293" s="69">
        <v>0</v>
      </c>
      <c r="AW293" s="67">
        <f t="shared" ref="AW293" si="2327">IFERROR(AV293/AU293,"-")</f>
        <v>0</v>
      </c>
      <c r="AX293" s="69">
        <v>0</v>
      </c>
      <c r="AY293" s="67">
        <f t="shared" ref="AY293" si="2328">IFERROR(AX293/AU293,"-")</f>
        <v>0</v>
      </c>
      <c r="AZ293" s="69">
        <v>0</v>
      </c>
      <c r="BA293" s="67">
        <f t="shared" ref="BA293" si="2329">IFERROR(AZ293/AU293,"-")</f>
        <v>0</v>
      </c>
      <c r="BB293" s="174">
        <f t="shared" ref="BB293" si="2330">SUM(E293,L293,S293,Z293,AG293,AN293,AU293,)</f>
        <v>52</v>
      </c>
      <c r="BC293" s="69">
        <f t="shared" ref="BC293" si="2331">SUM(F293,M293,T293,AA293,AH293,AO293,AV293,)</f>
        <v>0</v>
      </c>
      <c r="BD293" s="67">
        <f t="shared" ref="BD293" si="2332">IFERROR(BC293/BB293,"-")</f>
        <v>0</v>
      </c>
      <c r="BE293" s="69">
        <f t="shared" ref="BE293" si="2333">SUM(H293,O293,V293,AC293,AJ293,AQ293,AX293,)</f>
        <v>1</v>
      </c>
      <c r="BF293" s="67">
        <f t="shared" ref="BF293" si="2334">IFERROR(BE293/BB293,"-")</f>
        <v>1.9230769230769232E-2</v>
      </c>
      <c r="BG293" s="69">
        <f t="shared" ref="BG293" si="2335">SUM(J293,Q293,X293,AE293,AL293,AS293,AZ293,)</f>
        <v>0</v>
      </c>
      <c r="BH293" s="67">
        <f t="shared" ref="BH293" si="2336">IFERROR(BG293/BB293,"-")</f>
        <v>0</v>
      </c>
      <c r="BJ293" s="263"/>
      <c r="BK293" s="284"/>
      <c r="BL293" s="223" t="s">
        <v>245</v>
      </c>
      <c r="BM293" s="40">
        <v>24</v>
      </c>
      <c r="BN293" s="40">
        <v>0</v>
      </c>
      <c r="BO293" s="91">
        <v>0</v>
      </c>
      <c r="BP293" s="40">
        <v>0</v>
      </c>
      <c r="BQ293" s="91">
        <v>0</v>
      </c>
      <c r="BR293" s="40">
        <v>0</v>
      </c>
      <c r="BS293" s="91">
        <v>0</v>
      </c>
      <c r="BU293" s="209"/>
      <c r="BV293" s="213" t="s">
        <v>245</v>
      </c>
      <c r="BW293" s="38">
        <f t="shared" si="2083"/>
        <v>0.98076923076923073</v>
      </c>
      <c r="BX293" s="38">
        <f t="shared" si="2084"/>
        <v>1</v>
      </c>
    </row>
    <row r="294" spans="2:76" ht="14.25" customHeight="1">
      <c r="B294" s="264"/>
      <c r="C294" s="285"/>
      <c r="D294" s="164" t="s">
        <v>74</v>
      </c>
      <c r="E294" s="40">
        <v>3</v>
      </c>
      <c r="F294" s="62">
        <v>0</v>
      </c>
      <c r="G294" s="60">
        <f t="shared" si="2253"/>
        <v>0</v>
      </c>
      <c r="H294" s="62">
        <v>0</v>
      </c>
      <c r="I294" s="60">
        <f t="shared" si="2254"/>
        <v>0</v>
      </c>
      <c r="J294" s="62">
        <v>0</v>
      </c>
      <c r="K294" s="60">
        <f t="shared" si="2255"/>
        <v>0</v>
      </c>
      <c r="L294" s="40">
        <v>12</v>
      </c>
      <c r="M294" s="62">
        <v>0</v>
      </c>
      <c r="N294" s="60">
        <f t="shared" si="2256"/>
        <v>0</v>
      </c>
      <c r="O294" s="62">
        <v>2</v>
      </c>
      <c r="P294" s="60">
        <f t="shared" si="2257"/>
        <v>0.16666666666666666</v>
      </c>
      <c r="Q294" s="62">
        <v>1</v>
      </c>
      <c r="R294" s="60">
        <f t="shared" si="2258"/>
        <v>8.3333333333333329E-2</v>
      </c>
      <c r="S294" s="40">
        <v>789</v>
      </c>
      <c r="T294" s="62">
        <v>38</v>
      </c>
      <c r="U294" s="60">
        <f t="shared" si="2259"/>
        <v>4.8162230671736375E-2</v>
      </c>
      <c r="V294" s="62">
        <v>186</v>
      </c>
      <c r="W294" s="60">
        <f t="shared" si="2260"/>
        <v>0.23574144486692014</v>
      </c>
      <c r="X294" s="62">
        <v>31</v>
      </c>
      <c r="Y294" s="60">
        <f t="shared" si="2261"/>
        <v>3.9290240811153357E-2</v>
      </c>
      <c r="Z294" s="40">
        <v>602</v>
      </c>
      <c r="AA294" s="62">
        <v>35</v>
      </c>
      <c r="AB294" s="60">
        <f t="shared" si="2262"/>
        <v>5.8139534883720929E-2</v>
      </c>
      <c r="AC294" s="62">
        <v>131</v>
      </c>
      <c r="AD294" s="60">
        <f t="shared" si="2263"/>
        <v>0.21760797342192692</v>
      </c>
      <c r="AE294" s="62">
        <v>9</v>
      </c>
      <c r="AF294" s="60">
        <f t="shared" si="2264"/>
        <v>1.4950166112956811E-2</v>
      </c>
      <c r="AG294" s="40">
        <v>362</v>
      </c>
      <c r="AH294" s="62">
        <v>11</v>
      </c>
      <c r="AI294" s="60">
        <f t="shared" si="2265"/>
        <v>3.0386740331491711E-2</v>
      </c>
      <c r="AJ294" s="62">
        <v>45</v>
      </c>
      <c r="AK294" s="60">
        <f t="shared" si="2266"/>
        <v>0.12430939226519337</v>
      </c>
      <c r="AL294" s="62">
        <v>5</v>
      </c>
      <c r="AM294" s="60">
        <f t="shared" si="2267"/>
        <v>1.3812154696132596E-2</v>
      </c>
      <c r="AN294" s="40">
        <v>182</v>
      </c>
      <c r="AO294" s="62">
        <v>1</v>
      </c>
      <c r="AP294" s="60">
        <f t="shared" si="2268"/>
        <v>5.4945054945054949E-3</v>
      </c>
      <c r="AQ294" s="62">
        <v>24</v>
      </c>
      <c r="AR294" s="60">
        <f t="shared" si="2269"/>
        <v>0.13186813186813187</v>
      </c>
      <c r="AS294" s="62">
        <v>2</v>
      </c>
      <c r="AT294" s="60">
        <f t="shared" si="2270"/>
        <v>1.098901098901099E-2</v>
      </c>
      <c r="AU294" s="40">
        <v>57</v>
      </c>
      <c r="AV294" s="62">
        <v>0</v>
      </c>
      <c r="AW294" s="60">
        <f t="shared" si="2271"/>
        <v>0</v>
      </c>
      <c r="AX294" s="62">
        <v>1</v>
      </c>
      <c r="AY294" s="60">
        <f t="shared" si="2272"/>
        <v>1.7543859649122806E-2</v>
      </c>
      <c r="AZ294" s="62">
        <v>1</v>
      </c>
      <c r="BA294" s="60">
        <f t="shared" si="2273"/>
        <v>1.7543859649122806E-2</v>
      </c>
      <c r="BB294" s="40">
        <f t="shared" si="2274"/>
        <v>2007</v>
      </c>
      <c r="BC294" s="62">
        <f t="shared" si="2275"/>
        <v>85</v>
      </c>
      <c r="BD294" s="60">
        <f t="shared" si="2276"/>
        <v>4.2351768809167911E-2</v>
      </c>
      <c r="BE294" s="62">
        <f t="shared" si="2277"/>
        <v>389</v>
      </c>
      <c r="BF294" s="60">
        <f t="shared" si="2278"/>
        <v>0.19382162431489786</v>
      </c>
      <c r="BG294" s="62">
        <f t="shared" si="2279"/>
        <v>49</v>
      </c>
      <c r="BH294" s="60">
        <f t="shared" si="2280"/>
        <v>2.4414549078226207E-2</v>
      </c>
      <c r="BJ294" s="264"/>
      <c r="BK294" s="285"/>
      <c r="BL294" s="222" t="s">
        <v>74</v>
      </c>
      <c r="BM294" s="40">
        <v>1948</v>
      </c>
      <c r="BN294" s="40">
        <v>67</v>
      </c>
      <c r="BO294" s="91">
        <v>3.4394250513347026E-2</v>
      </c>
      <c r="BP294" s="40">
        <v>403</v>
      </c>
      <c r="BQ294" s="91">
        <v>0.2068788501026694</v>
      </c>
      <c r="BR294" s="40">
        <v>62</v>
      </c>
      <c r="BS294" s="91">
        <v>3.1827515400410678E-2</v>
      </c>
      <c r="BU294" s="210"/>
      <c r="BV294" s="212" t="s">
        <v>74</v>
      </c>
      <c r="BW294" s="38">
        <f t="shared" si="2083"/>
        <v>0.73941205779770802</v>
      </c>
      <c r="BX294" s="38">
        <f t="shared" si="2084"/>
        <v>0.7268993839835729</v>
      </c>
    </row>
    <row r="295" spans="2:76" ht="14.25" customHeight="1">
      <c r="B295" s="262">
        <v>73</v>
      </c>
      <c r="C295" s="283" t="s">
        <v>32</v>
      </c>
      <c r="D295" s="143" t="s">
        <v>247</v>
      </c>
      <c r="E295" s="128">
        <v>1</v>
      </c>
      <c r="F295" s="89">
        <v>0</v>
      </c>
      <c r="G295" s="77">
        <f t="shared" si="988"/>
        <v>0</v>
      </c>
      <c r="H295" s="78">
        <v>1</v>
      </c>
      <c r="I295" s="77">
        <f t="shared" si="989"/>
        <v>1</v>
      </c>
      <c r="J295" s="78">
        <v>0</v>
      </c>
      <c r="K295" s="77">
        <f t="shared" si="990"/>
        <v>0</v>
      </c>
      <c r="L295" s="128">
        <v>2</v>
      </c>
      <c r="M295" s="89">
        <v>0</v>
      </c>
      <c r="N295" s="77">
        <f t="shared" si="991"/>
        <v>0</v>
      </c>
      <c r="O295" s="78">
        <v>2</v>
      </c>
      <c r="P295" s="77">
        <f t="shared" si="992"/>
        <v>1</v>
      </c>
      <c r="Q295" s="78">
        <v>0</v>
      </c>
      <c r="R295" s="77">
        <f t="shared" si="993"/>
        <v>0</v>
      </c>
      <c r="S295" s="128">
        <v>901</v>
      </c>
      <c r="T295" s="89">
        <v>44</v>
      </c>
      <c r="U295" s="77">
        <f t="shared" si="994"/>
        <v>4.8834628190899003E-2</v>
      </c>
      <c r="V295" s="78">
        <v>250</v>
      </c>
      <c r="W295" s="77">
        <f t="shared" si="995"/>
        <v>0.27746947835738067</v>
      </c>
      <c r="X295" s="78">
        <v>50</v>
      </c>
      <c r="Y295" s="77">
        <f t="shared" si="996"/>
        <v>5.549389567147614E-2</v>
      </c>
      <c r="Z295" s="128">
        <v>758</v>
      </c>
      <c r="AA295" s="89">
        <v>33</v>
      </c>
      <c r="AB295" s="77">
        <f t="shared" si="997"/>
        <v>4.3535620052770452E-2</v>
      </c>
      <c r="AC295" s="78">
        <v>202</v>
      </c>
      <c r="AD295" s="77">
        <f t="shared" si="998"/>
        <v>0.26649076517150394</v>
      </c>
      <c r="AE295" s="78">
        <v>43</v>
      </c>
      <c r="AF295" s="77">
        <f t="shared" si="999"/>
        <v>5.6728232189973617E-2</v>
      </c>
      <c r="AG295" s="128">
        <v>530</v>
      </c>
      <c r="AH295" s="89">
        <v>17</v>
      </c>
      <c r="AI295" s="77">
        <f t="shared" si="1000"/>
        <v>3.2075471698113207E-2</v>
      </c>
      <c r="AJ295" s="78">
        <v>109</v>
      </c>
      <c r="AK295" s="77">
        <f t="shared" si="1001"/>
        <v>0.20566037735849058</v>
      </c>
      <c r="AL295" s="78">
        <v>25</v>
      </c>
      <c r="AM295" s="77">
        <f t="shared" si="1002"/>
        <v>4.716981132075472E-2</v>
      </c>
      <c r="AN295" s="128">
        <v>221</v>
      </c>
      <c r="AO295" s="89">
        <v>3</v>
      </c>
      <c r="AP295" s="77">
        <f t="shared" si="1003"/>
        <v>1.3574660633484163E-2</v>
      </c>
      <c r="AQ295" s="78">
        <v>25</v>
      </c>
      <c r="AR295" s="77">
        <f t="shared" si="1004"/>
        <v>0.11312217194570136</v>
      </c>
      <c r="AS295" s="78">
        <v>7</v>
      </c>
      <c r="AT295" s="77">
        <f t="shared" si="1005"/>
        <v>3.1674208144796379E-2</v>
      </c>
      <c r="AU295" s="128">
        <v>74</v>
      </c>
      <c r="AV295" s="89">
        <v>0</v>
      </c>
      <c r="AW295" s="77">
        <f t="shared" si="1006"/>
        <v>0</v>
      </c>
      <c r="AX295" s="78">
        <v>10</v>
      </c>
      <c r="AY295" s="77">
        <f t="shared" si="1007"/>
        <v>0.13513513513513514</v>
      </c>
      <c r="AZ295" s="78">
        <v>2</v>
      </c>
      <c r="BA295" s="77">
        <f t="shared" si="1008"/>
        <v>2.7027027027027029E-2</v>
      </c>
      <c r="BB295" s="128">
        <f t="shared" si="1009"/>
        <v>2487</v>
      </c>
      <c r="BC295" s="79">
        <f t="shared" si="1009"/>
        <v>97</v>
      </c>
      <c r="BD295" s="77">
        <f t="shared" si="1010"/>
        <v>3.900281463610776E-2</v>
      </c>
      <c r="BE295" s="79">
        <f t="shared" si="1011"/>
        <v>599</v>
      </c>
      <c r="BF295" s="77">
        <f t="shared" si="1012"/>
        <v>0.24085243264977885</v>
      </c>
      <c r="BG295" s="79">
        <f t="shared" si="1013"/>
        <v>127</v>
      </c>
      <c r="BH295" s="77">
        <f t="shared" si="1014"/>
        <v>5.1065540812223566E-2</v>
      </c>
      <c r="BJ295" s="262">
        <v>73</v>
      </c>
      <c r="BK295" s="283" t="s">
        <v>32</v>
      </c>
      <c r="BL295" s="223" t="s">
        <v>177</v>
      </c>
      <c r="BM295" s="40">
        <v>2427</v>
      </c>
      <c r="BN295" s="40">
        <v>100</v>
      </c>
      <c r="BO295" s="91">
        <v>4.1203131437989288E-2</v>
      </c>
      <c r="BP295" s="40">
        <v>468</v>
      </c>
      <c r="BQ295" s="91">
        <v>0.19283065512978986</v>
      </c>
      <c r="BR295" s="40">
        <v>136</v>
      </c>
      <c r="BS295" s="91">
        <v>5.6036258755665432E-2</v>
      </c>
      <c r="BU295" s="208" t="s">
        <v>32</v>
      </c>
      <c r="BV295" s="213" t="s">
        <v>163</v>
      </c>
      <c r="BW295" s="38">
        <f t="shared" si="2083"/>
        <v>0.66907921190188979</v>
      </c>
      <c r="BX295" s="38">
        <f t="shared" si="2084"/>
        <v>0.7099299546765554</v>
      </c>
    </row>
    <row r="296" spans="2:76" ht="14.25" customHeight="1">
      <c r="B296" s="263"/>
      <c r="C296" s="284"/>
      <c r="D296" s="181" t="s">
        <v>191</v>
      </c>
      <c r="E296" s="174">
        <v>0</v>
      </c>
      <c r="F296" s="175">
        <v>0</v>
      </c>
      <c r="G296" s="67" t="str">
        <f t="shared" si="988"/>
        <v>-</v>
      </c>
      <c r="H296" s="68">
        <v>0</v>
      </c>
      <c r="I296" s="67" t="str">
        <f t="shared" si="989"/>
        <v>-</v>
      </c>
      <c r="J296" s="68">
        <v>0</v>
      </c>
      <c r="K296" s="67" t="str">
        <f t="shared" si="990"/>
        <v>-</v>
      </c>
      <c r="L296" s="174">
        <v>0</v>
      </c>
      <c r="M296" s="175">
        <v>0</v>
      </c>
      <c r="N296" s="67" t="str">
        <f t="shared" si="991"/>
        <v>-</v>
      </c>
      <c r="O296" s="68">
        <v>0</v>
      </c>
      <c r="P296" s="67" t="str">
        <f t="shared" si="992"/>
        <v>-</v>
      </c>
      <c r="Q296" s="68">
        <v>0</v>
      </c>
      <c r="R296" s="67" t="str">
        <f t="shared" si="993"/>
        <v>-</v>
      </c>
      <c r="S296" s="174">
        <v>98</v>
      </c>
      <c r="T296" s="175">
        <v>5</v>
      </c>
      <c r="U296" s="67">
        <f t="shared" si="994"/>
        <v>5.1020408163265307E-2</v>
      </c>
      <c r="V296" s="68">
        <v>34</v>
      </c>
      <c r="W296" s="67">
        <f t="shared" si="995"/>
        <v>0.34693877551020408</v>
      </c>
      <c r="X296" s="68">
        <v>3</v>
      </c>
      <c r="Y296" s="67">
        <f t="shared" si="996"/>
        <v>3.0612244897959183E-2</v>
      </c>
      <c r="Z296" s="174">
        <v>59</v>
      </c>
      <c r="AA296" s="175">
        <v>5</v>
      </c>
      <c r="AB296" s="67">
        <f t="shared" si="997"/>
        <v>8.4745762711864403E-2</v>
      </c>
      <c r="AC296" s="68">
        <v>14</v>
      </c>
      <c r="AD296" s="67">
        <f t="shared" si="998"/>
        <v>0.23728813559322035</v>
      </c>
      <c r="AE296" s="68">
        <v>1</v>
      </c>
      <c r="AF296" s="67">
        <f t="shared" si="999"/>
        <v>1.6949152542372881E-2</v>
      </c>
      <c r="AG296" s="174">
        <v>28</v>
      </c>
      <c r="AH296" s="175">
        <v>0</v>
      </c>
      <c r="AI296" s="67">
        <f t="shared" si="1000"/>
        <v>0</v>
      </c>
      <c r="AJ296" s="68">
        <v>3</v>
      </c>
      <c r="AK296" s="67">
        <f t="shared" si="1001"/>
        <v>0.10714285714285714</v>
      </c>
      <c r="AL296" s="68">
        <v>1</v>
      </c>
      <c r="AM296" s="67">
        <f t="shared" si="1002"/>
        <v>3.5714285714285712E-2</v>
      </c>
      <c r="AN296" s="174">
        <v>6</v>
      </c>
      <c r="AO296" s="175">
        <v>0</v>
      </c>
      <c r="AP296" s="67">
        <f t="shared" si="1003"/>
        <v>0</v>
      </c>
      <c r="AQ296" s="68">
        <v>1</v>
      </c>
      <c r="AR296" s="67">
        <f t="shared" si="1004"/>
        <v>0.16666666666666666</v>
      </c>
      <c r="AS296" s="68">
        <v>0</v>
      </c>
      <c r="AT296" s="67">
        <f t="shared" si="1005"/>
        <v>0</v>
      </c>
      <c r="AU296" s="174">
        <v>3</v>
      </c>
      <c r="AV296" s="175">
        <v>0</v>
      </c>
      <c r="AW296" s="67">
        <f t="shared" si="1006"/>
        <v>0</v>
      </c>
      <c r="AX296" s="68">
        <v>1</v>
      </c>
      <c r="AY296" s="67">
        <f t="shared" si="1007"/>
        <v>0.33333333333333331</v>
      </c>
      <c r="AZ296" s="68">
        <v>0</v>
      </c>
      <c r="BA296" s="67">
        <f t="shared" si="1008"/>
        <v>0</v>
      </c>
      <c r="BB296" s="174">
        <f t="shared" si="1009"/>
        <v>194</v>
      </c>
      <c r="BC296" s="69">
        <f t="shared" si="1009"/>
        <v>10</v>
      </c>
      <c r="BD296" s="67">
        <f t="shared" si="1010"/>
        <v>5.1546391752577317E-2</v>
      </c>
      <c r="BE296" s="69">
        <f t="shared" si="1011"/>
        <v>53</v>
      </c>
      <c r="BF296" s="67">
        <f t="shared" si="1012"/>
        <v>0.27319587628865977</v>
      </c>
      <c r="BG296" s="69">
        <f t="shared" si="1013"/>
        <v>5</v>
      </c>
      <c r="BH296" s="67">
        <f t="shared" si="1014"/>
        <v>2.5773195876288658E-2</v>
      </c>
      <c r="BJ296" s="263"/>
      <c r="BK296" s="284"/>
      <c r="BL296" s="223" t="s">
        <v>191</v>
      </c>
      <c r="BM296" s="40">
        <v>196</v>
      </c>
      <c r="BN296" s="40">
        <v>8</v>
      </c>
      <c r="BO296" s="91">
        <v>4.0816326530612242E-2</v>
      </c>
      <c r="BP296" s="40">
        <v>47</v>
      </c>
      <c r="BQ296" s="91">
        <v>0.23979591836734693</v>
      </c>
      <c r="BR296" s="40">
        <v>8</v>
      </c>
      <c r="BS296" s="91">
        <v>4.0816326530612242E-2</v>
      </c>
      <c r="BU296" s="209"/>
      <c r="BV296" s="213" t="s">
        <v>191</v>
      </c>
      <c r="BW296" s="38">
        <f t="shared" si="2083"/>
        <v>0.64948453608247425</v>
      </c>
      <c r="BX296" s="38">
        <f t="shared" si="2084"/>
        <v>0.6785714285714286</v>
      </c>
    </row>
    <row r="297" spans="2:76" ht="14.25" customHeight="1">
      <c r="B297" s="263"/>
      <c r="C297" s="284"/>
      <c r="D297" s="144" t="s">
        <v>246</v>
      </c>
      <c r="E297" s="174">
        <v>0</v>
      </c>
      <c r="F297" s="175">
        <v>0</v>
      </c>
      <c r="G297" s="67" t="str">
        <f t="shared" ref="G297" si="2337">IFERROR(F297/E297,"-")</f>
        <v>-</v>
      </c>
      <c r="H297" s="68">
        <v>0</v>
      </c>
      <c r="I297" s="67" t="str">
        <f t="shared" ref="I297" si="2338">IFERROR(H297/E297,"-")</f>
        <v>-</v>
      </c>
      <c r="J297" s="68">
        <v>0</v>
      </c>
      <c r="K297" s="67" t="str">
        <f t="shared" ref="K297" si="2339">IFERROR(J297/E297,"-")</f>
        <v>-</v>
      </c>
      <c r="L297" s="174">
        <v>0</v>
      </c>
      <c r="M297" s="175">
        <v>0</v>
      </c>
      <c r="N297" s="67" t="str">
        <f t="shared" ref="N297" si="2340">IFERROR(M297/L297,"-")</f>
        <v>-</v>
      </c>
      <c r="O297" s="68">
        <v>0</v>
      </c>
      <c r="P297" s="67" t="str">
        <f t="shared" ref="P297" si="2341">IFERROR(O297/L297,"-")</f>
        <v>-</v>
      </c>
      <c r="Q297" s="68">
        <v>0</v>
      </c>
      <c r="R297" s="67" t="str">
        <f t="shared" ref="R297" si="2342">IFERROR(Q297/L297,"-")</f>
        <v>-</v>
      </c>
      <c r="S297" s="174">
        <v>4</v>
      </c>
      <c r="T297" s="175">
        <v>0</v>
      </c>
      <c r="U297" s="67">
        <f t="shared" ref="U297" si="2343">IFERROR(T297/S297,"-")</f>
        <v>0</v>
      </c>
      <c r="V297" s="68">
        <v>1</v>
      </c>
      <c r="W297" s="67">
        <f t="shared" ref="W297" si="2344">IFERROR(V297/S297,"-")</f>
        <v>0.25</v>
      </c>
      <c r="X297" s="68">
        <v>0</v>
      </c>
      <c r="Y297" s="67">
        <f t="shared" ref="Y297" si="2345">IFERROR(X297/S297,"-")</f>
        <v>0</v>
      </c>
      <c r="Z297" s="174">
        <v>17</v>
      </c>
      <c r="AA297" s="175">
        <v>0</v>
      </c>
      <c r="AB297" s="67">
        <f t="shared" ref="AB297" si="2346">IFERROR(AA297/Z297,"-")</f>
        <v>0</v>
      </c>
      <c r="AC297" s="68">
        <v>0</v>
      </c>
      <c r="AD297" s="67">
        <f t="shared" ref="AD297" si="2347">IFERROR(AC297/Z297,"-")</f>
        <v>0</v>
      </c>
      <c r="AE297" s="68">
        <v>0</v>
      </c>
      <c r="AF297" s="67">
        <f t="shared" ref="AF297" si="2348">IFERROR(AE297/Z297,"-")</f>
        <v>0</v>
      </c>
      <c r="AG297" s="174">
        <v>12</v>
      </c>
      <c r="AH297" s="175">
        <v>0</v>
      </c>
      <c r="AI297" s="67">
        <f t="shared" ref="AI297" si="2349">IFERROR(AH297/AG297,"-")</f>
        <v>0</v>
      </c>
      <c r="AJ297" s="68">
        <v>0</v>
      </c>
      <c r="AK297" s="67">
        <f t="shared" ref="AK297" si="2350">IFERROR(AJ297/AG297,"-")</f>
        <v>0</v>
      </c>
      <c r="AL297" s="68">
        <v>0</v>
      </c>
      <c r="AM297" s="67">
        <f t="shared" ref="AM297" si="2351">IFERROR(AL297/AG297,"-")</f>
        <v>0</v>
      </c>
      <c r="AN297" s="174">
        <v>12</v>
      </c>
      <c r="AO297" s="175">
        <v>0</v>
      </c>
      <c r="AP297" s="67">
        <f t="shared" ref="AP297" si="2352">IFERROR(AO297/AN297,"-")</f>
        <v>0</v>
      </c>
      <c r="AQ297" s="68">
        <v>0</v>
      </c>
      <c r="AR297" s="67">
        <f t="shared" ref="AR297" si="2353">IFERROR(AQ297/AN297,"-")</f>
        <v>0</v>
      </c>
      <c r="AS297" s="68">
        <v>0</v>
      </c>
      <c r="AT297" s="67">
        <f t="shared" ref="AT297" si="2354">IFERROR(AS297/AN297,"-")</f>
        <v>0</v>
      </c>
      <c r="AU297" s="174">
        <v>8</v>
      </c>
      <c r="AV297" s="175">
        <v>0</v>
      </c>
      <c r="AW297" s="67">
        <f t="shared" ref="AW297" si="2355">IFERROR(AV297/AU297,"-")</f>
        <v>0</v>
      </c>
      <c r="AX297" s="68">
        <v>1</v>
      </c>
      <c r="AY297" s="67">
        <f t="shared" ref="AY297" si="2356">IFERROR(AX297/AU297,"-")</f>
        <v>0.125</v>
      </c>
      <c r="AZ297" s="68">
        <v>0</v>
      </c>
      <c r="BA297" s="67">
        <f t="shared" ref="BA297" si="2357">IFERROR(AZ297/AU297,"-")</f>
        <v>0</v>
      </c>
      <c r="BB297" s="174">
        <f t="shared" ref="BB297" si="2358">SUM(E297,L297,S297,Z297,AG297,AN297,AU297,)</f>
        <v>53</v>
      </c>
      <c r="BC297" s="69">
        <f t="shared" ref="BC297" si="2359">SUM(F297,M297,T297,AA297,AH297,AO297,AV297,)</f>
        <v>0</v>
      </c>
      <c r="BD297" s="67">
        <f t="shared" ref="BD297" si="2360">IFERROR(BC297/BB297,"-")</f>
        <v>0</v>
      </c>
      <c r="BE297" s="69">
        <f t="shared" ref="BE297" si="2361">SUM(H297,O297,V297,AC297,AJ297,AQ297,AX297,)</f>
        <v>2</v>
      </c>
      <c r="BF297" s="67">
        <f t="shared" ref="BF297" si="2362">IFERROR(BE297/BB297,"-")</f>
        <v>3.7735849056603772E-2</v>
      </c>
      <c r="BG297" s="69">
        <f t="shared" ref="BG297" si="2363">SUM(J297,Q297,X297,AE297,AL297,AS297,AZ297,)</f>
        <v>0</v>
      </c>
      <c r="BH297" s="67">
        <f t="shared" ref="BH297" si="2364">IFERROR(BG297/BB297,"-")</f>
        <v>0</v>
      </c>
      <c r="BJ297" s="263"/>
      <c r="BK297" s="284"/>
      <c r="BL297" s="223" t="s">
        <v>245</v>
      </c>
      <c r="BM297" s="40">
        <v>27</v>
      </c>
      <c r="BN297" s="40">
        <v>0</v>
      </c>
      <c r="BO297" s="91">
        <v>0</v>
      </c>
      <c r="BP297" s="40">
        <v>1</v>
      </c>
      <c r="BQ297" s="91">
        <v>3.7037037037037035E-2</v>
      </c>
      <c r="BR297" s="40">
        <v>0</v>
      </c>
      <c r="BS297" s="91">
        <v>0</v>
      </c>
      <c r="BU297" s="209"/>
      <c r="BV297" s="213" t="s">
        <v>245</v>
      </c>
      <c r="BW297" s="38">
        <f t="shared" si="2083"/>
        <v>0.96226415094339623</v>
      </c>
      <c r="BX297" s="38">
        <f t="shared" si="2084"/>
        <v>0.96296296296296291</v>
      </c>
    </row>
    <row r="298" spans="2:76" ht="14.25" customHeight="1">
      <c r="B298" s="264"/>
      <c r="C298" s="285"/>
      <c r="D298" s="164" t="s">
        <v>74</v>
      </c>
      <c r="E298" s="39">
        <v>1</v>
      </c>
      <c r="F298" s="237">
        <v>0</v>
      </c>
      <c r="G298" s="13">
        <f t="shared" si="988"/>
        <v>0</v>
      </c>
      <c r="H298" s="34">
        <v>1</v>
      </c>
      <c r="I298" s="13">
        <f t="shared" si="989"/>
        <v>1</v>
      </c>
      <c r="J298" s="34">
        <v>0</v>
      </c>
      <c r="K298" s="13">
        <f t="shared" si="990"/>
        <v>0</v>
      </c>
      <c r="L298" s="39">
        <v>2</v>
      </c>
      <c r="M298" s="237">
        <v>0</v>
      </c>
      <c r="N298" s="13">
        <f t="shared" si="991"/>
        <v>0</v>
      </c>
      <c r="O298" s="34">
        <v>2</v>
      </c>
      <c r="P298" s="13">
        <f t="shared" si="992"/>
        <v>1</v>
      </c>
      <c r="Q298" s="34">
        <v>0</v>
      </c>
      <c r="R298" s="13">
        <f t="shared" si="993"/>
        <v>0</v>
      </c>
      <c r="S298" s="39">
        <v>1003</v>
      </c>
      <c r="T298" s="237">
        <v>49</v>
      </c>
      <c r="U298" s="13">
        <f t="shared" si="994"/>
        <v>4.8853439680957129E-2</v>
      </c>
      <c r="V298" s="34">
        <v>285</v>
      </c>
      <c r="W298" s="13">
        <f t="shared" si="995"/>
        <v>0.28414755732801594</v>
      </c>
      <c r="X298" s="34">
        <v>53</v>
      </c>
      <c r="Y298" s="13">
        <f t="shared" si="996"/>
        <v>5.2841475573280158E-2</v>
      </c>
      <c r="Z298" s="39">
        <v>834</v>
      </c>
      <c r="AA298" s="237">
        <v>38</v>
      </c>
      <c r="AB298" s="13">
        <f t="shared" si="997"/>
        <v>4.5563549160671464E-2</v>
      </c>
      <c r="AC298" s="34">
        <v>216</v>
      </c>
      <c r="AD298" s="13">
        <f t="shared" si="998"/>
        <v>0.25899280575539568</v>
      </c>
      <c r="AE298" s="34">
        <v>44</v>
      </c>
      <c r="AF298" s="13">
        <f t="shared" si="999"/>
        <v>5.2757793764988008E-2</v>
      </c>
      <c r="AG298" s="39">
        <v>570</v>
      </c>
      <c r="AH298" s="237">
        <v>17</v>
      </c>
      <c r="AI298" s="13">
        <f t="shared" si="1000"/>
        <v>2.9824561403508771E-2</v>
      </c>
      <c r="AJ298" s="34">
        <v>112</v>
      </c>
      <c r="AK298" s="13">
        <f t="shared" si="1001"/>
        <v>0.19649122807017544</v>
      </c>
      <c r="AL298" s="34">
        <v>26</v>
      </c>
      <c r="AM298" s="13">
        <f t="shared" si="1002"/>
        <v>4.5614035087719301E-2</v>
      </c>
      <c r="AN298" s="39">
        <v>239</v>
      </c>
      <c r="AO298" s="237">
        <v>3</v>
      </c>
      <c r="AP298" s="13">
        <f t="shared" si="1003"/>
        <v>1.2552301255230125E-2</v>
      </c>
      <c r="AQ298" s="34">
        <v>26</v>
      </c>
      <c r="AR298" s="13">
        <f t="shared" si="1004"/>
        <v>0.10878661087866109</v>
      </c>
      <c r="AS298" s="34">
        <v>7</v>
      </c>
      <c r="AT298" s="13">
        <f t="shared" si="1005"/>
        <v>2.9288702928870293E-2</v>
      </c>
      <c r="AU298" s="39">
        <v>85</v>
      </c>
      <c r="AV298" s="237">
        <v>0</v>
      </c>
      <c r="AW298" s="13">
        <f t="shared" si="1006"/>
        <v>0</v>
      </c>
      <c r="AX298" s="34">
        <v>12</v>
      </c>
      <c r="AY298" s="13">
        <f t="shared" si="1007"/>
        <v>0.14117647058823529</v>
      </c>
      <c r="AZ298" s="34">
        <v>2</v>
      </c>
      <c r="BA298" s="13">
        <f t="shared" si="1008"/>
        <v>2.3529411764705882E-2</v>
      </c>
      <c r="BB298" s="39">
        <f t="shared" si="1009"/>
        <v>2734</v>
      </c>
      <c r="BC298" s="75">
        <f t="shared" si="1009"/>
        <v>107</v>
      </c>
      <c r="BD298" s="13">
        <f t="shared" si="1010"/>
        <v>3.9136795903438187E-2</v>
      </c>
      <c r="BE298" s="75">
        <f t="shared" si="1011"/>
        <v>654</v>
      </c>
      <c r="BF298" s="13">
        <f t="shared" si="1012"/>
        <v>0.23920994879297733</v>
      </c>
      <c r="BG298" s="75">
        <f t="shared" si="1013"/>
        <v>132</v>
      </c>
      <c r="BH298" s="13">
        <f t="shared" si="1014"/>
        <v>4.8280907095830286E-2</v>
      </c>
      <c r="BJ298" s="264"/>
      <c r="BK298" s="285"/>
      <c r="BL298" s="222" t="s">
        <v>74</v>
      </c>
      <c r="BM298" s="40">
        <v>2650</v>
      </c>
      <c r="BN298" s="40">
        <v>108</v>
      </c>
      <c r="BO298" s="91">
        <v>4.0754716981132075E-2</v>
      </c>
      <c r="BP298" s="40">
        <v>516</v>
      </c>
      <c r="BQ298" s="91">
        <v>0.19471698113207547</v>
      </c>
      <c r="BR298" s="40">
        <v>144</v>
      </c>
      <c r="BS298" s="91">
        <v>5.4339622641509433E-2</v>
      </c>
      <c r="BU298" s="210"/>
      <c r="BV298" s="212" t="s">
        <v>74</v>
      </c>
      <c r="BW298" s="38">
        <f t="shared" si="2083"/>
        <v>0.67337234820775416</v>
      </c>
      <c r="BX298" s="38">
        <f t="shared" si="2084"/>
        <v>0.71018867924528306</v>
      </c>
    </row>
    <row r="299" spans="2:76" ht="14.25" customHeight="1">
      <c r="B299" s="262">
        <v>74</v>
      </c>
      <c r="C299" s="283" t="s">
        <v>33</v>
      </c>
      <c r="D299" s="143" t="s">
        <v>247</v>
      </c>
      <c r="E299" s="128">
        <v>2</v>
      </c>
      <c r="F299" s="79">
        <v>1</v>
      </c>
      <c r="G299" s="77">
        <f t="shared" si="988"/>
        <v>0.5</v>
      </c>
      <c r="H299" s="79">
        <v>0</v>
      </c>
      <c r="I299" s="77">
        <f t="shared" si="989"/>
        <v>0</v>
      </c>
      <c r="J299" s="79">
        <v>0</v>
      </c>
      <c r="K299" s="77">
        <f t="shared" si="990"/>
        <v>0</v>
      </c>
      <c r="L299" s="128">
        <v>2</v>
      </c>
      <c r="M299" s="79">
        <v>0</v>
      </c>
      <c r="N299" s="77">
        <f t="shared" si="991"/>
        <v>0</v>
      </c>
      <c r="O299" s="79">
        <v>0</v>
      </c>
      <c r="P299" s="77">
        <f t="shared" si="992"/>
        <v>0</v>
      </c>
      <c r="Q299" s="79">
        <v>0</v>
      </c>
      <c r="R299" s="77">
        <f t="shared" si="993"/>
        <v>0</v>
      </c>
      <c r="S299" s="128">
        <v>488</v>
      </c>
      <c r="T299" s="79">
        <v>27</v>
      </c>
      <c r="U299" s="77">
        <f t="shared" si="994"/>
        <v>5.5327868852459015E-2</v>
      </c>
      <c r="V299" s="79">
        <v>158</v>
      </c>
      <c r="W299" s="77">
        <f t="shared" si="995"/>
        <v>0.32377049180327871</v>
      </c>
      <c r="X299" s="79">
        <v>25</v>
      </c>
      <c r="Y299" s="77">
        <f t="shared" si="996"/>
        <v>5.1229508196721313E-2</v>
      </c>
      <c r="Z299" s="128">
        <v>333</v>
      </c>
      <c r="AA299" s="79">
        <v>27</v>
      </c>
      <c r="AB299" s="77">
        <f t="shared" si="997"/>
        <v>8.1081081081081086E-2</v>
      </c>
      <c r="AC299" s="79">
        <v>108</v>
      </c>
      <c r="AD299" s="77">
        <f t="shared" si="998"/>
        <v>0.32432432432432434</v>
      </c>
      <c r="AE299" s="79">
        <v>11</v>
      </c>
      <c r="AF299" s="77">
        <f t="shared" si="999"/>
        <v>3.3033033033033031E-2</v>
      </c>
      <c r="AG299" s="128">
        <v>205</v>
      </c>
      <c r="AH299" s="79">
        <v>5</v>
      </c>
      <c r="AI299" s="77">
        <f t="shared" si="1000"/>
        <v>2.4390243902439025E-2</v>
      </c>
      <c r="AJ299" s="79">
        <v>44</v>
      </c>
      <c r="AK299" s="77">
        <f t="shared" si="1001"/>
        <v>0.21463414634146341</v>
      </c>
      <c r="AL299" s="79">
        <v>10</v>
      </c>
      <c r="AM299" s="77">
        <f t="shared" si="1002"/>
        <v>4.878048780487805E-2</v>
      </c>
      <c r="AN299" s="128">
        <v>81</v>
      </c>
      <c r="AO299" s="79">
        <v>1</v>
      </c>
      <c r="AP299" s="77">
        <f t="shared" si="1003"/>
        <v>1.2345679012345678E-2</v>
      </c>
      <c r="AQ299" s="79">
        <v>16</v>
      </c>
      <c r="AR299" s="77">
        <f t="shared" si="1004"/>
        <v>0.19753086419753085</v>
      </c>
      <c r="AS299" s="79">
        <v>2</v>
      </c>
      <c r="AT299" s="77">
        <f t="shared" si="1005"/>
        <v>2.4691358024691357E-2</v>
      </c>
      <c r="AU299" s="128">
        <v>29</v>
      </c>
      <c r="AV299" s="79">
        <v>0</v>
      </c>
      <c r="AW299" s="77">
        <f t="shared" si="1006"/>
        <v>0</v>
      </c>
      <c r="AX299" s="79">
        <v>2</v>
      </c>
      <c r="AY299" s="77">
        <f t="shared" si="1007"/>
        <v>6.8965517241379309E-2</v>
      </c>
      <c r="AZ299" s="79">
        <v>1</v>
      </c>
      <c r="BA299" s="77">
        <f t="shared" si="1008"/>
        <v>3.4482758620689655E-2</v>
      </c>
      <c r="BB299" s="128">
        <f t="shared" si="1009"/>
        <v>1140</v>
      </c>
      <c r="BC299" s="79">
        <f t="shared" si="1009"/>
        <v>61</v>
      </c>
      <c r="BD299" s="77">
        <f t="shared" si="1010"/>
        <v>5.3508771929824561E-2</v>
      </c>
      <c r="BE299" s="79">
        <f t="shared" si="1011"/>
        <v>328</v>
      </c>
      <c r="BF299" s="77">
        <f t="shared" si="1012"/>
        <v>0.28771929824561404</v>
      </c>
      <c r="BG299" s="79">
        <f t="shared" si="1013"/>
        <v>49</v>
      </c>
      <c r="BH299" s="77">
        <f t="shared" si="1014"/>
        <v>4.2982456140350879E-2</v>
      </c>
      <c r="BJ299" s="262">
        <v>74</v>
      </c>
      <c r="BK299" s="283" t="s">
        <v>33</v>
      </c>
      <c r="BL299" s="223" t="s">
        <v>177</v>
      </c>
      <c r="BM299" s="40">
        <v>1130</v>
      </c>
      <c r="BN299" s="40">
        <v>55</v>
      </c>
      <c r="BO299" s="91">
        <v>4.8672566371681415E-2</v>
      </c>
      <c r="BP299" s="40">
        <v>290</v>
      </c>
      <c r="BQ299" s="91">
        <v>0.25663716814159293</v>
      </c>
      <c r="BR299" s="40">
        <v>63</v>
      </c>
      <c r="BS299" s="91">
        <v>5.575221238938053E-2</v>
      </c>
      <c r="BU299" s="208" t="s">
        <v>33</v>
      </c>
      <c r="BV299" s="213" t="s">
        <v>163</v>
      </c>
      <c r="BW299" s="38">
        <f t="shared" si="2083"/>
        <v>0.61578947368421055</v>
      </c>
      <c r="BX299" s="38">
        <f t="shared" si="2084"/>
        <v>0.63893805309734508</v>
      </c>
    </row>
    <row r="300" spans="2:76" ht="14.25" customHeight="1">
      <c r="B300" s="263"/>
      <c r="C300" s="284"/>
      <c r="D300" s="181" t="s">
        <v>191</v>
      </c>
      <c r="E300" s="174">
        <v>0</v>
      </c>
      <c r="F300" s="69">
        <v>0</v>
      </c>
      <c r="G300" s="67" t="str">
        <f t="shared" si="988"/>
        <v>-</v>
      </c>
      <c r="H300" s="69">
        <v>0</v>
      </c>
      <c r="I300" s="67" t="str">
        <f t="shared" si="989"/>
        <v>-</v>
      </c>
      <c r="J300" s="69">
        <v>0</v>
      </c>
      <c r="K300" s="67" t="str">
        <f t="shared" si="990"/>
        <v>-</v>
      </c>
      <c r="L300" s="174">
        <v>0</v>
      </c>
      <c r="M300" s="69">
        <v>0</v>
      </c>
      <c r="N300" s="67" t="str">
        <f t="shared" si="991"/>
        <v>-</v>
      </c>
      <c r="O300" s="69">
        <v>0</v>
      </c>
      <c r="P300" s="67" t="str">
        <f t="shared" si="992"/>
        <v>-</v>
      </c>
      <c r="Q300" s="69">
        <v>0</v>
      </c>
      <c r="R300" s="67" t="str">
        <f t="shared" si="993"/>
        <v>-</v>
      </c>
      <c r="S300" s="174">
        <v>35</v>
      </c>
      <c r="T300" s="69">
        <v>1</v>
      </c>
      <c r="U300" s="67">
        <f t="shared" si="994"/>
        <v>2.8571428571428571E-2</v>
      </c>
      <c r="V300" s="69">
        <v>11</v>
      </c>
      <c r="W300" s="67">
        <f t="shared" si="995"/>
        <v>0.31428571428571428</v>
      </c>
      <c r="X300" s="69">
        <v>3</v>
      </c>
      <c r="Y300" s="67">
        <f t="shared" si="996"/>
        <v>8.5714285714285715E-2</v>
      </c>
      <c r="Z300" s="174">
        <v>24</v>
      </c>
      <c r="AA300" s="69">
        <v>3</v>
      </c>
      <c r="AB300" s="67">
        <f t="shared" si="997"/>
        <v>0.125</v>
      </c>
      <c r="AC300" s="69">
        <v>6</v>
      </c>
      <c r="AD300" s="67">
        <f t="shared" si="998"/>
        <v>0.25</v>
      </c>
      <c r="AE300" s="69">
        <v>2</v>
      </c>
      <c r="AF300" s="67">
        <f t="shared" si="999"/>
        <v>8.3333333333333329E-2</v>
      </c>
      <c r="AG300" s="174">
        <v>5</v>
      </c>
      <c r="AH300" s="69">
        <v>0</v>
      </c>
      <c r="AI300" s="67">
        <f t="shared" si="1000"/>
        <v>0</v>
      </c>
      <c r="AJ300" s="69">
        <v>2</v>
      </c>
      <c r="AK300" s="67">
        <f t="shared" si="1001"/>
        <v>0.4</v>
      </c>
      <c r="AL300" s="69">
        <v>0</v>
      </c>
      <c r="AM300" s="67">
        <f t="shared" si="1002"/>
        <v>0</v>
      </c>
      <c r="AN300" s="174">
        <v>2</v>
      </c>
      <c r="AO300" s="69">
        <v>0</v>
      </c>
      <c r="AP300" s="67">
        <f t="shared" si="1003"/>
        <v>0</v>
      </c>
      <c r="AQ300" s="69">
        <v>1</v>
      </c>
      <c r="AR300" s="67">
        <f t="shared" si="1004"/>
        <v>0.5</v>
      </c>
      <c r="AS300" s="69">
        <v>0</v>
      </c>
      <c r="AT300" s="67">
        <f t="shared" si="1005"/>
        <v>0</v>
      </c>
      <c r="AU300" s="174">
        <v>0</v>
      </c>
      <c r="AV300" s="69">
        <v>0</v>
      </c>
      <c r="AW300" s="67" t="str">
        <f t="shared" si="1006"/>
        <v>-</v>
      </c>
      <c r="AX300" s="69">
        <v>0</v>
      </c>
      <c r="AY300" s="67" t="str">
        <f t="shared" si="1007"/>
        <v>-</v>
      </c>
      <c r="AZ300" s="69">
        <v>0</v>
      </c>
      <c r="BA300" s="67" t="str">
        <f t="shared" si="1008"/>
        <v>-</v>
      </c>
      <c r="BB300" s="174">
        <f t="shared" si="1009"/>
        <v>66</v>
      </c>
      <c r="BC300" s="69">
        <f t="shared" si="1009"/>
        <v>4</v>
      </c>
      <c r="BD300" s="67">
        <f t="shared" si="1010"/>
        <v>6.0606060606060608E-2</v>
      </c>
      <c r="BE300" s="69">
        <f t="shared" si="1011"/>
        <v>20</v>
      </c>
      <c r="BF300" s="67">
        <f t="shared" si="1012"/>
        <v>0.30303030303030304</v>
      </c>
      <c r="BG300" s="69">
        <f t="shared" si="1013"/>
        <v>5</v>
      </c>
      <c r="BH300" s="67">
        <f t="shared" si="1014"/>
        <v>7.575757575757576E-2</v>
      </c>
      <c r="BJ300" s="263"/>
      <c r="BK300" s="284"/>
      <c r="BL300" s="223" t="s">
        <v>191</v>
      </c>
      <c r="BM300" s="40">
        <v>53</v>
      </c>
      <c r="BN300" s="40">
        <v>6</v>
      </c>
      <c r="BO300" s="91">
        <v>0.11320754716981132</v>
      </c>
      <c r="BP300" s="40">
        <v>6</v>
      </c>
      <c r="BQ300" s="91">
        <v>0.11320754716981132</v>
      </c>
      <c r="BR300" s="40">
        <v>4</v>
      </c>
      <c r="BS300" s="91">
        <v>7.5471698113207544E-2</v>
      </c>
      <c r="BU300" s="209"/>
      <c r="BV300" s="213" t="s">
        <v>191</v>
      </c>
      <c r="BW300" s="38">
        <f t="shared" si="2083"/>
        <v>0.56060606060606055</v>
      </c>
      <c r="BX300" s="38">
        <f t="shared" si="2084"/>
        <v>0.69811320754716977</v>
      </c>
    </row>
    <row r="301" spans="2:76" ht="14.25" customHeight="1">
      <c r="B301" s="263"/>
      <c r="C301" s="284"/>
      <c r="D301" s="144" t="s">
        <v>246</v>
      </c>
      <c r="E301" s="174">
        <v>0</v>
      </c>
      <c r="F301" s="69">
        <v>0</v>
      </c>
      <c r="G301" s="67" t="str">
        <f t="shared" ref="G301" si="2365">IFERROR(F301/E301,"-")</f>
        <v>-</v>
      </c>
      <c r="H301" s="69">
        <v>0</v>
      </c>
      <c r="I301" s="67" t="str">
        <f t="shared" ref="I301" si="2366">IFERROR(H301/E301,"-")</f>
        <v>-</v>
      </c>
      <c r="J301" s="69">
        <v>0</v>
      </c>
      <c r="K301" s="67" t="str">
        <f t="shared" ref="K301" si="2367">IFERROR(J301/E301,"-")</f>
        <v>-</v>
      </c>
      <c r="L301" s="174">
        <v>0</v>
      </c>
      <c r="M301" s="69">
        <v>0</v>
      </c>
      <c r="N301" s="67" t="str">
        <f t="shared" ref="N301" si="2368">IFERROR(M301/L301,"-")</f>
        <v>-</v>
      </c>
      <c r="O301" s="69">
        <v>0</v>
      </c>
      <c r="P301" s="67" t="str">
        <f t="shared" ref="P301" si="2369">IFERROR(O301/L301,"-")</f>
        <v>-</v>
      </c>
      <c r="Q301" s="69">
        <v>0</v>
      </c>
      <c r="R301" s="67" t="str">
        <f t="shared" ref="R301" si="2370">IFERROR(Q301/L301,"-")</f>
        <v>-</v>
      </c>
      <c r="S301" s="174">
        <v>2</v>
      </c>
      <c r="T301" s="69">
        <v>0</v>
      </c>
      <c r="U301" s="67">
        <f t="shared" ref="U301" si="2371">IFERROR(T301/S301,"-")</f>
        <v>0</v>
      </c>
      <c r="V301" s="69">
        <v>0</v>
      </c>
      <c r="W301" s="67">
        <f t="shared" ref="W301" si="2372">IFERROR(V301/S301,"-")</f>
        <v>0</v>
      </c>
      <c r="X301" s="69">
        <v>0</v>
      </c>
      <c r="Y301" s="67">
        <f t="shared" ref="Y301" si="2373">IFERROR(X301/S301,"-")</f>
        <v>0</v>
      </c>
      <c r="Z301" s="174">
        <v>4</v>
      </c>
      <c r="AA301" s="69">
        <v>0</v>
      </c>
      <c r="AB301" s="67">
        <f t="shared" ref="AB301" si="2374">IFERROR(AA301/Z301,"-")</f>
        <v>0</v>
      </c>
      <c r="AC301" s="69">
        <v>0</v>
      </c>
      <c r="AD301" s="67">
        <f t="shared" ref="AD301" si="2375">IFERROR(AC301/Z301,"-")</f>
        <v>0</v>
      </c>
      <c r="AE301" s="69">
        <v>0</v>
      </c>
      <c r="AF301" s="67">
        <f t="shared" ref="AF301" si="2376">IFERROR(AE301/Z301,"-")</f>
        <v>0</v>
      </c>
      <c r="AG301" s="174">
        <v>9</v>
      </c>
      <c r="AH301" s="69">
        <v>0</v>
      </c>
      <c r="AI301" s="67">
        <f t="shared" ref="AI301" si="2377">IFERROR(AH301/AG301,"-")</f>
        <v>0</v>
      </c>
      <c r="AJ301" s="69">
        <v>1</v>
      </c>
      <c r="AK301" s="67">
        <f t="shared" ref="AK301" si="2378">IFERROR(AJ301/AG301,"-")</f>
        <v>0.1111111111111111</v>
      </c>
      <c r="AL301" s="69">
        <v>0</v>
      </c>
      <c r="AM301" s="67">
        <f t="shared" ref="AM301" si="2379">IFERROR(AL301/AG301,"-")</f>
        <v>0</v>
      </c>
      <c r="AN301" s="174">
        <v>8</v>
      </c>
      <c r="AO301" s="69">
        <v>0</v>
      </c>
      <c r="AP301" s="67">
        <f t="shared" ref="AP301" si="2380">IFERROR(AO301/AN301,"-")</f>
        <v>0</v>
      </c>
      <c r="AQ301" s="69">
        <v>1</v>
      </c>
      <c r="AR301" s="67">
        <f t="shared" ref="AR301" si="2381">IFERROR(AQ301/AN301,"-")</f>
        <v>0.125</v>
      </c>
      <c r="AS301" s="69">
        <v>0</v>
      </c>
      <c r="AT301" s="67">
        <f t="shared" ref="AT301" si="2382">IFERROR(AS301/AN301,"-")</f>
        <v>0</v>
      </c>
      <c r="AU301" s="174">
        <v>8</v>
      </c>
      <c r="AV301" s="69">
        <v>0</v>
      </c>
      <c r="AW301" s="67">
        <f t="shared" ref="AW301" si="2383">IFERROR(AV301/AU301,"-")</f>
        <v>0</v>
      </c>
      <c r="AX301" s="69">
        <v>0</v>
      </c>
      <c r="AY301" s="67">
        <f t="shared" ref="AY301" si="2384">IFERROR(AX301/AU301,"-")</f>
        <v>0</v>
      </c>
      <c r="AZ301" s="69">
        <v>0</v>
      </c>
      <c r="BA301" s="67">
        <f t="shared" ref="BA301" si="2385">IFERROR(AZ301/AU301,"-")</f>
        <v>0</v>
      </c>
      <c r="BB301" s="174">
        <f t="shared" ref="BB301" si="2386">SUM(E301,L301,S301,Z301,AG301,AN301,AU301,)</f>
        <v>31</v>
      </c>
      <c r="BC301" s="69">
        <f t="shared" ref="BC301" si="2387">SUM(F301,M301,T301,AA301,AH301,AO301,AV301,)</f>
        <v>0</v>
      </c>
      <c r="BD301" s="67">
        <f t="shared" ref="BD301" si="2388">IFERROR(BC301/BB301,"-")</f>
        <v>0</v>
      </c>
      <c r="BE301" s="69">
        <f t="shared" ref="BE301" si="2389">SUM(H301,O301,V301,AC301,AJ301,AQ301,AX301,)</f>
        <v>2</v>
      </c>
      <c r="BF301" s="67">
        <f t="shared" ref="BF301" si="2390">IFERROR(BE301/BB301,"-")</f>
        <v>6.4516129032258063E-2</v>
      </c>
      <c r="BG301" s="69">
        <f t="shared" ref="BG301" si="2391">SUM(J301,Q301,X301,AE301,AL301,AS301,AZ301,)</f>
        <v>0</v>
      </c>
      <c r="BH301" s="67">
        <f t="shared" ref="BH301" si="2392">IFERROR(BG301/BB301,"-")</f>
        <v>0</v>
      </c>
      <c r="BJ301" s="263"/>
      <c r="BK301" s="284"/>
      <c r="BL301" s="223" t="s">
        <v>245</v>
      </c>
      <c r="BM301" s="40">
        <v>18</v>
      </c>
      <c r="BN301" s="40">
        <v>0</v>
      </c>
      <c r="BO301" s="91">
        <v>0</v>
      </c>
      <c r="BP301" s="40">
        <v>0</v>
      </c>
      <c r="BQ301" s="91">
        <v>0</v>
      </c>
      <c r="BR301" s="40">
        <v>0</v>
      </c>
      <c r="BS301" s="91">
        <v>0</v>
      </c>
      <c r="BU301" s="209"/>
      <c r="BV301" s="213" t="s">
        <v>245</v>
      </c>
      <c r="BW301" s="38">
        <f t="shared" si="2083"/>
        <v>0.93548387096774188</v>
      </c>
      <c r="BX301" s="38">
        <f t="shared" si="2084"/>
        <v>1</v>
      </c>
    </row>
    <row r="302" spans="2:76" ht="14.25" customHeight="1" thickBot="1">
      <c r="B302" s="263"/>
      <c r="C302" s="284"/>
      <c r="D302" s="164" t="s">
        <v>74</v>
      </c>
      <c r="E302" s="39">
        <v>2</v>
      </c>
      <c r="F302" s="75">
        <v>1</v>
      </c>
      <c r="G302" s="13">
        <f t="shared" si="988"/>
        <v>0.5</v>
      </c>
      <c r="H302" s="75">
        <v>0</v>
      </c>
      <c r="I302" s="13">
        <f t="shared" si="989"/>
        <v>0</v>
      </c>
      <c r="J302" s="75">
        <v>0</v>
      </c>
      <c r="K302" s="13">
        <f t="shared" si="990"/>
        <v>0</v>
      </c>
      <c r="L302" s="39">
        <v>2</v>
      </c>
      <c r="M302" s="75">
        <v>0</v>
      </c>
      <c r="N302" s="13">
        <f t="shared" si="991"/>
        <v>0</v>
      </c>
      <c r="O302" s="75">
        <v>0</v>
      </c>
      <c r="P302" s="13">
        <f t="shared" si="992"/>
        <v>0</v>
      </c>
      <c r="Q302" s="75">
        <v>0</v>
      </c>
      <c r="R302" s="13">
        <f t="shared" si="993"/>
        <v>0</v>
      </c>
      <c r="S302" s="39">
        <v>525</v>
      </c>
      <c r="T302" s="75">
        <v>28</v>
      </c>
      <c r="U302" s="13">
        <f t="shared" si="994"/>
        <v>5.3333333333333337E-2</v>
      </c>
      <c r="V302" s="75">
        <v>169</v>
      </c>
      <c r="W302" s="13">
        <f t="shared" si="995"/>
        <v>0.32190476190476192</v>
      </c>
      <c r="X302" s="75">
        <v>28</v>
      </c>
      <c r="Y302" s="13">
        <f t="shared" si="996"/>
        <v>5.3333333333333337E-2</v>
      </c>
      <c r="Z302" s="39">
        <v>361</v>
      </c>
      <c r="AA302" s="75">
        <v>30</v>
      </c>
      <c r="AB302" s="13">
        <f t="shared" si="997"/>
        <v>8.3102493074792241E-2</v>
      </c>
      <c r="AC302" s="75">
        <v>114</v>
      </c>
      <c r="AD302" s="13">
        <f t="shared" si="998"/>
        <v>0.31578947368421051</v>
      </c>
      <c r="AE302" s="75">
        <v>13</v>
      </c>
      <c r="AF302" s="13">
        <f t="shared" si="999"/>
        <v>3.6011080332409975E-2</v>
      </c>
      <c r="AG302" s="39">
        <v>219</v>
      </c>
      <c r="AH302" s="75">
        <v>5</v>
      </c>
      <c r="AI302" s="13">
        <f t="shared" si="1000"/>
        <v>2.2831050228310501E-2</v>
      </c>
      <c r="AJ302" s="75">
        <v>47</v>
      </c>
      <c r="AK302" s="13">
        <f t="shared" si="1001"/>
        <v>0.21461187214611871</v>
      </c>
      <c r="AL302" s="75">
        <v>10</v>
      </c>
      <c r="AM302" s="13">
        <f t="shared" si="1002"/>
        <v>4.5662100456621002E-2</v>
      </c>
      <c r="AN302" s="39">
        <v>91</v>
      </c>
      <c r="AO302" s="75">
        <v>1</v>
      </c>
      <c r="AP302" s="13">
        <f t="shared" si="1003"/>
        <v>1.098901098901099E-2</v>
      </c>
      <c r="AQ302" s="75">
        <v>18</v>
      </c>
      <c r="AR302" s="13">
        <f t="shared" si="1004"/>
        <v>0.19780219780219779</v>
      </c>
      <c r="AS302" s="75">
        <v>2</v>
      </c>
      <c r="AT302" s="13">
        <f t="shared" si="1005"/>
        <v>2.197802197802198E-2</v>
      </c>
      <c r="AU302" s="39">
        <v>37</v>
      </c>
      <c r="AV302" s="75">
        <v>0</v>
      </c>
      <c r="AW302" s="13">
        <f t="shared" si="1006"/>
        <v>0</v>
      </c>
      <c r="AX302" s="75">
        <v>2</v>
      </c>
      <c r="AY302" s="13">
        <f t="shared" si="1007"/>
        <v>5.4054054054054057E-2</v>
      </c>
      <c r="AZ302" s="75">
        <v>1</v>
      </c>
      <c r="BA302" s="13">
        <f t="shared" si="1008"/>
        <v>2.7027027027027029E-2</v>
      </c>
      <c r="BB302" s="39">
        <f t="shared" si="1009"/>
        <v>1237</v>
      </c>
      <c r="BC302" s="75">
        <f t="shared" si="1009"/>
        <v>65</v>
      </c>
      <c r="BD302" s="13">
        <f t="shared" si="1010"/>
        <v>5.2546483427647533E-2</v>
      </c>
      <c r="BE302" s="75">
        <f t="shared" si="1011"/>
        <v>350</v>
      </c>
      <c r="BF302" s="13">
        <f t="shared" si="1012"/>
        <v>0.28294260307194824</v>
      </c>
      <c r="BG302" s="75">
        <f t="shared" si="1013"/>
        <v>54</v>
      </c>
      <c r="BH302" s="13">
        <f t="shared" si="1014"/>
        <v>4.3654001616814875E-2</v>
      </c>
      <c r="BJ302" s="263"/>
      <c r="BK302" s="284"/>
      <c r="BL302" s="222" t="s">
        <v>74</v>
      </c>
      <c r="BM302" s="40">
        <v>1201</v>
      </c>
      <c r="BN302" s="40">
        <v>61</v>
      </c>
      <c r="BO302" s="91">
        <v>5.0791007493755203E-2</v>
      </c>
      <c r="BP302" s="40">
        <v>296</v>
      </c>
      <c r="BQ302" s="91">
        <v>0.24646128226477934</v>
      </c>
      <c r="BR302" s="40">
        <v>67</v>
      </c>
      <c r="BS302" s="91">
        <v>5.5786844296419648E-2</v>
      </c>
      <c r="BU302" s="210"/>
      <c r="BV302" s="212" t="s">
        <v>74</v>
      </c>
      <c r="BW302" s="38">
        <f t="shared" si="2083"/>
        <v>0.62085691188358938</v>
      </c>
      <c r="BX302" s="38">
        <f t="shared" si="2084"/>
        <v>0.64696086594504576</v>
      </c>
    </row>
    <row r="303" spans="2:76" ht="14.25" customHeight="1" thickTop="1">
      <c r="B303" s="279" t="s">
        <v>0</v>
      </c>
      <c r="C303" s="280"/>
      <c r="D303" s="202" t="s">
        <v>247</v>
      </c>
      <c r="E303" s="139">
        <f>地区別_健診受診率!E39</f>
        <v>2056</v>
      </c>
      <c r="F303" s="73">
        <f>地区別_健診受診率!F39</f>
        <v>66</v>
      </c>
      <c r="G303" s="71">
        <f>地区別_健診受診率!G39</f>
        <v>3.2101167315175094E-2</v>
      </c>
      <c r="H303" s="73">
        <f>地区別_健診受診率!H39</f>
        <v>231</v>
      </c>
      <c r="I303" s="71">
        <f>地区別_健診受診率!I39</f>
        <v>0.11235408560311284</v>
      </c>
      <c r="J303" s="73">
        <f>地区別_健診受診率!J39</f>
        <v>86</v>
      </c>
      <c r="K303" s="71">
        <f>地区別_健診受診率!K39</f>
        <v>4.1828793774319063E-2</v>
      </c>
      <c r="L303" s="139">
        <f>地区別_健診受診率!L39</f>
        <v>6552</v>
      </c>
      <c r="M303" s="73">
        <f>地区別_健診受診率!M39</f>
        <v>158</v>
      </c>
      <c r="N303" s="71">
        <f>地区別_健診受診率!N39</f>
        <v>2.4114774114774116E-2</v>
      </c>
      <c r="O303" s="73">
        <f>地区別_健診受診率!O39</f>
        <v>654</v>
      </c>
      <c r="P303" s="71">
        <f>地区別_健診受診率!P39</f>
        <v>9.9816849816849823E-2</v>
      </c>
      <c r="Q303" s="73">
        <f>地区別_健診受診率!Q39</f>
        <v>320</v>
      </c>
      <c r="R303" s="71">
        <f>地区別_健診受診率!R39</f>
        <v>4.884004884004884E-2</v>
      </c>
      <c r="S303" s="139">
        <f>地区別_健診受診率!S39</f>
        <v>404868</v>
      </c>
      <c r="T303" s="73">
        <f>地区別_健診受診率!T39</f>
        <v>21213</v>
      </c>
      <c r="U303" s="71">
        <f>地区別_健診受診率!U39</f>
        <v>5.2394854619283324E-2</v>
      </c>
      <c r="V303" s="73">
        <f>地区別_健診受診率!V39</f>
        <v>74422</v>
      </c>
      <c r="W303" s="71">
        <f>地区別_健診受診率!W39</f>
        <v>0.1838179357222601</v>
      </c>
      <c r="X303" s="73">
        <f>地区別_健診受診率!X39</f>
        <v>30301</v>
      </c>
      <c r="Y303" s="71">
        <f>地区別_健診受診率!Y39</f>
        <v>7.4841676793424031E-2</v>
      </c>
      <c r="Z303" s="139">
        <f>地区別_健診受診率!Z39</f>
        <v>345991</v>
      </c>
      <c r="AA303" s="73">
        <f>地区別_健診受診率!AA39</f>
        <v>15963</v>
      </c>
      <c r="AB303" s="71">
        <f>地区別_健診受診率!AB39</f>
        <v>4.6137038246659594E-2</v>
      </c>
      <c r="AC303" s="73">
        <f>地区別_健診受診率!AC39</f>
        <v>58055</v>
      </c>
      <c r="AD303" s="71">
        <f>地区別_健診受診率!AD39</f>
        <v>0.16779338190877796</v>
      </c>
      <c r="AE303" s="73">
        <f>地区別_健診受診率!AE39</f>
        <v>27363</v>
      </c>
      <c r="AF303" s="71">
        <f>地区別_健診受診率!AF39</f>
        <v>7.9085872175865851E-2</v>
      </c>
      <c r="AG303" s="139">
        <f>地区別_健診受診率!AG39</f>
        <v>212381</v>
      </c>
      <c r="AH303" s="73">
        <f>地区別_健診受診率!AH39</f>
        <v>6210</v>
      </c>
      <c r="AI303" s="71">
        <f>地区別_健診受診率!AI39</f>
        <v>2.9239903757869112E-2</v>
      </c>
      <c r="AJ303" s="73">
        <f>地区別_健診受診率!AJ39</f>
        <v>26277</v>
      </c>
      <c r="AK303" s="71">
        <f>地区別_健診受診率!AK39</f>
        <v>0.12372575701216211</v>
      </c>
      <c r="AL303" s="73">
        <f>地区別_健診受診率!AL39</f>
        <v>14123</v>
      </c>
      <c r="AM303" s="71">
        <f>地区別_健診受診率!AM39</f>
        <v>6.6498415583314888E-2</v>
      </c>
      <c r="AN303" s="139">
        <f>地区別_健診受診率!AN39</f>
        <v>88633</v>
      </c>
      <c r="AO303" s="73">
        <f>地区別_健診受診率!AO39</f>
        <v>1353</v>
      </c>
      <c r="AP303" s="71">
        <f>地区別_健診受診率!AP39</f>
        <v>1.5265194679182697E-2</v>
      </c>
      <c r="AQ303" s="73">
        <f>地区別_健診受診率!AQ39</f>
        <v>7780</v>
      </c>
      <c r="AR303" s="71">
        <f>地区別_健診受診率!AR39</f>
        <v>8.7777690025159935E-2</v>
      </c>
      <c r="AS303" s="73">
        <f>地区別_健診受診率!AS39</f>
        <v>3982</v>
      </c>
      <c r="AT303" s="71">
        <f>地区別_健診受診率!AT39</f>
        <v>4.4926833120846638E-2</v>
      </c>
      <c r="AU303" s="139">
        <f>地区別_健診受診率!AU39</f>
        <v>27120</v>
      </c>
      <c r="AV303" s="73">
        <f>地区別_健診受診率!AV39</f>
        <v>159</v>
      </c>
      <c r="AW303" s="71">
        <f>地区別_健診受診率!AW39</f>
        <v>5.8628318584070796E-3</v>
      </c>
      <c r="AX303" s="73">
        <f>地区別_健診受診率!AX39</f>
        <v>1582</v>
      </c>
      <c r="AY303" s="71">
        <f>地区別_健診受診率!AY39</f>
        <v>5.8333333333333334E-2</v>
      </c>
      <c r="AZ303" s="73">
        <f>地区別_健診受診率!AZ39</f>
        <v>612</v>
      </c>
      <c r="BA303" s="71">
        <f>地区別_健診受診率!BA39</f>
        <v>2.2566371681415929E-2</v>
      </c>
      <c r="BB303" s="139">
        <f>地区別_健診受診率!BB39</f>
        <v>1087601</v>
      </c>
      <c r="BC303" s="73">
        <f>地区別_健診受診率!BC39</f>
        <v>45122</v>
      </c>
      <c r="BD303" s="71">
        <f>地区別_健診受診率!BD39</f>
        <v>4.1487641147810637E-2</v>
      </c>
      <c r="BE303" s="73">
        <f>地区別_健診受診率!BE39</f>
        <v>169001</v>
      </c>
      <c r="BF303" s="71">
        <f>地区別_健診受診率!BF39</f>
        <v>0.15538878688048283</v>
      </c>
      <c r="BG303" s="73">
        <f>地区別_健診受診率!BG39</f>
        <v>76787</v>
      </c>
      <c r="BH303" s="71">
        <f>地区別_健診受診率!BH39</f>
        <v>7.0602178556290404E-2</v>
      </c>
      <c r="BJ303" s="279" t="s">
        <v>0</v>
      </c>
      <c r="BK303" s="280"/>
      <c r="BL303" s="223" t="s">
        <v>177</v>
      </c>
      <c r="BM303" s="40">
        <v>1071470</v>
      </c>
      <c r="BN303" s="40">
        <v>43866</v>
      </c>
      <c r="BO303" s="91">
        <v>4.0940016986009874E-2</v>
      </c>
      <c r="BP303" s="40">
        <v>159776</v>
      </c>
      <c r="BQ303" s="91">
        <v>0.14911850075130428</v>
      </c>
      <c r="BR303" s="40">
        <v>75536</v>
      </c>
      <c r="BS303" s="91">
        <v>7.049754076175721E-2</v>
      </c>
      <c r="BU303" s="214" t="s">
        <v>252</v>
      </c>
      <c r="BV303" s="213" t="s">
        <v>163</v>
      </c>
      <c r="BW303" s="38">
        <f t="shared" si="2083"/>
        <v>0.73252139341541611</v>
      </c>
      <c r="BX303" s="38">
        <f t="shared" si="2084"/>
        <v>0.73944394150092863</v>
      </c>
    </row>
    <row r="304" spans="2:76" ht="14.25" customHeight="1">
      <c r="B304" s="281"/>
      <c r="C304" s="282"/>
      <c r="D304" s="181" t="s">
        <v>191</v>
      </c>
      <c r="E304" s="174">
        <f>地区別_健診受診率!E40</f>
        <v>34</v>
      </c>
      <c r="F304" s="69">
        <f>地区別_健診受診率!F40</f>
        <v>1</v>
      </c>
      <c r="G304" s="67">
        <f>地区別_健診受診率!G40</f>
        <v>2.9411764705882353E-2</v>
      </c>
      <c r="H304" s="69">
        <f>地区別_健診受診率!H40</f>
        <v>5</v>
      </c>
      <c r="I304" s="67">
        <f>地区別_健診受診率!I40</f>
        <v>0.14705882352941177</v>
      </c>
      <c r="J304" s="69">
        <f>地区別_健診受診率!J40</f>
        <v>2</v>
      </c>
      <c r="K304" s="67">
        <f>地区別_健診受診率!K40</f>
        <v>5.8823529411764705E-2</v>
      </c>
      <c r="L304" s="174">
        <f>地区別_健診受診率!L40</f>
        <v>123</v>
      </c>
      <c r="M304" s="69">
        <f>地区別_健診受診率!M40</f>
        <v>2</v>
      </c>
      <c r="N304" s="67">
        <f>地区別_健診受診率!N40</f>
        <v>1.6260162601626018E-2</v>
      </c>
      <c r="O304" s="69">
        <f>地区別_健診受診率!O40</f>
        <v>17</v>
      </c>
      <c r="P304" s="67">
        <f>地区別_健診受診率!P40</f>
        <v>0.13821138211382114</v>
      </c>
      <c r="Q304" s="69">
        <f>地区別_健診受診率!Q40</f>
        <v>5</v>
      </c>
      <c r="R304" s="67">
        <f>地区別_健診受診率!R40</f>
        <v>4.065040650406504E-2</v>
      </c>
      <c r="S304" s="174">
        <f>地区別_健診受診率!S40</f>
        <v>39328</v>
      </c>
      <c r="T304" s="69">
        <f>地区別_健診受診率!T40</f>
        <v>1981</v>
      </c>
      <c r="U304" s="67">
        <f>地区別_健診受診率!U40</f>
        <v>5.0371236777868186E-2</v>
      </c>
      <c r="V304" s="69">
        <f>地区別_健診受診率!V40</f>
        <v>6845</v>
      </c>
      <c r="W304" s="67">
        <f>地区別_健診受診率!W40</f>
        <v>0.17404902359641986</v>
      </c>
      <c r="X304" s="69">
        <f>地区別_健診受診率!X40</f>
        <v>3074</v>
      </c>
      <c r="Y304" s="67">
        <f>地区別_健診受診率!Y40</f>
        <v>7.8163140764849467E-2</v>
      </c>
      <c r="Z304" s="174">
        <f>地区別_健診受診率!Z40</f>
        <v>25427</v>
      </c>
      <c r="AA304" s="69">
        <f>地区別_健診受診率!AA40</f>
        <v>1309</v>
      </c>
      <c r="AB304" s="67">
        <f>地区別_健診受診率!AB40</f>
        <v>5.1480709482046645E-2</v>
      </c>
      <c r="AC304" s="69">
        <f>地区別_健診受診率!AC40</f>
        <v>4549</v>
      </c>
      <c r="AD304" s="67">
        <f>地区別_健診受診率!AD40</f>
        <v>0.17890431431155859</v>
      </c>
      <c r="AE304" s="69">
        <f>地区別_健診受診率!AE40</f>
        <v>2222</v>
      </c>
      <c r="AF304" s="67">
        <f>地区別_健診受診率!AF40</f>
        <v>8.7387422818264046E-2</v>
      </c>
      <c r="AG304" s="174">
        <f>地区別_健診受診率!AG40</f>
        <v>13109</v>
      </c>
      <c r="AH304" s="69">
        <f>地区別_健診受診率!AH40</f>
        <v>497</v>
      </c>
      <c r="AI304" s="67">
        <f>地区別_健診受診率!AI40</f>
        <v>3.7912884277976962E-2</v>
      </c>
      <c r="AJ304" s="69">
        <f>地区別_健診受診率!AJ40</f>
        <v>1842</v>
      </c>
      <c r="AK304" s="67">
        <f>地区別_健診受診率!AK40</f>
        <v>0.14051415058356853</v>
      </c>
      <c r="AL304" s="69">
        <f>地区別_健診受診率!AL40</f>
        <v>990</v>
      </c>
      <c r="AM304" s="67">
        <f>地区別_健診受診率!AM40</f>
        <v>7.5520634678465176E-2</v>
      </c>
      <c r="AN304" s="174">
        <f>地区別_健診受診率!AN40</f>
        <v>5319</v>
      </c>
      <c r="AO304" s="69">
        <f>地区別_健診受診率!AO40</f>
        <v>109</v>
      </c>
      <c r="AP304" s="67">
        <f>地区別_健診受診率!AP40</f>
        <v>2.0492573792066177E-2</v>
      </c>
      <c r="AQ304" s="69">
        <f>地区別_健診受診率!AQ40</f>
        <v>495</v>
      </c>
      <c r="AR304" s="67">
        <f>地区別_健診受診率!AR40</f>
        <v>9.3062605752961089E-2</v>
      </c>
      <c r="AS304" s="69">
        <f>地区別_健診受診率!AS40</f>
        <v>299</v>
      </c>
      <c r="AT304" s="67">
        <f>地区別_健診受診率!AT40</f>
        <v>5.6213573980071443E-2</v>
      </c>
      <c r="AU304" s="174">
        <f>地区別_健診受診率!AU40</f>
        <v>1356</v>
      </c>
      <c r="AV304" s="69">
        <f>地区別_健診受診率!AV40</f>
        <v>9</v>
      </c>
      <c r="AW304" s="67">
        <f>地区別_健診受診率!AW40</f>
        <v>6.6371681415929203E-3</v>
      </c>
      <c r="AX304" s="69">
        <f>地区別_健診受診率!AX40</f>
        <v>93</v>
      </c>
      <c r="AY304" s="67">
        <f>地区別_健診受診率!AY40</f>
        <v>6.8584070796460173E-2</v>
      </c>
      <c r="AZ304" s="69">
        <f>地区別_健診受診率!AZ40</f>
        <v>38</v>
      </c>
      <c r="BA304" s="67">
        <f>地区別_健診受診率!BA40</f>
        <v>2.8023598820058997E-2</v>
      </c>
      <c r="BB304" s="174">
        <f>地区別_健診受診率!BB40</f>
        <v>84696</v>
      </c>
      <c r="BC304" s="69">
        <f>地区別_健診受診率!BC40</f>
        <v>3908</v>
      </c>
      <c r="BD304" s="67">
        <f>地区別_健診受診率!BD40</f>
        <v>4.6141494285444416E-2</v>
      </c>
      <c r="BE304" s="69">
        <f>地区別_健診受診率!BE40</f>
        <v>13846</v>
      </c>
      <c r="BF304" s="67">
        <f>地区別_健診受診率!BF40</f>
        <v>0.1634787947482762</v>
      </c>
      <c r="BG304" s="69">
        <f>地区別_健診受診率!BG40</f>
        <v>6630</v>
      </c>
      <c r="BH304" s="67">
        <f>地区別_健診受診率!BH40</f>
        <v>7.8279965996032874E-2</v>
      </c>
      <c r="BJ304" s="281"/>
      <c r="BK304" s="282"/>
      <c r="BL304" s="223" t="s">
        <v>191</v>
      </c>
      <c r="BM304" s="40">
        <v>83004</v>
      </c>
      <c r="BN304" s="40">
        <v>3819</v>
      </c>
      <c r="BO304" s="91">
        <v>4.6009830851525227E-2</v>
      </c>
      <c r="BP304" s="40">
        <v>12902</v>
      </c>
      <c r="BQ304" s="91">
        <v>0.15543829213049973</v>
      </c>
      <c r="BR304" s="40">
        <v>6566</v>
      </c>
      <c r="BS304" s="91">
        <v>7.9104621464025832E-2</v>
      </c>
      <c r="BU304" s="215"/>
      <c r="BV304" s="213" t="s">
        <v>191</v>
      </c>
      <c r="BW304" s="38">
        <f t="shared" si="2083"/>
        <v>0.71209974497024653</v>
      </c>
      <c r="BX304" s="38">
        <f t="shared" si="2084"/>
        <v>0.71944725555394917</v>
      </c>
    </row>
    <row r="305" spans="2:76" ht="14.25" customHeight="1">
      <c r="B305" s="281"/>
      <c r="C305" s="282"/>
      <c r="D305" s="144" t="s">
        <v>246</v>
      </c>
      <c r="E305" s="174">
        <f>地区別_健診受診率!E41</f>
        <v>52</v>
      </c>
      <c r="F305" s="69">
        <f>地区別_健診受診率!F41</f>
        <v>1</v>
      </c>
      <c r="G305" s="67">
        <f>地区別_健診受診率!G41</f>
        <v>1.9230769230769232E-2</v>
      </c>
      <c r="H305" s="69">
        <f>地区別_健診受診率!H41</f>
        <v>0</v>
      </c>
      <c r="I305" s="67">
        <f>地区別_健診受診率!I41</f>
        <v>0</v>
      </c>
      <c r="J305" s="69">
        <f>地区別_健診受診率!J41</f>
        <v>0</v>
      </c>
      <c r="K305" s="67">
        <f>地区別_健診受診率!K41</f>
        <v>0</v>
      </c>
      <c r="L305" s="174">
        <f>地区別_健診受診率!L41</f>
        <v>238</v>
      </c>
      <c r="M305" s="69">
        <f>地区別_健診受診率!M41</f>
        <v>0</v>
      </c>
      <c r="N305" s="67">
        <f>地区別_健診受診率!N41</f>
        <v>0</v>
      </c>
      <c r="O305" s="69">
        <f>地区別_健診受診率!O41</f>
        <v>0</v>
      </c>
      <c r="P305" s="67">
        <f>地区別_健診受診率!P41</f>
        <v>0</v>
      </c>
      <c r="Q305" s="69">
        <f>地区別_健診受診率!Q41</f>
        <v>2</v>
      </c>
      <c r="R305" s="67">
        <f>地区別_健診受診率!R41</f>
        <v>8.4033613445378148E-3</v>
      </c>
      <c r="S305" s="174">
        <f>地区別_健診受診率!S41</f>
        <v>4505</v>
      </c>
      <c r="T305" s="69">
        <f>地区別_健診受診率!T41</f>
        <v>27</v>
      </c>
      <c r="U305" s="67">
        <f>地区別_健診受診率!U41</f>
        <v>5.9933407325194225E-3</v>
      </c>
      <c r="V305" s="69">
        <f>地区別_健診受診率!V41</f>
        <v>145</v>
      </c>
      <c r="W305" s="67">
        <f>地区別_健診受診率!W41</f>
        <v>3.2186459489456157E-2</v>
      </c>
      <c r="X305" s="69">
        <f>地区別_健診受診率!X41</f>
        <v>112</v>
      </c>
      <c r="Y305" s="67">
        <f>地区別_健診受診率!Y41</f>
        <v>2.4861265260821309E-2</v>
      </c>
      <c r="Z305" s="174">
        <f>地区別_健診受診率!Z41</f>
        <v>7245</v>
      </c>
      <c r="AA305" s="69">
        <f>地区別_健診受診率!AA41</f>
        <v>33</v>
      </c>
      <c r="AB305" s="67">
        <f>地区別_健診受診率!AB41</f>
        <v>4.5548654244306416E-3</v>
      </c>
      <c r="AC305" s="69">
        <f>地区別_健診受診率!AC41</f>
        <v>201</v>
      </c>
      <c r="AD305" s="67">
        <f>地区別_健診受診率!AD41</f>
        <v>2.7743271221532091E-2</v>
      </c>
      <c r="AE305" s="69">
        <f>地区別_健診受診率!AE41</f>
        <v>164</v>
      </c>
      <c r="AF305" s="67">
        <f>地区別_健診受診率!AF41</f>
        <v>2.2636300897170461E-2</v>
      </c>
      <c r="AG305" s="174">
        <f>地区別_健診受診率!AG41</f>
        <v>7267</v>
      </c>
      <c r="AH305" s="69">
        <f>地区別_健診受診率!AH41</f>
        <v>31</v>
      </c>
      <c r="AI305" s="67">
        <f>地区別_健診受診率!AI41</f>
        <v>4.2658593642493463E-3</v>
      </c>
      <c r="AJ305" s="69">
        <f>地区別_健診受診率!AJ41</f>
        <v>164</v>
      </c>
      <c r="AK305" s="67">
        <f>地区別_健診受診率!AK41</f>
        <v>2.2567772120544928E-2</v>
      </c>
      <c r="AL305" s="69">
        <f>地区別_健診受診率!AL41</f>
        <v>130</v>
      </c>
      <c r="AM305" s="67">
        <f>地区別_健診受診率!AM41</f>
        <v>1.7889087656529516E-2</v>
      </c>
      <c r="AN305" s="174">
        <f>地区別_健診受診率!AN41</f>
        <v>6242</v>
      </c>
      <c r="AO305" s="69">
        <f>地区別_健診受診率!AO41</f>
        <v>17</v>
      </c>
      <c r="AP305" s="67">
        <f>地区別_健診受診率!AP41</f>
        <v>2.7234860621595642E-3</v>
      </c>
      <c r="AQ305" s="69">
        <f>地区別_健診受診率!AQ41</f>
        <v>99</v>
      </c>
      <c r="AR305" s="67">
        <f>地区別_健診受診率!AR41</f>
        <v>1.5860301185517463E-2</v>
      </c>
      <c r="AS305" s="69">
        <f>地区別_健診受診率!AS41</f>
        <v>66</v>
      </c>
      <c r="AT305" s="67">
        <f>地区別_健診受診率!AT41</f>
        <v>1.0573534123678308E-2</v>
      </c>
      <c r="AU305" s="174">
        <f>地区別_健診受診率!AU41</f>
        <v>4068</v>
      </c>
      <c r="AV305" s="69">
        <f>地区別_健診受診率!AV41</f>
        <v>1</v>
      </c>
      <c r="AW305" s="67">
        <f>地区別_健診受診率!AW41</f>
        <v>2.4582104228121929E-4</v>
      </c>
      <c r="AX305" s="69">
        <f>地区別_健診受診率!AX41</f>
        <v>62</v>
      </c>
      <c r="AY305" s="67">
        <f>地区別_健診受診率!AY41</f>
        <v>1.5240904621435595E-2</v>
      </c>
      <c r="AZ305" s="69">
        <f>地区別_健診受診率!AZ41</f>
        <v>19</v>
      </c>
      <c r="BA305" s="67">
        <f>地区別_健診受診率!BA41</f>
        <v>4.6705998033431664E-3</v>
      </c>
      <c r="BB305" s="174">
        <f>地区別_健診受診率!BB41</f>
        <v>29617</v>
      </c>
      <c r="BC305" s="69">
        <f>地区別_健診受診率!BC41</f>
        <v>110</v>
      </c>
      <c r="BD305" s="67">
        <f>地区別_健診受診率!BD41</f>
        <v>3.7140831279332816E-3</v>
      </c>
      <c r="BE305" s="69">
        <f>地区別_健診受診率!BE41</f>
        <v>671</v>
      </c>
      <c r="BF305" s="67">
        <f>地区別_健診受診率!BF41</f>
        <v>2.2655907080393018E-2</v>
      </c>
      <c r="BG305" s="69">
        <f>地区別_健診受診率!BG41</f>
        <v>493</v>
      </c>
      <c r="BH305" s="67">
        <f>地区別_健診受診率!BH41</f>
        <v>1.6645845291555526E-2</v>
      </c>
      <c r="BJ305" s="281"/>
      <c r="BK305" s="282"/>
      <c r="BL305" s="223" t="s">
        <v>245</v>
      </c>
      <c r="BM305" s="40">
        <v>15133</v>
      </c>
      <c r="BN305" s="40">
        <v>3</v>
      </c>
      <c r="BO305" s="91">
        <v>1.982422520319831E-4</v>
      </c>
      <c r="BP305" s="40">
        <v>35</v>
      </c>
      <c r="BQ305" s="91">
        <v>2.3128262737064694E-3</v>
      </c>
      <c r="BR305" s="40">
        <v>31</v>
      </c>
      <c r="BS305" s="91">
        <v>2.0485032709971584E-3</v>
      </c>
      <c r="BU305" s="215"/>
      <c r="BV305" s="213" t="s">
        <v>245</v>
      </c>
      <c r="BW305" s="38">
        <f t="shared" si="2083"/>
        <v>0.95698416450011814</v>
      </c>
      <c r="BX305" s="38">
        <f t="shared" si="2084"/>
        <v>0.99544042820326439</v>
      </c>
    </row>
    <row r="306" spans="2:76" ht="14.25" customHeight="1">
      <c r="B306" s="267"/>
      <c r="C306" s="268"/>
      <c r="D306" s="199" t="s">
        <v>74</v>
      </c>
      <c r="E306" s="40">
        <f>地区別_健診受診率!E42</f>
        <v>2142</v>
      </c>
      <c r="F306" s="62">
        <f>地区別_健診受診率!F42</f>
        <v>68</v>
      </c>
      <c r="G306" s="60">
        <f>地区別_健診受診率!G42</f>
        <v>3.1746031746031744E-2</v>
      </c>
      <c r="H306" s="62">
        <f>地区別_健診受診率!H42</f>
        <v>236</v>
      </c>
      <c r="I306" s="60">
        <f>地区別_健診受診率!I42</f>
        <v>0.11017740429505135</v>
      </c>
      <c r="J306" s="62">
        <f>地区別_健診受診率!J42</f>
        <v>88</v>
      </c>
      <c r="K306" s="60">
        <f>地区別_健診受診率!K42</f>
        <v>4.1083099906629318E-2</v>
      </c>
      <c r="L306" s="40">
        <f>地区別_健診受診率!L42</f>
        <v>6913</v>
      </c>
      <c r="M306" s="62">
        <f>地区別_健診受診率!M42</f>
        <v>160</v>
      </c>
      <c r="N306" s="60">
        <f>地区別_健診受診率!N42</f>
        <v>2.3144799652828004E-2</v>
      </c>
      <c r="O306" s="62">
        <f>地区別_健診受診率!O42</f>
        <v>671</v>
      </c>
      <c r="P306" s="60">
        <f>地区別_健診受診率!P42</f>
        <v>9.7063503544047441E-2</v>
      </c>
      <c r="Q306" s="62">
        <f>地区別_健診受診率!Q42</f>
        <v>327</v>
      </c>
      <c r="R306" s="60">
        <f>地区別_健診受診率!R42</f>
        <v>4.7302184290467238E-2</v>
      </c>
      <c r="S306" s="40">
        <f>地区別_健診受診率!S42</f>
        <v>448701</v>
      </c>
      <c r="T306" s="62">
        <f>地区別_健診受診率!T42</f>
        <v>23221</v>
      </c>
      <c r="U306" s="60">
        <f>地区別_健診受診率!U42</f>
        <v>5.1751611875168545E-2</v>
      </c>
      <c r="V306" s="62">
        <f>地区別_健診受診率!V42</f>
        <v>81412</v>
      </c>
      <c r="W306" s="60">
        <f>地区別_健診受診率!W42</f>
        <v>0.18143931036480865</v>
      </c>
      <c r="X306" s="62">
        <f>地区別_健診受診率!X42</f>
        <v>33487</v>
      </c>
      <c r="Y306" s="60">
        <f>地区別_健診受診率!Y42</f>
        <v>7.4630990347692563E-2</v>
      </c>
      <c r="Z306" s="40">
        <f>地区別_健診受診率!Z42</f>
        <v>378663</v>
      </c>
      <c r="AA306" s="62">
        <f>地区別_健診受診率!AA42</f>
        <v>17305</v>
      </c>
      <c r="AB306" s="60">
        <f>地区別_健診受診率!AB42</f>
        <v>4.5700266463847804E-2</v>
      </c>
      <c r="AC306" s="62">
        <f>地区別_健診受診率!AC42</f>
        <v>62805</v>
      </c>
      <c r="AD306" s="60">
        <f>地区別_健診受診率!AD42</f>
        <v>0.16585988068546439</v>
      </c>
      <c r="AE306" s="62">
        <f>地区別_健診受診率!AE42</f>
        <v>29749</v>
      </c>
      <c r="AF306" s="60">
        <f>地区別_健診受診率!AF42</f>
        <v>7.8563260735799376E-2</v>
      </c>
      <c r="AG306" s="40">
        <f>地区別_健診受診率!AG42</f>
        <v>232757</v>
      </c>
      <c r="AH306" s="62">
        <f>地区別_健診受診率!AH42</f>
        <v>6738</v>
      </c>
      <c r="AI306" s="60">
        <f>地区別_健診受診率!AI42</f>
        <v>2.8948646012794458E-2</v>
      </c>
      <c r="AJ306" s="62">
        <f>地区別_健診受診率!AJ42</f>
        <v>28283</v>
      </c>
      <c r="AK306" s="60">
        <f>地区別_健診受診率!AK42</f>
        <v>0.12151299423862655</v>
      </c>
      <c r="AL306" s="62">
        <f>地区別_健診受診率!AL42</f>
        <v>15243</v>
      </c>
      <c r="AM306" s="60">
        <f>地区別_健診受診率!AM42</f>
        <v>6.5488900441232706E-2</v>
      </c>
      <c r="AN306" s="40">
        <f>地区別_健診受診率!AN42</f>
        <v>100194</v>
      </c>
      <c r="AO306" s="62">
        <f>地区別_健診受診率!AO42</f>
        <v>1479</v>
      </c>
      <c r="AP306" s="60">
        <f>地区別_健診受診率!AP42</f>
        <v>1.4761362955865621E-2</v>
      </c>
      <c r="AQ306" s="62">
        <f>地区別_健診受診率!AQ42</f>
        <v>8374</v>
      </c>
      <c r="AR306" s="60">
        <f>地区別_健診受診率!AR42</f>
        <v>8.3577858953629958E-2</v>
      </c>
      <c r="AS306" s="62">
        <f>地区別_健診受診率!AS42</f>
        <v>4347</v>
      </c>
      <c r="AT306" s="60">
        <f>地区別_健診受診率!AT42</f>
        <v>4.3385831486915383E-2</v>
      </c>
      <c r="AU306" s="40">
        <f>地区別_健診受診率!AU42</f>
        <v>32544</v>
      </c>
      <c r="AV306" s="62">
        <f>地区別_健診受診率!AV42</f>
        <v>169</v>
      </c>
      <c r="AW306" s="60">
        <f>地区別_健診受診率!AW42</f>
        <v>5.1929695181907572E-3</v>
      </c>
      <c r="AX306" s="62">
        <f>地区別_健診受診率!AX42</f>
        <v>1737</v>
      </c>
      <c r="AY306" s="60">
        <f>地区別_健診受診率!AY42</f>
        <v>5.3373893805309734E-2</v>
      </c>
      <c r="AZ306" s="62">
        <f>地区別_健診受診率!AZ42</f>
        <v>669</v>
      </c>
      <c r="BA306" s="60">
        <f>地区別_健診受診率!BA42</f>
        <v>2.055678466076696E-2</v>
      </c>
      <c r="BB306" s="40">
        <f>地区別_健診受診率!BB42</f>
        <v>1201914</v>
      </c>
      <c r="BC306" s="62">
        <f>地区別_健診受診率!BC42</f>
        <v>49140</v>
      </c>
      <c r="BD306" s="60">
        <f>地区別_健診受診率!BD42</f>
        <v>4.088478876192473E-2</v>
      </c>
      <c r="BE306" s="62">
        <f>地区別_健診受診率!BE42</f>
        <v>183518</v>
      </c>
      <c r="BF306" s="60">
        <f>地区別_健診受診率!BF42</f>
        <v>0.15268812910075097</v>
      </c>
      <c r="BG306" s="62">
        <f>地区別_健診受診率!BG42</f>
        <v>83910</v>
      </c>
      <c r="BH306" s="60">
        <f>地区別_健診受診率!BH42</f>
        <v>6.9813647232663895E-2</v>
      </c>
      <c r="BJ306" s="267"/>
      <c r="BK306" s="268"/>
      <c r="BL306" s="222" t="s">
        <v>74</v>
      </c>
      <c r="BM306" s="40">
        <v>1169607</v>
      </c>
      <c r="BN306" s="40">
        <v>47688</v>
      </c>
      <c r="BO306" s="91">
        <v>4.0772669794212929E-2</v>
      </c>
      <c r="BP306" s="40">
        <v>172713</v>
      </c>
      <c r="BQ306" s="91">
        <v>0.14766754986931507</v>
      </c>
      <c r="BR306" s="40">
        <v>82133</v>
      </c>
      <c r="BS306" s="91">
        <v>7.0222732935079898E-2</v>
      </c>
      <c r="BU306" s="216"/>
      <c r="BV306" s="212" t="s">
        <v>74</v>
      </c>
      <c r="BW306" s="38">
        <f t="shared" si="2083"/>
        <v>0.73661343490466036</v>
      </c>
      <c r="BX306" s="38">
        <f t="shared" si="2084"/>
        <v>0.74133704740139206</v>
      </c>
    </row>
    <row r="307" spans="2:76">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J307" s="12"/>
      <c r="BK307" s="12"/>
      <c r="BL307" s="12"/>
      <c r="BM307" s="12"/>
      <c r="BN307" s="12"/>
      <c r="BO307" s="12"/>
      <c r="BP307" s="12"/>
      <c r="BQ307" s="12"/>
      <c r="BR307" s="12"/>
      <c r="BS307" s="12"/>
      <c r="BU307" s="2"/>
      <c r="BV307" s="2"/>
      <c r="BW307" s="2"/>
      <c r="BX307" s="211"/>
    </row>
    <row r="308" spans="2:76">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J308" s="12"/>
      <c r="BK308" s="12"/>
      <c r="BL308" s="12"/>
      <c r="BM308" s="12"/>
      <c r="BN308" s="12"/>
      <c r="BO308" s="12"/>
      <c r="BP308" s="12"/>
      <c r="BQ308" s="12"/>
      <c r="BR308" s="12"/>
      <c r="BS308" s="12"/>
      <c r="BU308" s="85"/>
      <c r="BV308" s="85"/>
      <c r="BW308" s="85"/>
      <c r="BX308" s="85"/>
    </row>
  </sheetData>
  <mergeCells count="400">
    <mergeCell ref="BB3:BH3"/>
    <mergeCell ref="AG3:AM3"/>
    <mergeCell ref="AN3:AT3"/>
    <mergeCell ref="AU3:BA3"/>
    <mergeCell ref="E4:E6"/>
    <mergeCell ref="F4:G5"/>
    <mergeCell ref="H4:I5"/>
    <mergeCell ref="C51:C54"/>
    <mergeCell ref="C55:C58"/>
    <mergeCell ref="Z4:Z6"/>
    <mergeCell ref="AA4:AB5"/>
    <mergeCell ref="AZ4:BA5"/>
    <mergeCell ref="C7:C10"/>
    <mergeCell ref="L4:L6"/>
    <mergeCell ref="AO4:AP5"/>
    <mergeCell ref="BE4:BF5"/>
    <mergeCell ref="BG4:BH5"/>
    <mergeCell ref="T4:U5"/>
    <mergeCell ref="AQ4:AR5"/>
    <mergeCell ref="AS4:AT5"/>
    <mergeCell ref="AU4:AU6"/>
    <mergeCell ref="AV4:AW5"/>
    <mergeCell ref="AX4:AY5"/>
    <mergeCell ref="AE4:AF5"/>
    <mergeCell ref="AG4:AG6"/>
    <mergeCell ref="AH4:AI5"/>
    <mergeCell ref="AJ4:AK5"/>
    <mergeCell ref="AL4:AM5"/>
    <mergeCell ref="AN4:AN6"/>
    <mergeCell ref="CI4:CJ5"/>
    <mergeCell ref="CK4:CL5"/>
    <mergeCell ref="FP4:FR5"/>
    <mergeCell ref="FS4:FU5"/>
    <mergeCell ref="BU3:BU6"/>
    <mergeCell ref="BZ3:BZ6"/>
    <mergeCell ref="CZ3:CZ6"/>
    <mergeCell ref="DM4:DO5"/>
    <mergeCell ref="DP4:DR5"/>
    <mergeCell ref="DS4:DU5"/>
    <mergeCell ref="DV4:DX5"/>
    <mergeCell ref="DY4:EA5"/>
    <mergeCell ref="EX3:FI3"/>
    <mergeCell ref="FJ3:FU3"/>
    <mergeCell ref="EL4:EN5"/>
    <mergeCell ref="EO4:EQ5"/>
    <mergeCell ref="ER4:ET5"/>
    <mergeCell ref="EU4:EW5"/>
    <mergeCell ref="EX4:EZ5"/>
    <mergeCell ref="FV3:FV6"/>
    <mergeCell ref="CA3:CH3"/>
    <mergeCell ref="CA4:CB5"/>
    <mergeCell ref="CC4:CD5"/>
    <mergeCell ref="CE4:CF5"/>
    <mergeCell ref="CG4:CH5"/>
    <mergeCell ref="CI3:CP3"/>
    <mergeCell ref="CM4:CN5"/>
    <mergeCell ref="CO4:CP5"/>
    <mergeCell ref="CQ4:CR5"/>
    <mergeCell ref="CS4:CT5"/>
    <mergeCell ref="CU4:CV5"/>
    <mergeCell ref="CW4:CX5"/>
    <mergeCell ref="CQ3:CX3"/>
    <mergeCell ref="DA3:DL3"/>
    <mergeCell ref="DM3:DX3"/>
    <mergeCell ref="DY3:EJ3"/>
    <mergeCell ref="EB4:ED5"/>
    <mergeCell ref="EE4:EG5"/>
    <mergeCell ref="EH4:EJ5"/>
    <mergeCell ref="DA4:DC5"/>
    <mergeCell ref="DD4:DF5"/>
    <mergeCell ref="DG4:DI5"/>
    <mergeCell ref="DJ4:DL5"/>
    <mergeCell ref="B183:B186"/>
    <mergeCell ref="C187:C190"/>
    <mergeCell ref="B187:B190"/>
    <mergeCell ref="BM3:BS3"/>
    <mergeCell ref="BM4:BM6"/>
    <mergeCell ref="BN4:BO5"/>
    <mergeCell ref="BP4:BQ5"/>
    <mergeCell ref="BR4:BS5"/>
    <mergeCell ref="BJ3:BJ6"/>
    <mergeCell ref="BK3:BK6"/>
    <mergeCell ref="L3:R3"/>
    <mergeCell ref="S3:Y3"/>
    <mergeCell ref="S4:S6"/>
    <mergeCell ref="V4:W5"/>
    <mergeCell ref="X4:Y5"/>
    <mergeCell ref="AC4:AD5"/>
    <mergeCell ref="Z3:AF3"/>
    <mergeCell ref="BB4:BB6"/>
    <mergeCell ref="BC4:BD5"/>
    <mergeCell ref="M4:N5"/>
    <mergeCell ref="O4:P5"/>
    <mergeCell ref="Q4:R5"/>
    <mergeCell ref="BL3:BL6"/>
    <mergeCell ref="J4:K5"/>
    <mergeCell ref="C143:C146"/>
    <mergeCell ref="B143:B146"/>
    <mergeCell ref="C147:C150"/>
    <mergeCell ref="B147:B150"/>
    <mergeCell ref="C171:C174"/>
    <mergeCell ref="B171:B174"/>
    <mergeCell ref="C131:C134"/>
    <mergeCell ref="B131:B134"/>
    <mergeCell ref="C135:C138"/>
    <mergeCell ref="B135:B138"/>
    <mergeCell ref="C95:C98"/>
    <mergeCell ref="B95:B98"/>
    <mergeCell ref="C99:C102"/>
    <mergeCell ref="B99:B102"/>
    <mergeCell ref="C103:C106"/>
    <mergeCell ref="B103:B106"/>
    <mergeCell ref="C107:C110"/>
    <mergeCell ref="B107:B110"/>
    <mergeCell ref="C139:C142"/>
    <mergeCell ref="B139:B142"/>
    <mergeCell ref="C263:C266"/>
    <mergeCell ref="B263:B266"/>
    <mergeCell ref="C267:C270"/>
    <mergeCell ref="B267:B270"/>
    <mergeCell ref="B3:B6"/>
    <mergeCell ref="C3:C6"/>
    <mergeCell ref="D3:D6"/>
    <mergeCell ref="E3:K3"/>
    <mergeCell ref="C59:C62"/>
    <mergeCell ref="C79:C82"/>
    <mergeCell ref="B51:B54"/>
    <mergeCell ref="B55:B58"/>
    <mergeCell ref="C111:C114"/>
    <mergeCell ref="B111:B114"/>
    <mergeCell ref="C115:C118"/>
    <mergeCell ref="B115:B118"/>
    <mergeCell ref="C119:C122"/>
    <mergeCell ref="B119:B122"/>
    <mergeCell ref="C123:C126"/>
    <mergeCell ref="B123:B126"/>
    <mergeCell ref="C127:C130"/>
    <mergeCell ref="B127:B130"/>
    <mergeCell ref="C91:C94"/>
    <mergeCell ref="B91:B94"/>
    <mergeCell ref="C271:C274"/>
    <mergeCell ref="B271:B274"/>
    <mergeCell ref="B303:C306"/>
    <mergeCell ref="C211:C214"/>
    <mergeCell ref="B211:B214"/>
    <mergeCell ref="C215:C218"/>
    <mergeCell ref="B215:B218"/>
    <mergeCell ref="C219:C222"/>
    <mergeCell ref="B219:B222"/>
    <mergeCell ref="C223:C226"/>
    <mergeCell ref="B223:B226"/>
    <mergeCell ref="C227:C230"/>
    <mergeCell ref="B227:B230"/>
    <mergeCell ref="C231:C234"/>
    <mergeCell ref="B231:B234"/>
    <mergeCell ref="C235:C238"/>
    <mergeCell ref="B235:B238"/>
    <mergeCell ref="C239:C242"/>
    <mergeCell ref="B239:B242"/>
    <mergeCell ref="C243:C246"/>
    <mergeCell ref="B243:B246"/>
    <mergeCell ref="C247:C250"/>
    <mergeCell ref="B247:B250"/>
    <mergeCell ref="C251:C254"/>
    <mergeCell ref="C295:C298"/>
    <mergeCell ref="B295:B298"/>
    <mergeCell ref="C299:C302"/>
    <mergeCell ref="B299:B302"/>
    <mergeCell ref="C275:C278"/>
    <mergeCell ref="B275:B278"/>
    <mergeCell ref="C279:C282"/>
    <mergeCell ref="B279:B282"/>
    <mergeCell ref="C283:C286"/>
    <mergeCell ref="B283:B286"/>
    <mergeCell ref="C287:C290"/>
    <mergeCell ref="B287:B290"/>
    <mergeCell ref="C291:C294"/>
    <mergeCell ref="B291:B294"/>
    <mergeCell ref="B255:B258"/>
    <mergeCell ref="C255:C258"/>
    <mergeCell ref="C259:C262"/>
    <mergeCell ref="B259:B262"/>
    <mergeCell ref="C199:C202"/>
    <mergeCell ref="B199:B202"/>
    <mergeCell ref="B203:B206"/>
    <mergeCell ref="C203:C206"/>
    <mergeCell ref="C207:C210"/>
    <mergeCell ref="B207:B210"/>
    <mergeCell ref="B251:B254"/>
    <mergeCell ref="B79:B82"/>
    <mergeCell ref="C83:C86"/>
    <mergeCell ref="B83:B86"/>
    <mergeCell ref="C87:C90"/>
    <mergeCell ref="B87:B90"/>
    <mergeCell ref="C191:C194"/>
    <mergeCell ref="B191:B194"/>
    <mergeCell ref="C195:C198"/>
    <mergeCell ref="B195:B198"/>
    <mergeCell ref="C151:C154"/>
    <mergeCell ref="B151:B154"/>
    <mergeCell ref="C155:C158"/>
    <mergeCell ref="B155:B158"/>
    <mergeCell ref="C159:C162"/>
    <mergeCell ref="B159:B162"/>
    <mergeCell ref="C163:C166"/>
    <mergeCell ref="B163:B166"/>
    <mergeCell ref="C167:C170"/>
    <mergeCell ref="B167:B170"/>
    <mergeCell ref="C175:C178"/>
    <mergeCell ref="B175:B178"/>
    <mergeCell ref="C179:C182"/>
    <mergeCell ref="B179:B182"/>
    <mergeCell ref="C183:C186"/>
    <mergeCell ref="B67:B70"/>
    <mergeCell ref="C71:C74"/>
    <mergeCell ref="B71:B74"/>
    <mergeCell ref="C75:C78"/>
    <mergeCell ref="B75:B78"/>
    <mergeCell ref="C31:C34"/>
    <mergeCell ref="B31:B34"/>
    <mergeCell ref="C35:C38"/>
    <mergeCell ref="B35:B38"/>
    <mergeCell ref="B59:B62"/>
    <mergeCell ref="C63:C66"/>
    <mergeCell ref="B63:B66"/>
    <mergeCell ref="C39:C42"/>
    <mergeCell ref="B39:B42"/>
    <mergeCell ref="C43:C46"/>
    <mergeCell ref="B43:B46"/>
    <mergeCell ref="C47:C50"/>
    <mergeCell ref="B47:B50"/>
    <mergeCell ref="C67:C70"/>
    <mergeCell ref="B7:B10"/>
    <mergeCell ref="C23:C26"/>
    <mergeCell ref="B23:B26"/>
    <mergeCell ref="C27:C30"/>
    <mergeCell ref="B27:B30"/>
    <mergeCell ref="BJ11:BJ14"/>
    <mergeCell ref="BK11:BK14"/>
    <mergeCell ref="BJ15:BJ18"/>
    <mergeCell ref="BK15:BK18"/>
    <mergeCell ref="BJ19:BJ22"/>
    <mergeCell ref="BK19:BK22"/>
    <mergeCell ref="BJ23:BJ26"/>
    <mergeCell ref="BK23:BK26"/>
    <mergeCell ref="BJ27:BJ30"/>
    <mergeCell ref="BK27:BK30"/>
    <mergeCell ref="BJ7:BJ10"/>
    <mergeCell ref="BK7:BK10"/>
    <mergeCell ref="C19:C22"/>
    <mergeCell ref="C15:C18"/>
    <mergeCell ref="C11:C14"/>
    <mergeCell ref="B19:B22"/>
    <mergeCell ref="B15:B18"/>
    <mergeCell ref="B11:B14"/>
    <mergeCell ref="BJ31:BJ34"/>
    <mergeCell ref="BK31:BK34"/>
    <mergeCell ref="BJ35:BJ38"/>
    <mergeCell ref="BK35:BK38"/>
    <mergeCell ref="BJ39:BJ42"/>
    <mergeCell ref="BK39:BK42"/>
    <mergeCell ref="BJ43:BJ46"/>
    <mergeCell ref="BK43:BK46"/>
    <mergeCell ref="BJ47:BJ50"/>
    <mergeCell ref="BK47:BK50"/>
    <mergeCell ref="BJ51:BJ54"/>
    <mergeCell ref="BK51:BK54"/>
    <mergeCell ref="BJ55:BJ58"/>
    <mergeCell ref="BK55:BK58"/>
    <mergeCell ref="BJ59:BJ62"/>
    <mergeCell ref="BK59:BK62"/>
    <mergeCell ref="BJ63:BJ66"/>
    <mergeCell ref="BK63:BK66"/>
    <mergeCell ref="BJ67:BJ70"/>
    <mergeCell ref="BK67:BK70"/>
    <mergeCell ref="BJ71:BJ74"/>
    <mergeCell ref="BK71:BK74"/>
    <mergeCell ref="BJ75:BJ78"/>
    <mergeCell ref="BK75:BK78"/>
    <mergeCell ref="BJ79:BJ82"/>
    <mergeCell ref="BK79:BK82"/>
    <mergeCell ref="BJ83:BJ86"/>
    <mergeCell ref="BK83:BK86"/>
    <mergeCell ref="BJ87:BJ90"/>
    <mergeCell ref="BK87:BK90"/>
    <mergeCell ref="BJ91:BJ94"/>
    <mergeCell ref="BK91:BK94"/>
    <mergeCell ref="BJ95:BJ98"/>
    <mergeCell ref="BK95:BK98"/>
    <mergeCell ref="BJ99:BJ102"/>
    <mergeCell ref="BK99:BK102"/>
    <mergeCell ref="BJ103:BJ106"/>
    <mergeCell ref="BK103:BK106"/>
    <mergeCell ref="BJ107:BJ110"/>
    <mergeCell ref="BK107:BK110"/>
    <mergeCell ref="BJ111:BJ114"/>
    <mergeCell ref="BK111:BK114"/>
    <mergeCell ref="BJ115:BJ118"/>
    <mergeCell ref="BK115:BK118"/>
    <mergeCell ref="BJ119:BJ122"/>
    <mergeCell ref="BK119:BK122"/>
    <mergeCell ref="BJ123:BJ126"/>
    <mergeCell ref="BK123:BK126"/>
    <mergeCell ref="BJ127:BJ130"/>
    <mergeCell ref="BK127:BK130"/>
    <mergeCell ref="BJ131:BJ134"/>
    <mergeCell ref="BK131:BK134"/>
    <mergeCell ref="BJ135:BJ138"/>
    <mergeCell ref="BK135:BK138"/>
    <mergeCell ref="BJ139:BJ142"/>
    <mergeCell ref="BK139:BK142"/>
    <mergeCell ref="BJ143:BJ146"/>
    <mergeCell ref="BK143:BK146"/>
    <mergeCell ref="BJ147:BJ150"/>
    <mergeCell ref="BK147:BK150"/>
    <mergeCell ref="BJ151:BJ154"/>
    <mergeCell ref="BK151:BK154"/>
    <mergeCell ref="BJ155:BJ158"/>
    <mergeCell ref="BK155:BK158"/>
    <mergeCell ref="BJ159:BJ162"/>
    <mergeCell ref="BK159:BK162"/>
    <mergeCell ref="BJ163:BJ166"/>
    <mergeCell ref="BK163:BK166"/>
    <mergeCell ref="BJ167:BJ170"/>
    <mergeCell ref="BK167:BK170"/>
    <mergeCell ref="BJ211:BJ214"/>
    <mergeCell ref="BK211:BK214"/>
    <mergeCell ref="BJ215:BJ218"/>
    <mergeCell ref="BK215:BK218"/>
    <mergeCell ref="BJ219:BJ222"/>
    <mergeCell ref="BK219:BK222"/>
    <mergeCell ref="BJ171:BJ174"/>
    <mergeCell ref="BK171:BK174"/>
    <mergeCell ref="BJ175:BJ178"/>
    <mergeCell ref="BK175:BK178"/>
    <mergeCell ref="BJ179:BJ182"/>
    <mergeCell ref="BK179:BK182"/>
    <mergeCell ref="BJ183:BJ186"/>
    <mergeCell ref="BK183:BK186"/>
    <mergeCell ref="BJ187:BJ190"/>
    <mergeCell ref="BK187:BK190"/>
    <mergeCell ref="BJ303:BK306"/>
    <mergeCell ref="BV3:BV6"/>
    <mergeCell ref="BW3:BX5"/>
    <mergeCell ref="BJ271:BJ274"/>
    <mergeCell ref="BK271:BK274"/>
    <mergeCell ref="BJ275:BJ278"/>
    <mergeCell ref="BK275:BK278"/>
    <mergeCell ref="BJ279:BJ282"/>
    <mergeCell ref="BK279:BK282"/>
    <mergeCell ref="BJ283:BJ286"/>
    <mergeCell ref="BK283:BK286"/>
    <mergeCell ref="BJ287:BJ290"/>
    <mergeCell ref="BK287:BK290"/>
    <mergeCell ref="BJ251:BJ254"/>
    <mergeCell ref="BK251:BK254"/>
    <mergeCell ref="BJ255:BJ258"/>
    <mergeCell ref="BK255:BK258"/>
    <mergeCell ref="BJ259:BJ262"/>
    <mergeCell ref="BK259:BK262"/>
    <mergeCell ref="BJ263:BJ266"/>
    <mergeCell ref="BK263:BK266"/>
    <mergeCell ref="BJ267:BJ270"/>
    <mergeCell ref="BK267:BK270"/>
    <mergeCell ref="BJ231:BJ234"/>
    <mergeCell ref="BJ299:BJ302"/>
    <mergeCell ref="BK299:BK302"/>
    <mergeCell ref="BK231:BK234"/>
    <mergeCell ref="BJ235:BJ238"/>
    <mergeCell ref="BK235:BK238"/>
    <mergeCell ref="BJ239:BJ242"/>
    <mergeCell ref="BK239:BK242"/>
    <mergeCell ref="BJ243:BJ246"/>
    <mergeCell ref="BK243:BK246"/>
    <mergeCell ref="BJ247:BJ250"/>
    <mergeCell ref="BK247:BK250"/>
    <mergeCell ref="FA4:FC5"/>
    <mergeCell ref="FD4:FF5"/>
    <mergeCell ref="FG4:FI5"/>
    <mergeCell ref="FJ4:FL5"/>
    <mergeCell ref="FM4:FO5"/>
    <mergeCell ref="EL3:EW3"/>
    <mergeCell ref="BJ291:BJ294"/>
    <mergeCell ref="BK291:BK294"/>
    <mergeCell ref="BJ295:BJ298"/>
    <mergeCell ref="BK295:BK298"/>
    <mergeCell ref="BJ223:BJ226"/>
    <mergeCell ref="BK223:BK226"/>
    <mergeCell ref="BJ227:BJ230"/>
    <mergeCell ref="BK227:BK230"/>
    <mergeCell ref="BJ191:BJ194"/>
    <mergeCell ref="BK191:BK194"/>
    <mergeCell ref="BJ195:BJ198"/>
    <mergeCell ref="BK195:BK198"/>
    <mergeCell ref="BJ199:BJ202"/>
    <mergeCell ref="BK199:BK202"/>
    <mergeCell ref="BJ203:BJ206"/>
    <mergeCell ref="BK203:BK206"/>
    <mergeCell ref="BJ207:BJ210"/>
    <mergeCell ref="BK207:BK210"/>
  </mergeCells>
  <phoneticPr fontId="3"/>
  <pageMargins left="0.70866141732283472" right="0.59055118110236227" top="0.59055118110236227" bottom="0.59055118110236227" header="0.31496062992125984" footer="0.31496062992125984"/>
  <pageSetup paperSize="8" scale="73" fitToHeight="0" pageOrder="overThenDown" orientation="landscape" r:id="rId1"/>
  <headerFooter>
    <oddHeader>&amp;R&amp;"ＭＳ 明朝,標準"&amp;12 2-9.医科･歯科健診受診傾向</oddHeader>
  </headerFooter>
  <rowBreaks count="4" manualBreakCount="4">
    <brk id="66" max="59" man="1"/>
    <brk id="126" max="59" man="1"/>
    <brk id="186" max="59" man="1"/>
    <brk id="246" max="59" man="1"/>
  </rowBreaks>
  <colBreaks count="2" manualBreakCount="2">
    <brk id="25" max="305" man="1"/>
    <brk id="46" max="305" man="1"/>
  </colBreaks>
  <ignoredErrors>
    <ignoredError sqref="BD8 BD302 BD12 BD16 BD20 BD24 BD28 BD32 BD36 BD40 BD44 BD48 BD52 BD56 BD60 BD64 BD68 BD72 BD76 BD80 BD84 BD88 BD92 BD96 BD100 BD104 BD108 BD112 BD116 BD120 BD124 BD128 BD132 BD136 BD140 BD144 BD148 BD152 BD156 BD160 BD164 BD168 BD172 BD176 BD180 BD184 BD188 BD192 BD196 BD200 BD204 BD208 BD212 BD216 BD220 BD224 BD228 BD232 BD236 BD240 BD244 BD248 BD252 BD256 BD260 BD264 BD268 BD272 BD276 BD280 BD284 BD288 BD292 BD296 BD300 BD9 BF9 BD13 BF13 BD17 BF17 BD21 BF21 BD25 BF25 BD29 BF29 BD33 BF33 BD37 BF37 BD41 BF41 BD45 BF45 BD49 BF49 BD53 BF53 BD57 BF57 BD61 BF61 BD65 BF65 BD69 BF69 BD73 BF73 BD77 BF77 BD81 BF81 BD85 BF85 BD89 BF89 BD93 BF93 BD97 BF97 BD101 BF101 BD105 BF105 BD109 BF109 BD113 BF113 BD117 BF117 BD121 BF121 BD125 BF125 BD129 BF129 BD133 BF133 BD137 BF137 BD141 BF141 BD145 BF145 BD149 BF149 BD153 BF153 BD157 BF157 BD161 BF161 BD165 BF165 BD169 BF169 BD173 BF173 BD177 BF177 BD181 BF181 BD185 BF185 BD189 BF189 BD193 BF193 BD197 BF197 BD201 BF201 BD205 BF205 BD209 BF209 BD213 BF213 BD217 BF217 BD221 BF221 BD225 BF225 BD229 BF229 BD233 BF233 BD237 BF237 BD241 BF241 BD245 BF245 BD249 BF249 BD253 BF253 BD257 BF257 BD261 BF261 BD265 BF265 BD269 BF269 BD273 BF273 BD277 BF277 BD281 BF281 BD285 BF285 BD289 BF289 BD293 BF293 BD297 BF297 BD301 BF301 BD7 BF7 BF8 BD10 BF10 BH10 BD11 BF11 BH11 BF12 BH12 BD14 BF14 BH14 BD15 BF15 BH15 BF16 BH16 BD18 BF18 BH18 BD19 BF19 BH19 BF20 BH20 BD22 BF22 BH22 BD23 BF23 BH23 BF24 BH24 BD26 BF26 BH26 BD27 BF27 BH27 BF28 BH28 BD30 BF30 BH30 BD31 BF31 BH31 BF32 BH32 BD34 BF34 BH34 BD35 BF35 BH35 BF36 BH36 BD38 BF38 BH38 BD39 BF39 BH39 BF40 BH40 BD42 BF42 BH42 BD43 BF43 BH43 BF44 BH44 BD46 BF46 BH46 BD47 BF47 BH47 BF48 BH48 BD50 BF50 BH50 BD51 BF51 BH51 BF52 BH52 BD54 BF54 BH54 BD55 BF55 BH55 BF56 BH56 BD58 BF58 BH58 BD59 BF59 BH59 BF60 BH60 BD62 BF62 BH62 BD63 BF63 BH63 BF64 BH64 BD66 BF66 BH66 BD67 BF67 BH67 BF68 BH68 BD70 BF70 BH70 BD71 BF71 BH71 BF72 BH72 BD74 BF74 BH74 BD75 BF75 BH75 BF76 BH76 BD78 BF78 BH78 BD79 BF79 BH79 BF80 BH80 BD82 BF82 BH82 BD83 BF83 BH83 BF84 BH84 BD86 BF86 BH86 BD87 BF87 BH87 BF88 BH88 BD90 BF90 BH90 BD91 BF91 BH91 BF92 BH92 BD94 BF94 BH94 BD95 BF95 BH95 BF96 BH96 BD98 BF98 BH98 BD99 BF99 BH99 BF100 BH100 BD102 BF102 BH102 BD103 BF103 BH103 BF104 BH104 BD106 BF106 BH106 BD107 BF107 BH107 BF108 BH108 BD110 BF110 BH110 BD111 BF111 BH111 BF112 BH112 BD114 BF114 BH114 BD115 BF115 BH115 BF116 BH116 BD118 BF118 BH118 BD119 BF119 BH119 BF120 BH120 BD122 BF122 BH122 BD123 BF123 BH123 BF124 BH124 BD126 BF126 BH126 BD127 BF127 BH127 BF128 BH128 BD130 BF130 BH130 BD131 BF131 BH131 BF132 BH132 BD134 BF134 BH134 BD135 BF135 BH135 BF136 BH136 BD138 BF138 BH138 BD139 BF139 BH139 BF140 BH140 BD142 BF142 BH142 BD143 BF143 BH143 BF144 BH144 BD146 BF146 BH146 BD147 BF147 BH147 BF148 BH148 BD150 BF150 BH150 BD151 BF151 BH151 BF152 BH152 BD154 BF154 BH154 BD155 BF155 BH155 BF156 BH156 BD158 BF158 BH158 BD159 BF159 BH159 BF160 BH160 BD162 BF162 BH162 BD163 BF163 BH163 BF164 BH164 BD166 BF166 BH166 BD167 BF167 BH167 BF168 BH168 BD170 BF170 BH170 BD171 BF171 BH171 BF172 BH172 BD174 BF174 BH174 BD175 BF175 BH175 BF176 BH176 BD178 BF178 BH178 BD179 BF179 BH179 BF180 BH180 BD182 BF182 BH182 BD183 BF183 BH183 BF184 BH184 BD186 BF186 BH186 BD187 BF187 BH187 BF188 BH188 BD190 BF190 BH190 BD191 BF191 BH191 BF192 BH192 BD194 BF194 BH194 BD195 BF195 BH195 BF196 BH196 BD198 BF198 BH198 BD199 BF199 BH199 BF200 BH200 BD202 BF202 BH202 BD203 BF203 BH203 BF204 BH204 BD206 BF206 BH206 BD207 BF207 BH207 BF208 BH208 BD210 BF210 BH210 BD211 BF211 BH211 BF212 BH212 BD214 BF214 BH214 BD215 BF215 BH215 BF216 BH216 BD218 BF218 BH218 BD219 BF219 BH219 BF220 BH220 BD222 BF222 BH222 BD223 BF223 BH223 BF224 BH224 BD226 BF226 BH226 BD227 BF227 BH227 BF228 BH228 BD230 BF230 BH230 BD231 BF231 BH231 BF232 BH232 BD234 BF234 BH234 BD235 BF235 BH235 BF236 BH236 BD238 BF238 BH238 BD239 BF239 BH239 BF240 BH240 BD242 BF242 BH242 BD243 BF243 BH243 BF244 BH244 BD246 BF246 BH246 BD247 BF247 BH247 BF248 BH248 BD250 BF250 BH250 BD251 BF251 BH251 BF252 BH252 BD254 BF254 BH254 BD255 BF255 BH255 BF256 BH256 BD258 BF258 BH258 BD259 BF259 BH259 BF260 BH260 BD262 BF262 BH262 BD263 BF263 BH263 BF264 BH264 BD266 BF266 BH266 BD267 BF267 BH267 BF268 BH268 BD270 BF270 BH270 BD271 BF271 BH271 BF272 BH272 BD274 BF274 BH274 BD275 BF275 BH275 BF276 BH276 BD278 BF278 BH278 BD279 BF279 BH279 BF280 BH280 BD282 BF282 BH282 BD283 BF283 BH283 BF284 BH284 BD286 BF286 BH286 BD287 BF287 BH287 BF288 BH288 BD290 BF290 BH290 BD291 BF291 BH291 BF292 BH292 BD294 BF294 BH294 BD295 BF295 BH295 BF296 BH296 BD298 BF298 BH298 BD299 BF299 BH299 BF300 BH300 BF302 BH302" formula="1"/>
    <ignoredError sqref="CL7:CN7 CT7:CV7 CB7:CF7 CH7:CJ7 CK7:CK81 CP7:CR7 CS7:CS81 K7:K302 R7:R302 Y7:Y302 AF7:AF302 AM7:AM302 AT7:AT302 BA7:BC7 BG7:BG9 CA7:CA81 CX7:CX81 BA8:BC8 CB8:CF8 CH8:CJ8 CL8:CN8 CP8:CR8 CT8:CV8 BA9:BC9 BE9 CB9:CF9 CH9:CJ9 CL9:CN9 CP9:CR9 CT9:CV9 CB10:CF10 CH10:CJ10 CL10:CN10 CP10:CR10 CT10:CV10 CB11:CF11 CH11:CJ11 CL11:CN11 CP11:CR11 CT11:CV11 CB12:CF12 CH12:CJ12 CL12:CN12 CP12:CR12 CT12:CV12 BA13:BC13 BE13 BG13 CB13:CF13 CH13:CJ13 CL13:CN13 CP13:CR13 CT13:CV13 CB14:CF14 CH14:CJ14 CL14:CN14 CP14:CR14 CT14:CV14 CB15:CF15 CH15:CJ15 CL15:CN15 CP15:CR15 CT15:CV15 CB16:CF16 CH16:CJ16 CL16:CN16 CP16:CR16 CT16:CV16 BA17:BC17 BE17 BG17 CB17:CF17 CH17:CJ17 CL17:CN17 CP17:CR17 CT17:CV17 CB18:CF18 CH18:CJ18 CL18:CN18 CP18:CR18 CT18:CV18 CB19:CF19 CH19:CJ19 CL19:CN19 CP19:CR19 CT19:CV19 CB20:CF20 CH20:CJ20 CL20:CN20 CP20:CR20 CT20:CV20 BA21:BC21 BE21 BG21 CB21:CF21 CH21:CJ21 CL21:CN21 CP21:CR21 CT21:CV21 CB22:CF22 CH22:CJ22 CL22:CN22 CP22:CR22 CT22:CV22 CB23:CF23 CH23:CJ23 CL23:CN23 CP23:CR23 CT23:CV23 CB24:CF24 CH24:CJ24 CL24:CN24 CP24:CR24 CT24:CV24 BA25:BC25 BE25 BG25 CB25:CF25 CH25:CJ25 CL25:CN25 CP25:CR25 CT25:CV25 CB26:CF26 CH26:CJ26 CL26:CN26 CP26:CR26 CT26:CV26 CB27:CF27 CH27:CJ27 CL27:CN27 CP27:CR27 CT27:CV27 CB28:CF28 CH28:CJ28 CL28:CN28 CP28:CR28 CT28:CV28 BA29:BC29 BE29 BG29 CB29:CF29 CH29:CJ29 CL29:CN29 CP29:CR29 CT29:CV29 CB30:CF30 CH30:CJ30 CL30:CN30 CP30:CR30 CT30:CV30 CB31:CF31 CH31:CJ31 CL31:CN31 CP31:CR31 CT31:CV31 CB32:CF32 CH32:CJ32 CL32:CN32 CP32:CR32 CT32:CV32 BA33:BC33 BE33 BG33 CB33:CF33 CH33:CJ33 CL33:CN33 CP33:CR33 CT33:CV33 CB34:CF34 CH34:CJ34 CL34:CN34 CP34:CR34 CT34:CV34 CB35:CF35 CH35:CJ35 CL35:CN35 CP35:CR35 CT35:CV35 CB36:CF36 CH36:CJ36 CL36:CN36 CP36:CR36 CT36:CV36 BA37:BC37 BE37 BG37 CB37:CF37 CH37:CJ37 CL37:CN37 CP37:CR37 CT37:CV37 CB38:CF38 CH38:CJ38 CL38:CN38 CP38:CR38 CT38:CV38 CB39:CF39 CH39:CJ39 CL39:CN39 CP39:CR39 CT39:CV39 CB40:CF40 CH40:CJ40 CL40:CN40 CP40:CR40 CT40:CV40 BA41:BC41 BE41 BG41 CB41:CF41 CH41:CJ41 CL41:CN41 CP41:CR41 CT41:CV41 CB42:CF42 CH42:CJ42 CL42:CN42 CP42:CR42 CT42:CV42 CB43:CF43 CH43:CJ43 CL43:CN43 CP43:CR43 CT43:CV43 CB44:CF44 CH44:CJ44 CL44:CN44 CP44:CR44 CT44:CV44 BA45:BC45 BE45 BG45 CB45:CF45 CH45:CJ45 CL45:CN45 CP45:CR45 CT45:CV45 CB46:CF46 CH46:CJ46 CL46:CN46 CP46:CR46 CT46:CV46 CB47:CF47 CH47:CJ47 CL47:CN47 CP47:CR47 CT47:CV47 CB48:CF48 CH48:CJ48 CL48:CN48 CP48:CR48 CT48:CV48 BA49:BC49 BE49 BG49 CB49:CF49 CH49:CJ49 CL49:CN49 CP49:CR49 CT49:CV49 CB50:CF50 CH50:CJ50 CL50:CN50 CP50:CR50 CT50:CV50 CB51:CF51 CH51:CJ51 CL51:CN51 CP51:CR51 CT51:CV51 CB52:CF52 CH52:CJ52 CL52:CN52 CP52:CR52 CT52:CV52 BA53:BC53 BE53 BG53 CB53:CF53 CH53:CJ53 CL53:CN53 CP53:CR53 CT53:CV53 CB54:CF54 CH54:CJ54 CL54:CN54 CP54:CR54 CT54:CV54 CB55:CF55 CH55:CJ55 CL55:CN55 CP55:CR55 CT55:CV55 CB56:CF56 CH56:CJ56 CL56:CN56 CP56:CR56 CT56:CV56 BA57:BC57 BE57 BG57 CB57:CF57 CH57:CJ57 CL57:CN57 CP57:CR57 CT57:CV57 CB58:CF58 CH58:CJ58 CL58:CN58 CP58:CR58 CT58:CV58 CB59:CF59 CH59:CJ59 CL59:CN59 CP59:CR59 CT59:CV59 CB60:CF60 CH60:CJ60 CL60:CN60 CP60:CR60 CT60:CV60 BA61:BC61 BE61 BG61 CB61:CF61 CH61:CJ61 CL61:CN61 CP61:CR61 CT61:CV61 CB62:CF62 CH62:CJ62 CL62:CN62 CP62:CR62 CT62:CV62 CB63:CF63 CH63:CJ63 CL63:CN63 CP63:CR63 CT63:CV63 CB64:CF64 CH64:CJ64 CL64:CN64 CP64:CR64 CT64:CV64 BA65:BC65 BE65 BG65 CB65:CF65 CH65:CJ65 CL65:CN65 CP65:CR65 CT65:CV65 CB66:CF66 CH66:CJ66 CL66:CN66 CP66:CR66 CT66:CV66 CB67:CF67 CH67:CJ67 CL67:CN67 CP67:CR67 CT67:CV67 CB68:CF68 CH68:CJ68 CL68:CN68 CP68:CR68 CT68:CV68 BA69:BC69 BE69 BG69 CB69:CF69 CH69:CJ69 CL69:CN69 CP69:CR69 CT69:CV69 CB70:CF70 CH70:CJ70 CL70:CN70 CP70:CR70 CT70:CV70 CB71:CF71 CH71:CJ71 CL71:CN71 CP71:CR71 CT71:CV71 CB72:CF72 CH72:CJ72 CL72:CN72 CP72:CR72 CT72:CV72 BA73:BC73 BE73 BG73 CB73:CF73 CH73:CJ73 CL73:CN73 CP73:CR73 CT73:CV73 CB74:CF74 CH74:CJ74 CL74:CN74 CP74:CR74 CT74:CV74 CB75:CF75 CH75:CJ75 CL75:CN75 CP75:CR75 CT75:CV75 CB76:CF76 CH76:CJ76 CL76:CN76 CP76:CR76 CT76:CV76 BA77:BC77 BE77 BG77 CB77:CF77 CH77:CJ77 CL77:CN77 CP77:CR77 CT77:CV77 CB78:CF78 CH78:CJ78 CL78:CN78 CP78:CR78 CT78:CV78 CB79:CF79 CH79:CJ79 CL79:CN79 CP79:CR79 CT79:CV79 CB80:CF80 CH80:CJ80 CL80:CN80 CP80:CR80 CT80:CV80 BA81:BC81 BE81 BG81 CB81:CF81 CH81:CJ81 CL81:CN81 CP81:CR81 CT81:CV81 BA85:BC85 BE85 BG85 BA89:BC89 BE89 BG89 BA93:BC93 BE93 BG93 BA97:BC97 BE97 BG97 BA101:BC101 BE101 BG101 BA105:BC105 BE105 BG105 BA109:BC109 BE109 BG109 BA113:BC113 BE113 BG113 BA117:BC117 BE117 BG117 BA121:BC121 BE121 BG121 BA125:BC125 BE125 BG125 BA129:BC129 BE129 BG129 BA133:BC133 BE133 BG133 BA137:BC137 BE137 BG137 BA141:BC141 BE141 BG141 BA145:BC145 BE145 BG145 BA149:BC149 BE149 BG149 BA153:BC153 BE153 BG153 BA157:BC157 BE157 BG157 BA161:BC161 BE161 BG161 BA165:BC165 BE165 BG165 BA169:BC169 BE169 BG169 BA173:BC173 BE173 BG173 BA177:BC177 BE177 BG177 BA181:BC181 BE181 BG181 BA185:BC185 BE185 BG185 BA189:BC189 BE189 BG189 BA193:BC193 BE193 BG193 BA197:BC197 BE197 BG197 BA201:BC201 BE201 BG201 BA205:BC205 BE205 BG205 BA209:BC209 BE209 BG209 BA213:BC213 BE213 BG213 BA217:BC217 BE217 BG217 BA221:BC221 BE221 BG221 BA225:BC225 BE225 BG225 BA229:BC229 BE229 BG229 BA233:BC233 BE233 BG233 BA237:BC237 BE237 BG237 BA241:BC241 BE241 BG241 BA245:BC245 BE245 BG245 BA249:BC249 BE249 BG249 BA253:BC253 BE253 BG253 BA257:BC257 BE257 BG257 BA261:BC261 BE261 BG261 BA265:BC265 BE265 BG265 BA269:BC269 BE269 BG269 BA273:BC273 BE273 BG273 BA277:BC277 BE277 BG277 BA281:BC281 BE281 BG281 BA285:BC285 BE285 BG285 BA289:BC289 BE289 BG289 BA293:BC293 BE293 BG293 BA297:BC297 BE297 BG297 BA301:BC301 BE301 BG301" emptyCellReference="1"/>
    <ignoredError sqref="BE7:BE8 BA10:BC10 BE10:BE12 BG10:BG12 BA11:BC12 BA14:BC14 BE14:BE16 BG14:BG16 BA15:BC16 BA18:BC18 BE18:BE20 BG18:BG20 BA19:BC20 BA22:BC22 BE22:BE24 BG22:BG24 BA23:BC24 BA26:BC26 BE26:BE28 BG26:BG28 BA27:BC28 BA30:BC30 BE30:BE32 BG30:BG32 BA31:BC32 BA34:BC34 BE34:BE36 BG34:BG36 BA35:BC36 BA38:BC38 BE38:BE40 BG38:BG40 BA39:BC40 BA42:BC42 BE42:BE44 BG42:BG44 BA43:BC44 BA46:BC46 BE46:BE48 BG46:BG48 BA47:BC48 BA50:BC50 BE50:BE52 BG50:BG52 BA51:BC52 BA54:BC54 BE54:BE56 BG54:BG56 BA55:BC56 BA58:BC58 BE58:BE60 BG58:BG60 BA59:BC60 BA62:BC62 BE62:BE64 BG62:BG64 BA63:BC64 BA66:BC66 BE66:BE68 BG66:BG68 BA67:BC68 BA70:BC70 BE70:BE72 BG70:BG72 BA71:BC72 BA74:BC74 BE74:BE76 BG74:BG76 BA75:BC76 BA78:BC78 BE78:BE80 BG78:BG80 BA79:BC80 BA82:BC82 BE82:BE84 BG82:BG84 BA83:BC84 BA86:BC86 BE86:BE88 BG86:BG88 BA87:BC88 BA90:BC90 BE90:BE92 BG90:BG92 BA91:BC92 BA94:BC94 BE94:BE96 BG94:BG96 BA95:BC96 BA98:BC98 BE98:BE100 BG98:BG100 BA99:BC100 BA102:BC102 BE102:BE104 BG102:BG104 BA103:BC104 BA106:BC106 BE106:BE108 BG106:BG108 BA107:BC108 BA110:BC110 BE110:BE112 BG110:BG112 BA111:BC112 BA114:BC114 BE114:BE116 BG114:BG116 BA115:BC116 BA118:BC118 BE118:BE120 BG118:BG120 BA119:BC120 BA122:BC122 BE122:BE124 BG122:BG124 BA123:BC124 BA126:BC126 BE126:BE128 BG126:BG128 BA127:BC128 BA130:BC130 BE130:BE132 BG130:BG132 BA131:BC132 BA134:BC134 BE134:BE136 BG134:BG136 BA135:BC136 BA138:BC138 BE138:BE140 BG138:BG140 BA139:BC140 BA142:BC142 BE142:BE144 BG142:BG144 BA143:BC144 BA146:BC146 BE146:BE148 BG146:BG148 BA147:BC148 BA150:BC150 BE150:BE152 BG150:BG152 BA151:BC152 BA154:BC154 BE154:BE156 BG154:BG156 BA155:BC156 BA158:BC158 BE158:BE160 BG158:BG160 BA159:BC160 BA162:BC162 BE162:BE164 BG162:BG164 BA163:BC164 BA166:BC166 BE166:BE168 BG166:BG168 BA167:BC168 BA170:BC170 BE170:BE172 BG170:BG172 BA171:BC172 BA174:BC174 BE174:BE176 BG174:BG176 BA175:BC176 BA178:BC178 BE178:BE180 BG178:BG180 BA179:BC180 BA182:BC182 BE182:BE184 BG182:BG184 BA183:BC184 BA186:BC186 BE186:BE188 BG186:BG188 BA187:BC188 BA190:BC190 BE190:BE192 BG190:BG192 BA191:BC192 BA194:BC194 BE194:BE196 BG194:BG196 BA195:BC196 BA198:BC198 BE198:BE200 BG198:BG200 BA199:BC200 BA202:BC202 BE202:BE204 BG202:BG204 BA203:BC204 BA206:BC206 BE206:BE208 BG206:BG208 BA207:BC208 BA210:BC210 BE210:BE212 BG210:BG212 BA211:BC212 BA214:BC214 BE214:BE216 BG214:BG216 BA215:BC216 BA218:BC218 BE218:BE220 BG218:BG220 BA219:BC220 BA222:BC222 BE222:BE224 BG222:BG224 BA223:BC224 BA226:BC226 BE226:BE228 BG226:BG228 BA227:BC228 BA230:BC230 BE230:BE232 BG230:BG232 BA231:BC232 BA234:BC234 BE234:BE236 BG234:BG236 BA235:BC236 BA238:BC238 BE238:BE240 BG238:BG240 BA239:BC240 BA242:BC242 BE242:BE244 BG242:BG244 BA243:BC244 BA246:BC246 BE246:BE248 BG246:BG248 BA247:BC248 BA250:BC250 BE250:BE252 BG250:BG252 BA251:BC252 BA254:BC254 BE254:BE256 BG254:BG256 BA255:BC256 BA258:BC258 BE258:BE260 BG258:BG260 BA259:BC260 BA262:BC262 BE262:BE264 BG262:BG264 BA263:BC264 BA266:BC266 BE266:BE268 BG266:BG268 BA267:BC268 BA270:BC270 BE270:BE272 BG270:BG272 BA271:BC272 BA274:BC274 BE274:BE276 BG274:BG276 BA275:BC276 BA278:BC278 BE278:BE280 BG278:BG280 BA279:BC280 BA282:BC282 BE282:BE284 BG282:BG284 BA283:BC284 BA286:BC286 BE286:BE288 BG286:BG288 BA287:BC288 BA290:BC290 BE290:BE292 BG290:BG292 BA291:BC292 BA294:BC294 BE294:BE296 BG294:BG296 BA295:BC296 BA298:BC298 BE298:BE300 BG298:BG300 BA299:BC300 BA302:BC302 BE302 BG302" formula="1" emptyCellReference="1"/>
    <ignoredError sqref="BW7:BW306 DJ7 DV7 EH7 EU7 FG7 FS7 DJ8 DV8 EH8 EU8 FG8 FS8 DJ9 DV9 EH9 EU9 FG9 FS9 DJ10 DV10 EH10 EU10 FG10 FS10 DJ11 DV11 EH11 EU11 FG11 FS11 DJ12 DV12 EH12 EU12 FG12 FS12 DJ13 DV13 EH13 EU13 FG13 FS13 DJ14 DV14 EH14 EU14 FG14 FS14 DJ15 DV15 EH15 EU15 FG15 FS15 DJ16 DV16 EH16 EU16 FG16 FS16 DJ17 DV17 EH17 EU17 FG17 FS17 DJ18 DV18 EH18 EU18 FG18 FS18 DJ19 DV19 EH19 EU19 FG19 FS19 DJ20 DV20 EH20 EU20 FG20 FS20 DJ21 DV21 EH21 EU21 FG21 FS21 DJ22 DV22 EH22 EU22 FG22 FS22 DJ23 DV23 EH23 EU23 FG23 FS23 DJ24 DV24 EH24 EU24 FG24 FS24 DJ25 DV25 EH25 EU25 FG25 FS25 DJ26 DV26 EH26 EU26 FG26 FS26 DJ27 DV27 EH27 EU27 FG27 FS27 DJ28 DV28 EH28 EU28 FG28 FS28 DJ29 DV29 EH29 EU29 FG29 FS29 DJ30 DV30 EH30 EU30 FG30 FS30 DJ31 DV31 EH31 EU31 FG31 FS31 DJ32 DV32 EH32 EU32 FG32 FS32 DJ33 DV33 EH33 EU33 FG33 FS33 DJ34 DV34 EH34 EU34 FG34 FS34 DJ35 DV35 EH35 EU35 FG35 FS35 DJ36 DV36 EH36 EU36 FG36 FS36 DJ37 DV37 EH37 EU37 FG37 FS37 DJ38 DV38 EH38 EU38 FG38 FS38 DJ39 DV39 EH39 EU39 FG39 FS39 DJ40 DV40 EH40 EU40 FG40 FS40 DJ41 DV41 EH41 EU41 FG41 FS41 DJ42 DV42 EH42 EU42 FG42 FS42 DJ43 DV43 EH43 EU43 FG43 FS43 DJ44 DV44 EH44 EU44 FG44 FS44 DJ45 DV45 EH45 EU45 FG45 FS45 DJ46 DV46 EH46 EU46 FG46 FS46 DJ47 DV47 EH47 EU47 FG47 FS47 DJ48 DV48 EH48 EU48 FG48 FS48 DJ49 DV49 EH49 EU49 FG49 FS49 DJ50 DV50 EH50" evalError="1"/>
    <ignoredError sqref="CG7:CG81 CO7:CO81 CW7:CW81" evalError="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296</v>
      </c>
    </row>
    <row r="2" spans="2:2" ht="16.5" customHeight="1">
      <c r="B2" s="3" t="s">
        <v>315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7D1F-08EC-4915-8963-792F33835B3C}">
  <dimension ref="B1:B236"/>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316</v>
      </c>
    </row>
    <row r="2" spans="2:2" ht="16.5" customHeight="1">
      <c r="B2" s="3" t="s">
        <v>315</v>
      </c>
    </row>
    <row r="79" spans="2:2" ht="16.5" customHeight="1">
      <c r="B79" s="3" t="s">
        <v>317</v>
      </c>
    </row>
    <row r="80" spans="2:2" ht="16.5" customHeight="1">
      <c r="B80" s="3" t="s">
        <v>315</v>
      </c>
    </row>
    <row r="157" spans="2:2" ht="16.5" customHeight="1">
      <c r="B157" s="3" t="s">
        <v>318</v>
      </c>
    </row>
    <row r="158" spans="2:2" ht="16.5" customHeight="1">
      <c r="B158" s="3" t="s">
        <v>315</v>
      </c>
    </row>
    <row r="235" spans="2:2" ht="16.5" customHeight="1">
      <c r="B235" s="3" t="s">
        <v>319</v>
      </c>
    </row>
    <row r="236" spans="2:2" ht="16.5" customHeight="1">
      <c r="B236" s="3" t="s">
        <v>315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rowBreaks count="3" manualBreakCount="3">
    <brk id="78" max="9" man="1"/>
    <brk id="156" max="9" man="1"/>
    <brk id="234"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L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2:12" ht="16.5" customHeight="1">
      <c r="B1" s="3" t="s">
        <v>309</v>
      </c>
    </row>
    <row r="2" spans="2:12" ht="16.5" customHeight="1">
      <c r="B2" s="3" t="s">
        <v>320</v>
      </c>
    </row>
    <row r="3" spans="2:12" ht="16.5" customHeight="1">
      <c r="B3" s="3" t="s">
        <v>321</v>
      </c>
      <c r="L3" s="3" t="s">
        <v>165</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7DD16-A8E9-42B8-9C60-65CB567E027D}">
  <dimension ref="B1:L240"/>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2:12" ht="16.5" customHeight="1">
      <c r="B1" s="3" t="s">
        <v>322</v>
      </c>
    </row>
    <row r="2" spans="2:12" ht="16.5" customHeight="1">
      <c r="B2" s="3" t="s">
        <v>320</v>
      </c>
    </row>
    <row r="3" spans="2:12" ht="16.5" customHeight="1">
      <c r="B3" s="3" t="s">
        <v>321</v>
      </c>
      <c r="L3" s="3" t="s">
        <v>165</v>
      </c>
    </row>
    <row r="80" spans="2:2" ht="16.5" customHeight="1">
      <c r="B80" s="3" t="s">
        <v>323</v>
      </c>
    </row>
    <row r="81" spans="2:12" ht="16.5" customHeight="1">
      <c r="B81" s="3" t="s">
        <v>320</v>
      </c>
    </row>
    <row r="82" spans="2:12" ht="16.5" customHeight="1">
      <c r="B82" s="3" t="s">
        <v>321</v>
      </c>
      <c r="L82" s="3" t="s">
        <v>165</v>
      </c>
    </row>
    <row r="159" spans="2:2" ht="16.5" customHeight="1">
      <c r="B159" s="3" t="s">
        <v>324</v>
      </c>
    </row>
    <row r="160" spans="2:2" ht="16.5" customHeight="1">
      <c r="B160" s="3" t="s">
        <v>320</v>
      </c>
    </row>
    <row r="161" spans="2:12" ht="16.5" customHeight="1">
      <c r="B161" s="3" t="s">
        <v>321</v>
      </c>
      <c r="L161" s="3" t="s">
        <v>165</v>
      </c>
    </row>
    <row r="238" spans="2:12" ht="16.5" customHeight="1">
      <c r="B238" s="3" t="s">
        <v>325</v>
      </c>
    </row>
    <row r="239" spans="2:12" ht="16.5" customHeight="1">
      <c r="B239" s="3" t="s">
        <v>320</v>
      </c>
    </row>
    <row r="240" spans="2:12" ht="16.5" customHeight="1">
      <c r="B240" s="3" t="s">
        <v>321</v>
      </c>
      <c r="L240" s="3" t="s">
        <v>165</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3" manualBreakCount="3">
    <brk id="79" max="22" man="1"/>
    <brk id="158" max="22" man="1"/>
    <brk id="237" max="2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14" t="s">
        <v>326</v>
      </c>
    </row>
    <row r="2" spans="2:15" ht="16.5" customHeight="1">
      <c r="B2" s="14" t="s">
        <v>327</v>
      </c>
    </row>
    <row r="4" spans="2:15" ht="13.5" customHeight="1">
      <c r="B4" s="15"/>
      <c r="C4" s="16"/>
      <c r="D4" s="16"/>
      <c r="E4" s="16"/>
      <c r="F4" s="16"/>
      <c r="G4" s="17"/>
    </row>
    <row r="5" spans="2:15" ht="13.5" customHeight="1">
      <c r="B5" s="18"/>
      <c r="C5" s="19"/>
      <c r="D5" s="20">
        <v>9.6000000000000016E-2</v>
      </c>
      <c r="E5" s="10" t="s">
        <v>128</v>
      </c>
      <c r="F5" s="21">
        <v>0.11799999999999999</v>
      </c>
      <c r="G5" s="22" t="s">
        <v>129</v>
      </c>
    </row>
    <row r="6" spans="2:15">
      <c r="B6" s="18"/>
      <c r="D6" s="20"/>
      <c r="E6" s="10"/>
      <c r="F6" s="21"/>
      <c r="G6" s="22"/>
    </row>
    <row r="7" spans="2:15">
      <c r="B7" s="18"/>
      <c r="C7" s="23"/>
      <c r="D7" s="20">
        <v>7.5000000000000011E-2</v>
      </c>
      <c r="E7" s="10" t="s">
        <v>128</v>
      </c>
      <c r="F7" s="21">
        <v>9.6000000000000016E-2</v>
      </c>
      <c r="G7" s="22" t="s">
        <v>130</v>
      </c>
    </row>
    <row r="8" spans="2:15">
      <c r="B8" s="18"/>
      <c r="D8" s="20"/>
      <c r="E8" s="10"/>
      <c r="F8" s="21"/>
      <c r="G8" s="22"/>
    </row>
    <row r="9" spans="2:15">
      <c r="B9" s="18"/>
      <c r="C9" s="24"/>
      <c r="D9" s="20">
        <v>5.4000000000000006E-2</v>
      </c>
      <c r="E9" s="10" t="s">
        <v>128</v>
      </c>
      <c r="F9" s="21">
        <v>7.5000000000000011E-2</v>
      </c>
      <c r="G9" s="22" t="s">
        <v>130</v>
      </c>
    </row>
    <row r="10" spans="2:15">
      <c r="B10" s="18"/>
      <c r="D10" s="20"/>
      <c r="E10" s="10"/>
      <c r="F10" s="21"/>
      <c r="G10" s="22"/>
    </row>
    <row r="11" spans="2:15">
      <c r="B11" s="18"/>
      <c r="C11" s="25"/>
      <c r="D11" s="20">
        <v>3.3000000000000002E-2</v>
      </c>
      <c r="E11" s="10" t="s">
        <v>128</v>
      </c>
      <c r="F11" s="21">
        <v>5.4000000000000006E-2</v>
      </c>
      <c r="G11" s="22" t="s">
        <v>130</v>
      </c>
    </row>
    <row r="12" spans="2:15">
      <c r="B12" s="18"/>
      <c r="D12" s="20"/>
      <c r="E12" s="10"/>
      <c r="F12" s="21"/>
      <c r="G12" s="22"/>
    </row>
    <row r="13" spans="2:15">
      <c r="B13" s="18"/>
      <c r="C13" s="26"/>
      <c r="D13" s="20">
        <v>1.2E-2</v>
      </c>
      <c r="E13" s="10" t="s">
        <v>128</v>
      </c>
      <c r="F13" s="21">
        <v>3.3000000000000002E-2</v>
      </c>
      <c r="G13" s="22" t="s">
        <v>130</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2-9.医科･歯科健診受診傾向</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14" t="s">
        <v>328</v>
      </c>
    </row>
    <row r="2" spans="2:15" ht="16.5" customHeight="1">
      <c r="B2" s="14" t="s">
        <v>327</v>
      </c>
    </row>
    <row r="4" spans="2:15" ht="13.5" customHeight="1">
      <c r="B4" s="15"/>
      <c r="C4" s="16"/>
      <c r="D4" s="16"/>
      <c r="E4" s="16"/>
      <c r="F4" s="16"/>
      <c r="G4" s="17"/>
    </row>
    <row r="5" spans="2:15" ht="13.5" customHeight="1">
      <c r="B5" s="18"/>
      <c r="C5" s="19"/>
      <c r="D5" s="20">
        <v>0.29799999999999999</v>
      </c>
      <c r="E5" s="10" t="s">
        <v>128</v>
      </c>
      <c r="F5" s="21">
        <v>0.35799999999999998</v>
      </c>
      <c r="G5" s="22" t="s">
        <v>129</v>
      </c>
    </row>
    <row r="6" spans="2:15">
      <c r="B6" s="18"/>
      <c r="D6" s="20"/>
      <c r="E6" s="10"/>
      <c r="F6" s="21"/>
      <c r="G6" s="22"/>
    </row>
    <row r="7" spans="2:15">
      <c r="B7" s="18"/>
      <c r="C7" s="23"/>
      <c r="D7" s="20">
        <v>0.24</v>
      </c>
      <c r="E7" s="10" t="s">
        <v>128</v>
      </c>
      <c r="F7" s="21">
        <v>0.29799999999999999</v>
      </c>
      <c r="G7" s="22" t="s">
        <v>130</v>
      </c>
    </row>
    <row r="8" spans="2:15">
      <c r="B8" s="18"/>
      <c r="D8" s="20"/>
      <c r="E8" s="10"/>
      <c r="F8" s="21"/>
      <c r="G8" s="22"/>
    </row>
    <row r="9" spans="2:15">
      <c r="B9" s="18"/>
      <c r="C9" s="24"/>
      <c r="D9" s="20">
        <v>0.182</v>
      </c>
      <c r="E9" s="10" t="s">
        <v>128</v>
      </c>
      <c r="F9" s="21">
        <v>0.24</v>
      </c>
      <c r="G9" s="22" t="s">
        <v>130</v>
      </c>
    </row>
    <row r="10" spans="2:15">
      <c r="B10" s="18"/>
      <c r="D10" s="20"/>
      <c r="E10" s="10"/>
      <c r="F10" s="21"/>
      <c r="G10" s="22"/>
    </row>
    <row r="11" spans="2:15">
      <c r="B11" s="18"/>
      <c r="C11" s="25"/>
      <c r="D11" s="20">
        <v>0.124</v>
      </c>
      <c r="E11" s="10" t="s">
        <v>128</v>
      </c>
      <c r="F11" s="21">
        <v>0.182</v>
      </c>
      <c r="G11" s="22" t="s">
        <v>130</v>
      </c>
    </row>
    <row r="12" spans="2:15">
      <c r="B12" s="18"/>
      <c r="D12" s="20"/>
      <c r="E12" s="10"/>
      <c r="F12" s="21"/>
      <c r="G12" s="22"/>
    </row>
    <row r="13" spans="2:15">
      <c r="B13" s="18"/>
      <c r="C13" s="26"/>
      <c r="D13" s="20">
        <v>6.6000000000000003E-2</v>
      </c>
      <c r="E13" s="10" t="s">
        <v>128</v>
      </c>
      <c r="F13" s="21">
        <v>0.124</v>
      </c>
      <c r="G13" s="22" t="s">
        <v>130</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2-9.医科･歯科健診受診傾向</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14" t="s">
        <v>329</v>
      </c>
    </row>
    <row r="2" spans="2:15" ht="16.5" customHeight="1">
      <c r="B2" s="14" t="s">
        <v>327</v>
      </c>
    </row>
    <row r="4" spans="2:15" ht="13.5" customHeight="1">
      <c r="B4" s="15"/>
      <c r="C4" s="16"/>
      <c r="D4" s="16"/>
      <c r="E4" s="16"/>
      <c r="F4" s="16"/>
      <c r="G4" s="17"/>
    </row>
    <row r="5" spans="2:15" ht="13.5" customHeight="1">
      <c r="B5" s="18"/>
      <c r="C5" s="19"/>
      <c r="D5" s="20">
        <v>0.11299999999999999</v>
      </c>
      <c r="E5" s="10" t="s">
        <v>128</v>
      </c>
      <c r="F5" s="21">
        <v>0.13400000000000001</v>
      </c>
      <c r="G5" s="22" t="s">
        <v>129</v>
      </c>
    </row>
    <row r="6" spans="2:15">
      <c r="B6" s="18"/>
      <c r="D6" s="20"/>
      <c r="E6" s="10"/>
      <c r="F6" s="21"/>
      <c r="G6" s="22"/>
    </row>
    <row r="7" spans="2:15">
      <c r="B7" s="18"/>
      <c r="C7" s="23"/>
      <c r="D7" s="20">
        <v>0.09</v>
      </c>
      <c r="E7" s="10" t="s">
        <v>128</v>
      </c>
      <c r="F7" s="21">
        <v>0.11299999999999999</v>
      </c>
      <c r="G7" s="22" t="s">
        <v>130</v>
      </c>
    </row>
    <row r="8" spans="2:15">
      <c r="B8" s="18"/>
      <c r="D8" s="20"/>
      <c r="E8" s="10"/>
      <c r="F8" s="21"/>
      <c r="G8" s="22"/>
    </row>
    <row r="9" spans="2:15">
      <c r="B9" s="18"/>
      <c r="C9" s="24"/>
      <c r="D9" s="20">
        <v>6.7000000000000004E-2</v>
      </c>
      <c r="E9" s="10" t="s">
        <v>128</v>
      </c>
      <c r="F9" s="21">
        <v>0.09</v>
      </c>
      <c r="G9" s="22" t="s">
        <v>130</v>
      </c>
    </row>
    <row r="10" spans="2:15">
      <c r="B10" s="18"/>
      <c r="D10" s="20"/>
      <c r="E10" s="10"/>
      <c r="F10" s="21"/>
      <c r="G10" s="22"/>
    </row>
    <row r="11" spans="2:15">
      <c r="B11" s="18"/>
      <c r="C11" s="25"/>
      <c r="D11" s="20">
        <v>4.3999999999999997E-2</v>
      </c>
      <c r="E11" s="10" t="s">
        <v>128</v>
      </c>
      <c r="F11" s="21">
        <v>6.7000000000000004E-2</v>
      </c>
      <c r="G11" s="22" t="s">
        <v>130</v>
      </c>
    </row>
    <row r="12" spans="2:15">
      <c r="B12" s="18"/>
      <c r="D12" s="20"/>
      <c r="E12" s="10"/>
      <c r="F12" s="21"/>
      <c r="G12" s="22"/>
    </row>
    <row r="13" spans="2:15">
      <c r="B13" s="18"/>
      <c r="C13" s="26"/>
      <c r="D13" s="20">
        <v>2.1000000000000001E-2</v>
      </c>
      <c r="E13" s="10" t="s">
        <v>128</v>
      </c>
      <c r="F13" s="21">
        <v>4.3999999999999997E-2</v>
      </c>
      <c r="G13" s="22" t="s">
        <v>130</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2-9.医科･歯科健診受診傾向</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dimension ref="A1:L50"/>
  <sheetViews>
    <sheetView showGridLines="0" zoomScaleNormal="100" zoomScaleSheetLayoutView="100" workbookViewId="0"/>
  </sheetViews>
  <sheetFormatPr defaultColWidth="9" defaultRowHeight="13.5"/>
  <cols>
    <col min="1" max="1" width="4.625" style="42" customWidth="1"/>
    <col min="2" max="2" width="6.125" style="42" customWidth="1"/>
    <col min="3" max="8" width="16.625" style="42" customWidth="1"/>
    <col min="9" max="9" width="9" style="42"/>
    <col min="10" max="10" width="4.625" style="42" customWidth="1"/>
    <col min="11" max="16384" width="9" style="42"/>
  </cols>
  <sheetData>
    <row r="1" spans="1:8" ht="16.5" customHeight="1">
      <c r="B1" s="3" t="s">
        <v>330</v>
      </c>
    </row>
    <row r="2" spans="1:8" ht="16.5" customHeight="1">
      <c r="B2" s="3" t="s">
        <v>192</v>
      </c>
    </row>
    <row r="3" spans="1:8" ht="18" customHeight="1">
      <c r="A3" s="3"/>
      <c r="B3" s="322" t="s">
        <v>140</v>
      </c>
      <c r="C3" s="322"/>
      <c r="D3" s="327" t="s">
        <v>174</v>
      </c>
      <c r="E3" s="320" t="s">
        <v>139</v>
      </c>
      <c r="F3" s="321"/>
      <c r="G3" s="321" t="s">
        <v>138</v>
      </c>
      <c r="H3" s="321"/>
    </row>
    <row r="4" spans="1:8" ht="42" customHeight="1">
      <c r="B4" s="322"/>
      <c r="C4" s="322"/>
      <c r="D4" s="328"/>
      <c r="E4" s="54" t="s">
        <v>168</v>
      </c>
      <c r="F4" s="114" t="s">
        <v>169</v>
      </c>
      <c r="G4" s="54" t="s">
        <v>170</v>
      </c>
      <c r="H4" s="114" t="s">
        <v>171</v>
      </c>
    </row>
    <row r="5" spans="1:8" ht="35.450000000000003" customHeight="1">
      <c r="B5" s="323" t="s">
        <v>136</v>
      </c>
      <c r="C5" s="324"/>
      <c r="D5" s="115">
        <f>地区別_医科健診医療機関受診状況!AN30</f>
        <v>1035089</v>
      </c>
      <c r="E5" s="53">
        <f>地区別_医科健診医療機関受診状況!AO30</f>
        <v>206809</v>
      </c>
      <c r="F5" s="52">
        <f>地区別_医科健診医療機関受診状況!AP30</f>
        <v>0.19979827821568966</v>
      </c>
      <c r="G5" s="53">
        <f>地区別_医科健診医療機関受診状況!AQ30</f>
        <v>828280</v>
      </c>
      <c r="H5" s="52">
        <f>地区別_医科健診医療機関受診状況!AR30</f>
        <v>0.80020172178431037</v>
      </c>
    </row>
    <row r="6" spans="1:8" ht="35.450000000000003" customHeight="1" thickBot="1">
      <c r="B6" s="325" t="s">
        <v>135</v>
      </c>
      <c r="C6" s="326"/>
      <c r="D6" s="115">
        <f>地区別_医科健診医療機関受診状況!AN31</f>
        <v>166825</v>
      </c>
      <c r="E6" s="53">
        <f>地区別_医科健診医療機関受診状況!AO31</f>
        <v>25849</v>
      </c>
      <c r="F6" s="52">
        <f>地区別_医科健診医療機関受診状況!AP31</f>
        <v>0.15494680053948748</v>
      </c>
      <c r="G6" s="53">
        <f>地区別_医科健診医療機関受診状況!AQ31</f>
        <v>140976</v>
      </c>
      <c r="H6" s="52">
        <f>地区別_医科健診医療機関受診状況!AR31</f>
        <v>0.84505319946051249</v>
      </c>
    </row>
    <row r="7" spans="1:8" ht="35.450000000000003" customHeight="1" thickTop="1">
      <c r="B7" s="319" t="s">
        <v>74</v>
      </c>
      <c r="C7" s="319"/>
      <c r="D7" s="108">
        <f>地区別_医科健診医療機関受診状況!AN32</f>
        <v>1201914</v>
      </c>
      <c r="E7" s="96">
        <f>地区別_医科健診医療機関受診状況!AO32</f>
        <v>232658</v>
      </c>
      <c r="F7" s="50">
        <f>地区別_医科健診医療機関受診状況!AP32</f>
        <v>0.19357291786267569</v>
      </c>
      <c r="G7" s="51">
        <f>地区別_医科健診医療機関受診状況!AQ32</f>
        <v>969256</v>
      </c>
      <c r="H7" s="50">
        <f>地区別_医科健診医療機関受診状況!AR32</f>
        <v>0.80642708213732428</v>
      </c>
    </row>
    <row r="8" spans="1:8" ht="13.5" customHeight="1">
      <c r="B8" s="161" t="s">
        <v>292</v>
      </c>
      <c r="C8" s="45"/>
      <c r="D8" s="45"/>
      <c r="E8" s="44"/>
      <c r="F8" s="43"/>
    </row>
    <row r="9" spans="1:8" ht="13.5" customHeight="1">
      <c r="B9" s="46" t="s">
        <v>282</v>
      </c>
      <c r="C9" s="45"/>
      <c r="D9" s="45"/>
      <c r="E9" s="44"/>
      <c r="F9" s="43"/>
    </row>
    <row r="10" spans="1:8" ht="13.5" customHeight="1">
      <c r="B10" s="8" t="s">
        <v>284</v>
      </c>
      <c r="C10" s="45"/>
      <c r="D10" s="45"/>
      <c r="E10" s="44"/>
      <c r="F10" s="43"/>
    </row>
    <row r="11" spans="1:8" ht="13.5" customHeight="1">
      <c r="B11" s="47" t="s">
        <v>250</v>
      </c>
      <c r="C11" s="49"/>
      <c r="D11" s="49"/>
    </row>
    <row r="12" spans="1:8">
      <c r="B12" s="48" t="s">
        <v>193</v>
      </c>
      <c r="C12" s="49"/>
      <c r="D12" s="49"/>
    </row>
    <row r="13" spans="1:8">
      <c r="B13" s="127" t="s">
        <v>194</v>
      </c>
      <c r="C13" s="49"/>
      <c r="D13" s="49"/>
    </row>
    <row r="14" spans="1:8" ht="13.5" customHeight="1">
      <c r="B14" s="47"/>
      <c r="C14" s="49"/>
      <c r="D14" s="49"/>
    </row>
    <row r="15" spans="1:8" ht="13.5" customHeight="1">
      <c r="B15" s="47"/>
      <c r="C15" s="49"/>
      <c r="D15" s="49"/>
    </row>
    <row r="16" spans="1:8" ht="16.5" customHeight="1">
      <c r="B16" s="3" t="s">
        <v>330</v>
      </c>
    </row>
    <row r="17" spans="2:12" ht="16.5" customHeight="1">
      <c r="B17" s="3" t="s">
        <v>192</v>
      </c>
      <c r="L17" s="231"/>
    </row>
    <row r="18" spans="2:12">
      <c r="K18" s="113" t="s">
        <v>199</v>
      </c>
      <c r="L18" s="231"/>
    </row>
    <row r="19" spans="2:12">
      <c r="K19" s="231" t="s">
        <v>256</v>
      </c>
    </row>
    <row r="20" spans="2:12">
      <c r="K20" s="231" t="s">
        <v>259</v>
      </c>
    </row>
    <row r="47" spans="2:2" ht="16.5" customHeight="1"/>
    <row r="48" spans="2:2" ht="13.5" customHeight="1">
      <c r="B48" s="161" t="s">
        <v>292</v>
      </c>
    </row>
    <row r="49" spans="2:6" ht="13.5" customHeight="1">
      <c r="B49" s="46" t="s">
        <v>282</v>
      </c>
      <c r="C49" s="45"/>
      <c r="D49" s="45"/>
      <c r="E49" s="44"/>
      <c r="F49" s="43"/>
    </row>
    <row r="50" spans="2:6">
      <c r="B50" s="8" t="s">
        <v>284</v>
      </c>
      <c r="C50" s="45"/>
      <c r="D50" s="45"/>
      <c r="E50" s="44"/>
      <c r="F50" s="43"/>
    </row>
  </sheetData>
  <mergeCells count="7">
    <mergeCell ref="B7:C7"/>
    <mergeCell ref="E3:F3"/>
    <mergeCell ref="G3:H3"/>
    <mergeCell ref="B3:C4"/>
    <mergeCell ref="B5:C5"/>
    <mergeCell ref="B6:C6"/>
    <mergeCell ref="D3:D4"/>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22"/>
  <sheetViews>
    <sheetView showGridLines="0" zoomScaleNormal="100" zoomScaleSheetLayoutView="100" workbookViewId="0"/>
  </sheetViews>
  <sheetFormatPr defaultColWidth="9" defaultRowHeight="13.5"/>
  <cols>
    <col min="1" max="1" width="4.625" style="3" customWidth="1"/>
    <col min="2" max="5" width="14.875" style="3" customWidth="1"/>
    <col min="6" max="7" width="9" style="3"/>
    <col min="8" max="9" width="14.875" style="3" customWidth="1"/>
    <col min="10" max="10" width="8.375" style="3" customWidth="1"/>
    <col min="11" max="16384" width="9" style="3"/>
  </cols>
  <sheetData>
    <row r="1" spans="2:4" ht="16.5" customHeight="1">
      <c r="B1" s="3" t="s">
        <v>296</v>
      </c>
    </row>
    <row r="2" spans="2:4" ht="16.5" customHeight="1">
      <c r="B2" s="3" t="s">
        <v>297</v>
      </c>
    </row>
    <row r="4" spans="2:4">
      <c r="B4" s="9"/>
      <c r="C4" s="9"/>
      <c r="D4" s="9"/>
    </row>
    <row r="5" spans="2:4">
      <c r="B5" s="9"/>
      <c r="C5" s="9"/>
      <c r="D5" s="9"/>
    </row>
    <row r="6" spans="2:4">
      <c r="B6" s="9"/>
      <c r="C6" s="9"/>
      <c r="D6" s="9"/>
    </row>
    <row r="7" spans="2:4">
      <c r="B7" s="9"/>
      <c r="C7" s="9"/>
      <c r="D7" s="9"/>
    </row>
    <row r="8" spans="2:4">
      <c r="B8" s="9"/>
      <c r="C8" s="9"/>
      <c r="D8" s="9"/>
    </row>
    <row r="9" spans="2:4">
      <c r="B9" s="9"/>
      <c r="C9" s="9"/>
      <c r="D9" s="9"/>
    </row>
    <row r="10" spans="2:4">
      <c r="B10" s="9"/>
      <c r="C10" s="9"/>
      <c r="D10" s="9"/>
    </row>
    <row r="11" spans="2:4">
      <c r="B11" s="9"/>
      <c r="C11" s="9"/>
      <c r="D11" s="9"/>
    </row>
    <row r="12" spans="2:4">
      <c r="B12" s="9"/>
      <c r="C12" s="9"/>
      <c r="D12" s="9"/>
    </row>
    <row r="13" spans="2:4">
      <c r="B13" s="9"/>
      <c r="C13" s="9"/>
      <c r="D13" s="9"/>
    </row>
    <row r="14" spans="2:4">
      <c r="B14" s="9"/>
      <c r="C14" s="9"/>
      <c r="D14" s="9"/>
    </row>
    <row r="15" spans="2:4">
      <c r="B15" s="9"/>
      <c r="C15" s="9"/>
      <c r="D15" s="9"/>
    </row>
    <row r="16" spans="2:4">
      <c r="B16" s="9"/>
      <c r="C16" s="9"/>
      <c r="D16" s="9"/>
    </row>
    <row r="17" spans="2:4">
      <c r="B17" s="9"/>
      <c r="C17" s="9"/>
      <c r="D17" s="9"/>
    </row>
    <row r="18" spans="2:4">
      <c r="B18" s="9"/>
      <c r="C18" s="9"/>
      <c r="D18" s="9"/>
    </row>
    <row r="19" spans="2:4">
      <c r="B19" s="9"/>
      <c r="C19" s="9"/>
      <c r="D19" s="9"/>
    </row>
    <row r="20" spans="2:4">
      <c r="B20" s="9"/>
      <c r="C20" s="9"/>
      <c r="D20" s="9"/>
    </row>
    <row r="21" spans="2:4">
      <c r="B21" s="9"/>
      <c r="C21" s="9"/>
      <c r="D21" s="9"/>
    </row>
    <row r="22" spans="2:4">
      <c r="B22" s="9"/>
      <c r="C22" s="9"/>
      <c r="D22" s="9"/>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Q37"/>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4" width="10.625" style="3" customWidth="1"/>
    <col min="45" max="45" width="9" style="3"/>
    <col min="46" max="46" width="14.125" style="3" customWidth="1"/>
    <col min="47" max="50" width="10.25" style="3" customWidth="1"/>
    <col min="51" max="16384" width="9" style="3"/>
  </cols>
  <sheetData>
    <row r="1" spans="1:69" ht="16.5" customHeight="1">
      <c r="B1" s="3" t="s">
        <v>330</v>
      </c>
    </row>
    <row r="2" spans="1:69" ht="16.5" customHeight="1">
      <c r="B2" s="3" t="s">
        <v>308</v>
      </c>
    </row>
    <row r="3" spans="1:69" ht="16.5" customHeight="1">
      <c r="B3" s="335"/>
      <c r="C3" s="302" t="s">
        <v>105</v>
      </c>
      <c r="D3" s="302" t="s">
        <v>155</v>
      </c>
      <c r="E3" s="306" t="s">
        <v>154</v>
      </c>
      <c r="F3" s="307"/>
      <c r="G3" s="307"/>
      <c r="H3" s="307"/>
      <c r="I3" s="308"/>
      <c r="J3" s="306" t="s">
        <v>153</v>
      </c>
      <c r="K3" s="307"/>
      <c r="L3" s="307"/>
      <c r="M3" s="307"/>
      <c r="N3" s="308"/>
      <c r="O3" s="306" t="s">
        <v>152</v>
      </c>
      <c r="P3" s="307"/>
      <c r="Q3" s="307"/>
      <c r="R3" s="307"/>
      <c r="S3" s="308"/>
      <c r="T3" s="306" t="s">
        <v>151</v>
      </c>
      <c r="U3" s="307"/>
      <c r="V3" s="307"/>
      <c r="W3" s="307"/>
      <c r="X3" s="308"/>
      <c r="Y3" s="306" t="s">
        <v>150</v>
      </c>
      <c r="Z3" s="307"/>
      <c r="AA3" s="307"/>
      <c r="AB3" s="307"/>
      <c r="AC3" s="308"/>
      <c r="AD3" s="306" t="s">
        <v>149</v>
      </c>
      <c r="AE3" s="307"/>
      <c r="AF3" s="307"/>
      <c r="AG3" s="307"/>
      <c r="AH3" s="308"/>
      <c r="AI3" s="306" t="s">
        <v>148</v>
      </c>
      <c r="AJ3" s="307"/>
      <c r="AK3" s="307"/>
      <c r="AL3" s="307"/>
      <c r="AM3" s="308"/>
      <c r="AN3" s="306" t="s">
        <v>147</v>
      </c>
      <c r="AO3" s="307"/>
      <c r="AP3" s="307"/>
      <c r="AQ3" s="307"/>
      <c r="AR3" s="308"/>
      <c r="AT3" s="6" t="s">
        <v>137</v>
      </c>
      <c r="AU3" s="6"/>
      <c r="AV3" s="6"/>
      <c r="AW3" s="6"/>
      <c r="AX3" s="6"/>
    </row>
    <row r="4" spans="1:69" ht="16.5" customHeight="1">
      <c r="B4" s="335"/>
      <c r="C4" s="302"/>
      <c r="D4" s="302"/>
      <c r="E4" s="303" t="s">
        <v>173</v>
      </c>
      <c r="F4" s="334" t="s">
        <v>139</v>
      </c>
      <c r="G4" s="312"/>
      <c r="H4" s="334" t="s">
        <v>138</v>
      </c>
      <c r="I4" s="312"/>
      <c r="J4" s="303" t="s">
        <v>172</v>
      </c>
      <c r="K4" s="334" t="s">
        <v>139</v>
      </c>
      <c r="L4" s="312"/>
      <c r="M4" s="334" t="s">
        <v>138</v>
      </c>
      <c r="N4" s="312"/>
      <c r="O4" s="303" t="s">
        <v>172</v>
      </c>
      <c r="P4" s="334" t="s">
        <v>139</v>
      </c>
      <c r="Q4" s="312"/>
      <c r="R4" s="334" t="s">
        <v>138</v>
      </c>
      <c r="S4" s="312"/>
      <c r="T4" s="303" t="s">
        <v>172</v>
      </c>
      <c r="U4" s="334" t="s">
        <v>139</v>
      </c>
      <c r="V4" s="312"/>
      <c r="W4" s="334" t="s">
        <v>138</v>
      </c>
      <c r="X4" s="312"/>
      <c r="Y4" s="303" t="s">
        <v>172</v>
      </c>
      <c r="Z4" s="334" t="s">
        <v>139</v>
      </c>
      <c r="AA4" s="312"/>
      <c r="AB4" s="334" t="s">
        <v>138</v>
      </c>
      <c r="AC4" s="312"/>
      <c r="AD4" s="303" t="s">
        <v>172</v>
      </c>
      <c r="AE4" s="334" t="s">
        <v>139</v>
      </c>
      <c r="AF4" s="312"/>
      <c r="AG4" s="334" t="s">
        <v>138</v>
      </c>
      <c r="AH4" s="312"/>
      <c r="AI4" s="303" t="s">
        <v>172</v>
      </c>
      <c r="AJ4" s="334" t="s">
        <v>139</v>
      </c>
      <c r="AK4" s="312"/>
      <c r="AL4" s="334" t="s">
        <v>138</v>
      </c>
      <c r="AM4" s="312"/>
      <c r="AN4" s="303" t="s">
        <v>172</v>
      </c>
      <c r="AO4" s="334" t="s">
        <v>139</v>
      </c>
      <c r="AP4" s="312"/>
      <c r="AQ4" s="334" t="s">
        <v>138</v>
      </c>
      <c r="AR4" s="312"/>
      <c r="AT4" s="269" t="s">
        <v>301</v>
      </c>
      <c r="AU4" s="295" t="s">
        <v>260</v>
      </c>
      <c r="AV4" s="297"/>
      <c r="AW4" s="295" t="s">
        <v>261</v>
      </c>
      <c r="AX4" s="297"/>
    </row>
    <row r="5" spans="1:69" ht="50.1" customHeight="1">
      <c r="B5" s="335"/>
      <c r="C5" s="302"/>
      <c r="D5" s="302"/>
      <c r="E5" s="305"/>
      <c r="F5" s="94" t="s">
        <v>168</v>
      </c>
      <c r="G5" s="114" t="s">
        <v>169</v>
      </c>
      <c r="H5" s="94" t="s">
        <v>170</v>
      </c>
      <c r="I5" s="114" t="s">
        <v>171</v>
      </c>
      <c r="J5" s="305"/>
      <c r="K5" s="94" t="s">
        <v>168</v>
      </c>
      <c r="L5" s="114" t="s">
        <v>169</v>
      </c>
      <c r="M5" s="94" t="s">
        <v>170</v>
      </c>
      <c r="N5" s="114" t="s">
        <v>171</v>
      </c>
      <c r="O5" s="305"/>
      <c r="P5" s="94" t="s">
        <v>168</v>
      </c>
      <c r="Q5" s="114" t="s">
        <v>169</v>
      </c>
      <c r="R5" s="94" t="s">
        <v>170</v>
      </c>
      <c r="S5" s="114" t="s">
        <v>171</v>
      </c>
      <c r="T5" s="305"/>
      <c r="U5" s="94" t="s">
        <v>168</v>
      </c>
      <c r="V5" s="114" t="s">
        <v>169</v>
      </c>
      <c r="W5" s="94" t="s">
        <v>170</v>
      </c>
      <c r="X5" s="114" t="s">
        <v>171</v>
      </c>
      <c r="Y5" s="305"/>
      <c r="Z5" s="94" t="s">
        <v>168</v>
      </c>
      <c r="AA5" s="114" t="s">
        <v>169</v>
      </c>
      <c r="AB5" s="94" t="s">
        <v>170</v>
      </c>
      <c r="AC5" s="114" t="s">
        <v>171</v>
      </c>
      <c r="AD5" s="305"/>
      <c r="AE5" s="94" t="s">
        <v>168</v>
      </c>
      <c r="AF5" s="114" t="s">
        <v>169</v>
      </c>
      <c r="AG5" s="94" t="s">
        <v>170</v>
      </c>
      <c r="AH5" s="114" t="s">
        <v>171</v>
      </c>
      <c r="AI5" s="305"/>
      <c r="AJ5" s="94" t="s">
        <v>168</v>
      </c>
      <c r="AK5" s="114" t="s">
        <v>169</v>
      </c>
      <c r="AL5" s="94" t="s">
        <v>170</v>
      </c>
      <c r="AM5" s="114" t="s">
        <v>171</v>
      </c>
      <c r="AN5" s="305"/>
      <c r="AO5" s="94" t="s">
        <v>168</v>
      </c>
      <c r="AP5" s="114" t="s">
        <v>169</v>
      </c>
      <c r="AQ5" s="94" t="s">
        <v>170</v>
      </c>
      <c r="AR5" s="114" t="s">
        <v>171</v>
      </c>
      <c r="AT5" s="269"/>
      <c r="AU5" s="162" t="s">
        <v>240</v>
      </c>
      <c r="AV5" s="162" t="s">
        <v>135</v>
      </c>
      <c r="AW5" s="162" t="s">
        <v>240</v>
      </c>
      <c r="AX5" s="162" t="s">
        <v>135</v>
      </c>
      <c r="AZ5" s="6" t="s">
        <v>235</v>
      </c>
    </row>
    <row r="6" spans="1:69" s="12" customFormat="1" ht="13.5" customHeight="1">
      <c r="A6" s="81"/>
      <c r="B6" s="262">
        <v>1</v>
      </c>
      <c r="C6" s="329" t="s">
        <v>124</v>
      </c>
      <c r="D6" s="80" t="s">
        <v>143</v>
      </c>
      <c r="E6" s="101">
        <v>73</v>
      </c>
      <c r="F6" s="79">
        <v>11</v>
      </c>
      <c r="G6" s="77">
        <f t="shared" ref="G6:G11" si="0">IFERROR(F6/E6,"-")</f>
        <v>0.15068493150684931</v>
      </c>
      <c r="H6" s="79">
        <v>62</v>
      </c>
      <c r="I6" s="77">
        <f>IFERROR(H6/E6,"-")</f>
        <v>0.84931506849315064</v>
      </c>
      <c r="J6" s="101">
        <v>211</v>
      </c>
      <c r="K6" s="79">
        <v>59</v>
      </c>
      <c r="L6" s="77">
        <f t="shared" ref="L6:L11" si="1">IFERROR(K6/J6,"-")</f>
        <v>0.27962085308056872</v>
      </c>
      <c r="M6" s="79">
        <v>152</v>
      </c>
      <c r="N6" s="77">
        <f>IFERROR(M6/J6,"-")</f>
        <v>0.72037914691943128</v>
      </c>
      <c r="O6" s="101">
        <v>41611</v>
      </c>
      <c r="P6" s="79">
        <v>13781</v>
      </c>
      <c r="Q6" s="77">
        <f t="shared" ref="Q6:Q11" si="2">IFERROR(P6/O6,"-")</f>
        <v>0.33118646511739686</v>
      </c>
      <c r="R6" s="79">
        <v>27830</v>
      </c>
      <c r="S6" s="77">
        <f>IFERROR(R6/O6,"-")</f>
        <v>0.6688135348826032</v>
      </c>
      <c r="T6" s="101">
        <v>38352</v>
      </c>
      <c r="U6" s="79">
        <v>11656</v>
      </c>
      <c r="V6" s="77">
        <f t="shared" ref="V6:V11" si="3">IFERROR(U6/T6,"-")</f>
        <v>0.30392156862745096</v>
      </c>
      <c r="W6" s="79">
        <v>26696</v>
      </c>
      <c r="X6" s="77">
        <f>IFERROR(W6/T6,"-")</f>
        <v>0.69607843137254899</v>
      </c>
      <c r="Y6" s="101">
        <v>25427</v>
      </c>
      <c r="Z6" s="79">
        <v>5845</v>
      </c>
      <c r="AA6" s="77">
        <f t="shared" ref="AA6:AA11" si="4">IFERROR(Z6/Y6,"-")</f>
        <v>0.22987375624336334</v>
      </c>
      <c r="AB6" s="79">
        <v>19582</v>
      </c>
      <c r="AC6" s="77">
        <f>IFERROR(AB6/Y6,"-")</f>
        <v>0.77012624375663663</v>
      </c>
      <c r="AD6" s="101">
        <v>11237</v>
      </c>
      <c r="AE6" s="79">
        <v>1728</v>
      </c>
      <c r="AF6" s="77">
        <f t="shared" ref="AF6:AF11" si="5">IFERROR(AE6/AD6,"-")</f>
        <v>0.15377769867402333</v>
      </c>
      <c r="AG6" s="79">
        <v>9509</v>
      </c>
      <c r="AH6" s="77">
        <f>IFERROR(AG6/AD6,"-")</f>
        <v>0.84622230132597664</v>
      </c>
      <c r="AI6" s="101">
        <v>3580</v>
      </c>
      <c r="AJ6" s="79">
        <v>333</v>
      </c>
      <c r="AK6" s="77">
        <f t="shared" ref="AK6:AK11" si="6">IFERROR(AJ6/AI6,"-")</f>
        <v>9.3016759776536312E-2</v>
      </c>
      <c r="AL6" s="79">
        <v>3247</v>
      </c>
      <c r="AM6" s="77">
        <f>IFERROR(AL6/AI6,"-")</f>
        <v>0.90698324022346366</v>
      </c>
      <c r="AN6" s="101">
        <f>SUM(E6,J6,O6,T6,Y6,AD6,AI6)</f>
        <v>120491</v>
      </c>
      <c r="AO6" s="79">
        <f t="shared" ref="AN6:AO32" si="7">SUM(F6,K6,P6,U6,Z6,AE6,AJ6)</f>
        <v>33413</v>
      </c>
      <c r="AP6" s="77">
        <f t="shared" ref="AP6:AP11" si="8">IFERROR(AO6/AN6,"-")</f>
        <v>0.27730701878148578</v>
      </c>
      <c r="AQ6" s="79">
        <f t="shared" ref="AQ6:AQ32" si="9">SUM(H6,M6,R6,W6,AB6,AG6,AL6)</f>
        <v>87078</v>
      </c>
      <c r="AR6" s="77">
        <f>IFERROR(AQ6/AN6,"-")</f>
        <v>0.72269298121851422</v>
      </c>
      <c r="AS6" s="58">
        <v>1</v>
      </c>
      <c r="AT6" s="82" t="s">
        <v>146</v>
      </c>
      <c r="AU6" s="38">
        <f>INDEX($AP:$AP,(ROW()+(AS6*2))-2)</f>
        <v>0.27730701878148578</v>
      </c>
      <c r="AV6" s="38">
        <f>INDEX($AP:$AP,(ROW()+(AS6*2))-1)</f>
        <v>0.20439994223270591</v>
      </c>
      <c r="AW6" s="38">
        <f>INDEX($AR:$AR,(ROW()+(AS6*2))-2)</f>
        <v>0.72269298121851422</v>
      </c>
      <c r="AX6" s="38">
        <f>INDEX($AR:$AR,(ROW()+(AS6*2))-1)</f>
        <v>0.79560005776729403</v>
      </c>
      <c r="AZ6" s="298" t="s">
        <v>124</v>
      </c>
      <c r="BA6" s="298"/>
      <c r="BB6" s="298" t="s">
        <v>7</v>
      </c>
      <c r="BC6" s="298"/>
      <c r="BD6" s="298" t="s">
        <v>12</v>
      </c>
      <c r="BE6" s="298"/>
      <c r="BF6" s="298" t="s">
        <v>20</v>
      </c>
      <c r="BG6" s="298"/>
      <c r="BH6" s="298" t="s">
        <v>24</v>
      </c>
      <c r="BI6" s="298"/>
      <c r="BJ6" s="298" t="s">
        <v>34</v>
      </c>
      <c r="BK6" s="298"/>
      <c r="BL6" s="298" t="s">
        <v>43</v>
      </c>
      <c r="BM6" s="298"/>
      <c r="BN6" s="298" t="s">
        <v>56</v>
      </c>
      <c r="BO6" s="298"/>
      <c r="BP6" s="270" t="s">
        <v>227</v>
      </c>
      <c r="BQ6" s="270"/>
    </row>
    <row r="7" spans="1:69" s="12" customFormat="1" ht="13.5" customHeight="1">
      <c r="A7" s="81"/>
      <c r="B7" s="263"/>
      <c r="C7" s="330"/>
      <c r="D7" s="70" t="s">
        <v>142</v>
      </c>
      <c r="E7" s="102">
        <v>18</v>
      </c>
      <c r="F7" s="69">
        <v>8</v>
      </c>
      <c r="G7" s="67">
        <f t="shared" si="0"/>
        <v>0.44444444444444442</v>
      </c>
      <c r="H7" s="69">
        <v>10</v>
      </c>
      <c r="I7" s="67">
        <f t="shared" ref="I7:I32" si="10">IFERROR(H7/E7,"-")</f>
        <v>0.55555555555555558</v>
      </c>
      <c r="J7" s="102">
        <v>34</v>
      </c>
      <c r="K7" s="69">
        <v>6</v>
      </c>
      <c r="L7" s="67">
        <f t="shared" si="1"/>
        <v>0.17647058823529413</v>
      </c>
      <c r="M7" s="69">
        <v>28</v>
      </c>
      <c r="N7" s="67">
        <f t="shared" ref="N7:N32" si="11">IFERROR(M7/J7,"-")</f>
        <v>0.82352941176470584</v>
      </c>
      <c r="O7" s="102">
        <v>10236</v>
      </c>
      <c r="P7" s="69">
        <v>2311</v>
      </c>
      <c r="Q7" s="67">
        <f t="shared" si="2"/>
        <v>0.22577178585384916</v>
      </c>
      <c r="R7" s="69">
        <v>7925</v>
      </c>
      <c r="S7" s="67">
        <f t="shared" ref="S7:S32" si="12">IFERROR(R7/O7,"-")</f>
        <v>0.77422821414615084</v>
      </c>
      <c r="T7" s="102">
        <v>5629</v>
      </c>
      <c r="U7" s="69">
        <v>1303</v>
      </c>
      <c r="V7" s="67">
        <f t="shared" si="3"/>
        <v>0.23147983656066798</v>
      </c>
      <c r="W7" s="69">
        <v>4326</v>
      </c>
      <c r="X7" s="67">
        <f t="shared" ref="X7:X32" si="13">IFERROR(W7/T7,"-")</f>
        <v>0.76852016343933205</v>
      </c>
      <c r="Y7" s="102">
        <v>2888</v>
      </c>
      <c r="Z7" s="69">
        <v>488</v>
      </c>
      <c r="AA7" s="67">
        <f t="shared" si="4"/>
        <v>0.16897506925207756</v>
      </c>
      <c r="AB7" s="69">
        <v>2400</v>
      </c>
      <c r="AC7" s="67">
        <f t="shared" ref="AC7:AC32" si="14">IFERROR(AB7/Y7,"-")</f>
        <v>0.83102493074792239</v>
      </c>
      <c r="AD7" s="102">
        <v>1328</v>
      </c>
      <c r="AE7" s="69">
        <v>112</v>
      </c>
      <c r="AF7" s="67">
        <f t="shared" si="5"/>
        <v>8.4337349397590355E-2</v>
      </c>
      <c r="AG7" s="69">
        <v>1216</v>
      </c>
      <c r="AH7" s="67">
        <f t="shared" ref="AH7:AH32" si="15">IFERROR(AG7/AD7,"-")</f>
        <v>0.91566265060240959</v>
      </c>
      <c r="AI7" s="102">
        <v>640</v>
      </c>
      <c r="AJ7" s="69">
        <v>18</v>
      </c>
      <c r="AK7" s="67">
        <f t="shared" si="6"/>
        <v>2.8125000000000001E-2</v>
      </c>
      <c r="AL7" s="69">
        <v>622</v>
      </c>
      <c r="AM7" s="67">
        <f t="shared" ref="AM7:AM32" si="16">IFERROR(AL7/AI7,"-")</f>
        <v>0.97187500000000004</v>
      </c>
      <c r="AN7" s="102">
        <f t="shared" si="7"/>
        <v>20773</v>
      </c>
      <c r="AO7" s="69">
        <f t="shared" si="7"/>
        <v>4246</v>
      </c>
      <c r="AP7" s="67">
        <f t="shared" si="8"/>
        <v>0.20439994223270591</v>
      </c>
      <c r="AQ7" s="68">
        <f t="shared" si="9"/>
        <v>16527</v>
      </c>
      <c r="AR7" s="67">
        <f t="shared" ref="AR7:AR32" si="17">IFERROR(AQ7/AN7,"-")</f>
        <v>0.79560005776729403</v>
      </c>
      <c r="AS7" s="58">
        <v>2</v>
      </c>
      <c r="AT7" s="11" t="s">
        <v>7</v>
      </c>
      <c r="AU7" s="38">
        <f t="shared" ref="AU7:AU14" si="18">INDEX($AP:$AP,(ROW()+(AS7*2))-2)</f>
        <v>0.25900883679778042</v>
      </c>
      <c r="AV7" s="38">
        <f t="shared" ref="AV7:AV14" si="19">INDEX($AP:$AP,(ROW()+(AS7*2))-1)</f>
        <v>0.17866315442871256</v>
      </c>
      <c r="AW7" s="38">
        <f t="shared" ref="AW7:AW14" si="20">INDEX($AR:$AR,(ROW()+(AS7*2))-2)</f>
        <v>0.74099116320221958</v>
      </c>
      <c r="AX7" s="38">
        <f t="shared" ref="AX7:AX14" si="21">INDEX($AR:$AR,(ROW()+(AS7*2))-1)</f>
        <v>0.8213368455712875</v>
      </c>
      <c r="AZ7" s="82" t="s">
        <v>136</v>
      </c>
      <c r="BA7" s="82" t="s">
        <v>175</v>
      </c>
      <c r="BB7" s="82" t="s">
        <v>136</v>
      </c>
      <c r="BC7" s="82" t="s">
        <v>175</v>
      </c>
      <c r="BD7" s="82" t="s">
        <v>136</v>
      </c>
      <c r="BE7" s="82" t="s">
        <v>175</v>
      </c>
      <c r="BF7" s="82" t="s">
        <v>136</v>
      </c>
      <c r="BG7" s="82" t="s">
        <v>175</v>
      </c>
      <c r="BH7" s="82" t="s">
        <v>136</v>
      </c>
      <c r="BI7" s="82" t="s">
        <v>175</v>
      </c>
      <c r="BJ7" s="82" t="s">
        <v>136</v>
      </c>
      <c r="BK7" s="82" t="s">
        <v>175</v>
      </c>
      <c r="BL7" s="82" t="s">
        <v>136</v>
      </c>
      <c r="BM7" s="82" t="s">
        <v>175</v>
      </c>
      <c r="BN7" s="82" t="s">
        <v>136</v>
      </c>
      <c r="BO7" s="82" t="s">
        <v>175</v>
      </c>
      <c r="BP7" s="82" t="s">
        <v>136</v>
      </c>
      <c r="BQ7" s="82" t="s">
        <v>175</v>
      </c>
    </row>
    <row r="8" spans="1:69" s="12" customFormat="1" ht="13.5" customHeight="1">
      <c r="A8" s="81"/>
      <c r="B8" s="264"/>
      <c r="C8" s="332"/>
      <c r="D8" s="76" t="s">
        <v>141</v>
      </c>
      <c r="E8" s="75">
        <v>91</v>
      </c>
      <c r="F8" s="75">
        <v>19</v>
      </c>
      <c r="G8" s="13">
        <f t="shared" si="0"/>
        <v>0.2087912087912088</v>
      </c>
      <c r="H8" s="75">
        <v>72</v>
      </c>
      <c r="I8" s="13">
        <f t="shared" si="10"/>
        <v>0.79120879120879117</v>
      </c>
      <c r="J8" s="103">
        <v>245</v>
      </c>
      <c r="K8" s="75">
        <v>65</v>
      </c>
      <c r="L8" s="13">
        <f t="shared" si="1"/>
        <v>0.26530612244897961</v>
      </c>
      <c r="M8" s="75">
        <v>180</v>
      </c>
      <c r="N8" s="13">
        <f t="shared" si="11"/>
        <v>0.73469387755102045</v>
      </c>
      <c r="O8" s="103">
        <v>51847</v>
      </c>
      <c r="P8" s="75">
        <v>16092</v>
      </c>
      <c r="Q8" s="13">
        <f t="shared" si="2"/>
        <v>0.31037475649507201</v>
      </c>
      <c r="R8" s="75">
        <v>35755</v>
      </c>
      <c r="S8" s="13">
        <f t="shared" si="12"/>
        <v>0.68962524350492793</v>
      </c>
      <c r="T8" s="103">
        <v>43981</v>
      </c>
      <c r="U8" s="75">
        <v>12959</v>
      </c>
      <c r="V8" s="13">
        <f t="shared" si="3"/>
        <v>0.29464996248379982</v>
      </c>
      <c r="W8" s="75">
        <v>31022</v>
      </c>
      <c r="X8" s="13">
        <f t="shared" si="13"/>
        <v>0.70535003751620018</v>
      </c>
      <c r="Y8" s="103">
        <v>28315</v>
      </c>
      <c r="Z8" s="75">
        <v>6333</v>
      </c>
      <c r="AA8" s="13">
        <f t="shared" si="4"/>
        <v>0.22366236976867385</v>
      </c>
      <c r="AB8" s="75">
        <v>21982</v>
      </c>
      <c r="AC8" s="13">
        <f t="shared" si="14"/>
        <v>0.77633763023132618</v>
      </c>
      <c r="AD8" s="103">
        <v>12565</v>
      </c>
      <c r="AE8" s="75">
        <v>1840</v>
      </c>
      <c r="AF8" s="13">
        <f t="shared" si="5"/>
        <v>0.14643851969757263</v>
      </c>
      <c r="AG8" s="75">
        <v>10725</v>
      </c>
      <c r="AH8" s="13">
        <f t="shared" si="15"/>
        <v>0.8535614803024274</v>
      </c>
      <c r="AI8" s="103">
        <v>4220</v>
      </c>
      <c r="AJ8" s="75">
        <v>351</v>
      </c>
      <c r="AK8" s="13">
        <f t="shared" si="6"/>
        <v>8.3175355450236965E-2</v>
      </c>
      <c r="AL8" s="75">
        <v>3869</v>
      </c>
      <c r="AM8" s="13">
        <f t="shared" si="16"/>
        <v>0.91682464454976298</v>
      </c>
      <c r="AN8" s="103">
        <f t="shared" si="7"/>
        <v>141264</v>
      </c>
      <c r="AO8" s="75">
        <f t="shared" si="7"/>
        <v>37659</v>
      </c>
      <c r="AP8" s="13">
        <f t="shared" si="8"/>
        <v>0.2665859667006456</v>
      </c>
      <c r="AQ8" s="34">
        <f t="shared" si="9"/>
        <v>103605</v>
      </c>
      <c r="AR8" s="13">
        <f t="shared" si="17"/>
        <v>0.7334140332993544</v>
      </c>
      <c r="AS8" s="58">
        <v>3</v>
      </c>
      <c r="AT8" s="11" t="s">
        <v>12</v>
      </c>
      <c r="AU8" s="38">
        <f t="shared" si="18"/>
        <v>0.20696417795819846</v>
      </c>
      <c r="AV8" s="38">
        <f t="shared" si="19"/>
        <v>0.16973695129034935</v>
      </c>
      <c r="AW8" s="38">
        <f t="shared" si="20"/>
        <v>0.79303582204180156</v>
      </c>
      <c r="AX8" s="38">
        <f t="shared" si="21"/>
        <v>0.83026304870965062</v>
      </c>
    </row>
    <row r="9" spans="1:69" s="12" customFormat="1" ht="13.5" customHeight="1">
      <c r="A9" s="81"/>
      <c r="B9" s="262">
        <v>2</v>
      </c>
      <c r="C9" s="329" t="s">
        <v>145</v>
      </c>
      <c r="D9" s="80" t="s">
        <v>143</v>
      </c>
      <c r="E9" s="101">
        <v>64</v>
      </c>
      <c r="F9" s="79">
        <v>11</v>
      </c>
      <c r="G9" s="77">
        <f t="shared" si="0"/>
        <v>0.171875</v>
      </c>
      <c r="H9" s="79">
        <v>53</v>
      </c>
      <c r="I9" s="77">
        <f t="shared" si="10"/>
        <v>0.828125</v>
      </c>
      <c r="J9" s="101">
        <v>343</v>
      </c>
      <c r="K9" s="79">
        <v>40</v>
      </c>
      <c r="L9" s="77">
        <f t="shared" si="1"/>
        <v>0.11661807580174927</v>
      </c>
      <c r="M9" s="79">
        <v>303</v>
      </c>
      <c r="N9" s="77">
        <f t="shared" si="11"/>
        <v>0.88338192419825068</v>
      </c>
      <c r="O9" s="101">
        <v>33732</v>
      </c>
      <c r="P9" s="79">
        <v>10272</v>
      </c>
      <c r="Q9" s="77">
        <f t="shared" si="2"/>
        <v>0.30451796513696194</v>
      </c>
      <c r="R9" s="79">
        <v>23460</v>
      </c>
      <c r="S9" s="77">
        <f t="shared" si="12"/>
        <v>0.69548203486303806</v>
      </c>
      <c r="T9" s="101">
        <v>29600</v>
      </c>
      <c r="U9" s="79">
        <v>8642</v>
      </c>
      <c r="V9" s="77">
        <f t="shared" si="3"/>
        <v>0.29195945945945945</v>
      </c>
      <c r="W9" s="79">
        <v>20958</v>
      </c>
      <c r="X9" s="77">
        <f t="shared" si="13"/>
        <v>0.70804054054054055</v>
      </c>
      <c r="Y9" s="101">
        <v>17734</v>
      </c>
      <c r="Z9" s="79">
        <v>3603</v>
      </c>
      <c r="AA9" s="77">
        <f t="shared" si="4"/>
        <v>0.20316905379497011</v>
      </c>
      <c r="AB9" s="79">
        <v>14131</v>
      </c>
      <c r="AC9" s="77">
        <f t="shared" si="14"/>
        <v>0.79683094620502992</v>
      </c>
      <c r="AD9" s="101">
        <v>7714</v>
      </c>
      <c r="AE9" s="79">
        <v>985</v>
      </c>
      <c r="AF9" s="77">
        <f t="shared" si="5"/>
        <v>0.12768991444127561</v>
      </c>
      <c r="AG9" s="79">
        <v>6729</v>
      </c>
      <c r="AH9" s="77">
        <f t="shared" si="15"/>
        <v>0.87231008555872436</v>
      </c>
      <c r="AI9" s="101">
        <v>2362</v>
      </c>
      <c r="AJ9" s="79">
        <v>159</v>
      </c>
      <c r="AK9" s="77">
        <f t="shared" si="6"/>
        <v>6.7315834038950043E-2</v>
      </c>
      <c r="AL9" s="79">
        <v>2203</v>
      </c>
      <c r="AM9" s="77">
        <f t="shared" si="16"/>
        <v>0.93268416596104997</v>
      </c>
      <c r="AN9" s="101">
        <f t="shared" si="7"/>
        <v>91549</v>
      </c>
      <c r="AO9" s="79">
        <f t="shared" si="7"/>
        <v>23712</v>
      </c>
      <c r="AP9" s="77">
        <f t="shared" si="8"/>
        <v>0.25900883679778042</v>
      </c>
      <c r="AQ9" s="78">
        <f t="shared" si="9"/>
        <v>67837</v>
      </c>
      <c r="AR9" s="77">
        <f t="shared" si="17"/>
        <v>0.74099116320221958</v>
      </c>
      <c r="AS9" s="58">
        <v>4</v>
      </c>
      <c r="AT9" s="11" t="s">
        <v>20</v>
      </c>
      <c r="AU9" s="38">
        <f t="shared" si="18"/>
        <v>0.20657089392226424</v>
      </c>
      <c r="AV9" s="38">
        <f t="shared" si="19"/>
        <v>0.15470289455969646</v>
      </c>
      <c r="AW9" s="38">
        <f t="shared" si="20"/>
        <v>0.79342910607773576</v>
      </c>
      <c r="AX9" s="38">
        <f t="shared" si="21"/>
        <v>0.84529710544030356</v>
      </c>
    </row>
    <row r="10" spans="1:69" s="12" customFormat="1" ht="13.5" customHeight="1">
      <c r="A10" s="81"/>
      <c r="B10" s="263"/>
      <c r="C10" s="330"/>
      <c r="D10" s="70" t="s">
        <v>142</v>
      </c>
      <c r="E10" s="102">
        <v>16</v>
      </c>
      <c r="F10" s="69">
        <v>3</v>
      </c>
      <c r="G10" s="67">
        <f t="shared" si="0"/>
        <v>0.1875</v>
      </c>
      <c r="H10" s="69">
        <v>13</v>
      </c>
      <c r="I10" s="67">
        <f t="shared" si="10"/>
        <v>0.8125</v>
      </c>
      <c r="J10" s="102">
        <v>70</v>
      </c>
      <c r="K10" s="69">
        <v>11</v>
      </c>
      <c r="L10" s="67">
        <f t="shared" si="1"/>
        <v>0.15714285714285714</v>
      </c>
      <c r="M10" s="69">
        <v>59</v>
      </c>
      <c r="N10" s="67">
        <f t="shared" si="11"/>
        <v>0.84285714285714286</v>
      </c>
      <c r="O10" s="102">
        <v>7676</v>
      </c>
      <c r="P10" s="69">
        <v>1443</v>
      </c>
      <c r="Q10" s="67">
        <f t="shared" si="2"/>
        <v>0.18798853569567484</v>
      </c>
      <c r="R10" s="69">
        <v>6233</v>
      </c>
      <c r="S10" s="67">
        <f t="shared" si="12"/>
        <v>0.81201146430432514</v>
      </c>
      <c r="T10" s="102">
        <v>4194</v>
      </c>
      <c r="U10" s="69">
        <v>913</v>
      </c>
      <c r="V10" s="67">
        <f t="shared" si="3"/>
        <v>0.21769194086790652</v>
      </c>
      <c r="W10" s="69">
        <v>3281</v>
      </c>
      <c r="X10" s="67">
        <f t="shared" si="13"/>
        <v>0.78230805913209345</v>
      </c>
      <c r="Y10" s="102">
        <v>1956</v>
      </c>
      <c r="Z10" s="69">
        <v>278</v>
      </c>
      <c r="AA10" s="67">
        <f t="shared" si="4"/>
        <v>0.14212678936605316</v>
      </c>
      <c r="AB10" s="69">
        <v>1678</v>
      </c>
      <c r="AC10" s="67">
        <f t="shared" si="14"/>
        <v>0.85787321063394684</v>
      </c>
      <c r="AD10" s="102">
        <v>876</v>
      </c>
      <c r="AE10" s="69">
        <v>58</v>
      </c>
      <c r="AF10" s="67">
        <f t="shared" si="5"/>
        <v>6.6210045662100453E-2</v>
      </c>
      <c r="AG10" s="69">
        <v>818</v>
      </c>
      <c r="AH10" s="67">
        <f t="shared" si="15"/>
        <v>0.93378995433789957</v>
      </c>
      <c r="AI10" s="102">
        <v>397</v>
      </c>
      <c r="AJ10" s="69">
        <v>7</v>
      </c>
      <c r="AK10" s="67">
        <f t="shared" si="6"/>
        <v>1.7632241813602016E-2</v>
      </c>
      <c r="AL10" s="69">
        <v>390</v>
      </c>
      <c r="AM10" s="67">
        <f t="shared" si="16"/>
        <v>0.98236775818639799</v>
      </c>
      <c r="AN10" s="102">
        <f t="shared" si="7"/>
        <v>15185</v>
      </c>
      <c r="AO10" s="69">
        <f t="shared" si="7"/>
        <v>2713</v>
      </c>
      <c r="AP10" s="67">
        <f t="shared" si="8"/>
        <v>0.17866315442871256</v>
      </c>
      <c r="AQ10" s="68">
        <f t="shared" si="9"/>
        <v>12472</v>
      </c>
      <c r="AR10" s="67">
        <f t="shared" si="17"/>
        <v>0.8213368455712875</v>
      </c>
      <c r="AS10" s="58">
        <v>5</v>
      </c>
      <c r="AT10" s="11" t="s">
        <v>24</v>
      </c>
      <c r="AU10" s="38">
        <f t="shared" si="18"/>
        <v>0.26378224119375554</v>
      </c>
      <c r="AV10" s="38">
        <f t="shared" si="19"/>
        <v>0.20207979939523563</v>
      </c>
      <c r="AW10" s="38">
        <f t="shared" si="20"/>
        <v>0.73621775880624452</v>
      </c>
      <c r="AX10" s="38">
        <f t="shared" si="21"/>
        <v>0.79792020060476432</v>
      </c>
    </row>
    <row r="11" spans="1:69" s="12" customFormat="1" ht="13.5" customHeight="1">
      <c r="A11" s="81"/>
      <c r="B11" s="264"/>
      <c r="C11" s="332"/>
      <c r="D11" s="76" t="s">
        <v>141</v>
      </c>
      <c r="E11" s="75">
        <v>80</v>
      </c>
      <c r="F11" s="75">
        <v>14</v>
      </c>
      <c r="G11" s="13">
        <f t="shared" si="0"/>
        <v>0.17499999999999999</v>
      </c>
      <c r="H11" s="75">
        <v>66</v>
      </c>
      <c r="I11" s="13">
        <f t="shared" si="10"/>
        <v>0.82499999999999996</v>
      </c>
      <c r="J11" s="103">
        <v>413</v>
      </c>
      <c r="K11" s="75">
        <v>51</v>
      </c>
      <c r="L11" s="13">
        <f t="shared" si="1"/>
        <v>0.12348668280871671</v>
      </c>
      <c r="M11" s="75">
        <v>362</v>
      </c>
      <c r="N11" s="13">
        <f t="shared" si="11"/>
        <v>0.87651331719128334</v>
      </c>
      <c r="O11" s="103">
        <v>41408</v>
      </c>
      <c r="P11" s="75">
        <v>11715</v>
      </c>
      <c r="Q11" s="13">
        <f t="shared" si="2"/>
        <v>0.28291634466769705</v>
      </c>
      <c r="R11" s="75">
        <v>29693</v>
      </c>
      <c r="S11" s="13">
        <f t="shared" si="12"/>
        <v>0.71708365533230289</v>
      </c>
      <c r="T11" s="103">
        <v>33794</v>
      </c>
      <c r="U11" s="75">
        <v>9555</v>
      </c>
      <c r="V11" s="13">
        <f t="shared" si="3"/>
        <v>0.28274249866840268</v>
      </c>
      <c r="W11" s="75">
        <v>24239</v>
      </c>
      <c r="X11" s="13">
        <f t="shared" si="13"/>
        <v>0.71725750133159738</v>
      </c>
      <c r="Y11" s="103">
        <v>19690</v>
      </c>
      <c r="Z11" s="75">
        <v>3881</v>
      </c>
      <c r="AA11" s="13">
        <f t="shared" si="4"/>
        <v>0.19710512950736414</v>
      </c>
      <c r="AB11" s="75">
        <v>15809</v>
      </c>
      <c r="AC11" s="13">
        <f t="shared" si="14"/>
        <v>0.80289487049263586</v>
      </c>
      <c r="AD11" s="103">
        <v>8590</v>
      </c>
      <c r="AE11" s="75">
        <v>1043</v>
      </c>
      <c r="AF11" s="13">
        <f t="shared" si="5"/>
        <v>0.12142025611175786</v>
      </c>
      <c r="AG11" s="75">
        <v>7547</v>
      </c>
      <c r="AH11" s="13">
        <f t="shared" si="15"/>
        <v>0.87857974388824212</v>
      </c>
      <c r="AI11" s="103">
        <v>2759</v>
      </c>
      <c r="AJ11" s="75">
        <v>166</v>
      </c>
      <c r="AK11" s="13">
        <f t="shared" si="6"/>
        <v>6.0166727075027182E-2</v>
      </c>
      <c r="AL11" s="75">
        <v>2593</v>
      </c>
      <c r="AM11" s="13">
        <f t="shared" si="16"/>
        <v>0.93983327292497276</v>
      </c>
      <c r="AN11" s="103">
        <f t="shared" si="7"/>
        <v>106734</v>
      </c>
      <c r="AO11" s="75">
        <f t="shared" si="7"/>
        <v>26425</v>
      </c>
      <c r="AP11" s="13">
        <f t="shared" si="8"/>
        <v>0.24757809132984804</v>
      </c>
      <c r="AQ11" s="34">
        <f t="shared" si="9"/>
        <v>80309</v>
      </c>
      <c r="AR11" s="13">
        <f t="shared" si="17"/>
        <v>0.75242190867015202</v>
      </c>
      <c r="AS11" s="58">
        <v>6</v>
      </c>
      <c r="AT11" s="11" t="s">
        <v>34</v>
      </c>
      <c r="AU11" s="38">
        <f t="shared" si="18"/>
        <v>0.18201163007344792</v>
      </c>
      <c r="AV11" s="38">
        <f t="shared" si="19"/>
        <v>0.15602958885257182</v>
      </c>
      <c r="AW11" s="38">
        <f t="shared" si="20"/>
        <v>0.81798836992655211</v>
      </c>
      <c r="AX11" s="38">
        <f t="shared" si="21"/>
        <v>0.84397041114742821</v>
      </c>
    </row>
    <row r="12" spans="1:69" s="12" customFormat="1" ht="13.5" customHeight="1">
      <c r="A12" s="81"/>
      <c r="B12" s="262">
        <v>3</v>
      </c>
      <c r="C12" s="329" t="s">
        <v>12</v>
      </c>
      <c r="D12" s="80" t="s">
        <v>143</v>
      </c>
      <c r="E12" s="101">
        <v>163</v>
      </c>
      <c r="F12" s="79">
        <v>34</v>
      </c>
      <c r="G12" s="77">
        <f t="shared" ref="G12:G31" si="22">IFERROR(F12/E12,"-")</f>
        <v>0.20858895705521471</v>
      </c>
      <c r="H12" s="79">
        <v>129</v>
      </c>
      <c r="I12" s="77">
        <f t="shared" si="10"/>
        <v>0.79141104294478526</v>
      </c>
      <c r="J12" s="101">
        <v>775</v>
      </c>
      <c r="K12" s="79">
        <v>120</v>
      </c>
      <c r="L12" s="77">
        <f t="shared" ref="L12:L32" si="23">IFERROR(K12/J12,"-")</f>
        <v>0.15483870967741936</v>
      </c>
      <c r="M12" s="79">
        <v>655</v>
      </c>
      <c r="N12" s="77">
        <f t="shared" si="11"/>
        <v>0.84516129032258069</v>
      </c>
      <c r="O12" s="101">
        <v>54390</v>
      </c>
      <c r="P12" s="79">
        <v>13893</v>
      </c>
      <c r="Q12" s="77">
        <f t="shared" ref="Q12:Q32" si="24">IFERROR(P12/O12,"-")</f>
        <v>0.25543298400441256</v>
      </c>
      <c r="R12" s="79">
        <v>40497</v>
      </c>
      <c r="S12" s="77">
        <f t="shared" si="12"/>
        <v>0.74456701599558739</v>
      </c>
      <c r="T12" s="101">
        <v>48675</v>
      </c>
      <c r="U12" s="79">
        <v>10639</v>
      </c>
      <c r="V12" s="77">
        <f t="shared" ref="V12:V32" si="25">IFERROR(U12/T12,"-")</f>
        <v>0.21857216230097587</v>
      </c>
      <c r="W12" s="79">
        <v>38036</v>
      </c>
      <c r="X12" s="77">
        <f t="shared" si="13"/>
        <v>0.78142783769902413</v>
      </c>
      <c r="Y12" s="101">
        <v>27610</v>
      </c>
      <c r="Z12" s="79">
        <v>4276</v>
      </c>
      <c r="AA12" s="77">
        <f t="shared" ref="AA12:AA32" si="26">IFERROR(Z12/Y12,"-")</f>
        <v>0.15487142339731982</v>
      </c>
      <c r="AB12" s="79">
        <v>23334</v>
      </c>
      <c r="AC12" s="77">
        <f t="shared" si="14"/>
        <v>0.84512857660268015</v>
      </c>
      <c r="AD12" s="101">
        <v>10920</v>
      </c>
      <c r="AE12" s="79">
        <v>1053</v>
      </c>
      <c r="AF12" s="77">
        <f t="shared" ref="AF12:AF32" si="27">IFERROR(AE12/AD12,"-")</f>
        <v>9.6428571428571433E-2</v>
      </c>
      <c r="AG12" s="79">
        <v>9867</v>
      </c>
      <c r="AH12" s="77">
        <f t="shared" si="15"/>
        <v>0.90357142857142858</v>
      </c>
      <c r="AI12" s="101">
        <v>3299</v>
      </c>
      <c r="AJ12" s="79">
        <v>167</v>
      </c>
      <c r="AK12" s="77">
        <f t="shared" ref="AK12:AK32" si="28">IFERROR(AJ12/AI12,"-")</f>
        <v>5.0621400424371021E-2</v>
      </c>
      <c r="AL12" s="79">
        <v>3132</v>
      </c>
      <c r="AM12" s="77">
        <f t="shared" si="16"/>
        <v>0.94937859957562898</v>
      </c>
      <c r="AN12" s="101">
        <f t="shared" si="7"/>
        <v>145832</v>
      </c>
      <c r="AO12" s="79">
        <f t="shared" si="7"/>
        <v>30182</v>
      </c>
      <c r="AP12" s="77">
        <f t="shared" ref="AP12:AP32" si="29">IFERROR(AO12/AN12,"-")</f>
        <v>0.20696417795819846</v>
      </c>
      <c r="AQ12" s="78">
        <f t="shared" si="9"/>
        <v>115650</v>
      </c>
      <c r="AR12" s="77">
        <f t="shared" si="17"/>
        <v>0.79303582204180156</v>
      </c>
      <c r="AS12" s="58">
        <v>7</v>
      </c>
      <c r="AT12" s="11" t="s">
        <v>43</v>
      </c>
      <c r="AU12" s="38">
        <f t="shared" si="18"/>
        <v>0.19622821452614256</v>
      </c>
      <c r="AV12" s="38">
        <f t="shared" si="19"/>
        <v>0.15180842484025064</v>
      </c>
      <c r="AW12" s="38">
        <f t="shared" si="20"/>
        <v>0.80377178547385741</v>
      </c>
      <c r="AX12" s="38">
        <f t="shared" si="21"/>
        <v>0.84819157515974941</v>
      </c>
    </row>
    <row r="13" spans="1:69" s="12" customFormat="1" ht="13.5" customHeight="1">
      <c r="B13" s="263"/>
      <c r="C13" s="330"/>
      <c r="D13" s="70" t="s">
        <v>142</v>
      </c>
      <c r="E13" s="102">
        <v>32</v>
      </c>
      <c r="F13" s="69">
        <v>10</v>
      </c>
      <c r="G13" s="67">
        <f t="shared" si="22"/>
        <v>0.3125</v>
      </c>
      <c r="H13" s="69">
        <v>22</v>
      </c>
      <c r="I13" s="67">
        <f t="shared" si="10"/>
        <v>0.6875</v>
      </c>
      <c r="J13" s="102">
        <v>96</v>
      </c>
      <c r="K13" s="69">
        <v>15</v>
      </c>
      <c r="L13" s="67">
        <f t="shared" si="23"/>
        <v>0.15625</v>
      </c>
      <c r="M13" s="69">
        <v>81</v>
      </c>
      <c r="N13" s="67">
        <f t="shared" si="11"/>
        <v>0.84375</v>
      </c>
      <c r="O13" s="102">
        <v>12289</v>
      </c>
      <c r="P13" s="69">
        <v>2286</v>
      </c>
      <c r="Q13" s="67">
        <f t="shared" si="24"/>
        <v>0.18602001790218894</v>
      </c>
      <c r="R13" s="69">
        <v>10003</v>
      </c>
      <c r="S13" s="67">
        <f t="shared" si="12"/>
        <v>0.81397998209781108</v>
      </c>
      <c r="T13" s="102">
        <v>6829</v>
      </c>
      <c r="U13" s="69">
        <v>1293</v>
      </c>
      <c r="V13" s="67">
        <f t="shared" si="25"/>
        <v>0.18933958119783278</v>
      </c>
      <c r="W13" s="69">
        <v>5536</v>
      </c>
      <c r="X13" s="67">
        <f t="shared" si="13"/>
        <v>0.81066041880216722</v>
      </c>
      <c r="Y13" s="102">
        <v>3067</v>
      </c>
      <c r="Z13" s="69">
        <v>405</v>
      </c>
      <c r="AA13" s="67">
        <f t="shared" si="26"/>
        <v>0.13205086403651778</v>
      </c>
      <c r="AB13" s="69">
        <v>2662</v>
      </c>
      <c r="AC13" s="67">
        <f t="shared" si="14"/>
        <v>0.86794913596348222</v>
      </c>
      <c r="AD13" s="102">
        <v>1266</v>
      </c>
      <c r="AE13" s="69">
        <v>69</v>
      </c>
      <c r="AF13" s="67">
        <f t="shared" si="27"/>
        <v>5.4502369668246446E-2</v>
      </c>
      <c r="AG13" s="69">
        <v>1197</v>
      </c>
      <c r="AH13" s="67">
        <f t="shared" si="15"/>
        <v>0.9454976303317536</v>
      </c>
      <c r="AI13" s="102">
        <v>523</v>
      </c>
      <c r="AJ13" s="69">
        <v>13</v>
      </c>
      <c r="AK13" s="67">
        <f t="shared" si="28"/>
        <v>2.4856596558317401E-2</v>
      </c>
      <c r="AL13" s="69">
        <v>510</v>
      </c>
      <c r="AM13" s="67">
        <f t="shared" si="16"/>
        <v>0.9751434034416826</v>
      </c>
      <c r="AN13" s="102">
        <f t="shared" si="7"/>
        <v>24102</v>
      </c>
      <c r="AO13" s="69">
        <f t="shared" si="7"/>
        <v>4091</v>
      </c>
      <c r="AP13" s="67">
        <f t="shared" si="29"/>
        <v>0.16973695129034935</v>
      </c>
      <c r="AQ13" s="68">
        <f t="shared" si="9"/>
        <v>20011</v>
      </c>
      <c r="AR13" s="67">
        <f t="shared" si="17"/>
        <v>0.83026304870965062</v>
      </c>
      <c r="AS13" s="58">
        <v>8</v>
      </c>
      <c r="AT13" s="11" t="s">
        <v>56</v>
      </c>
      <c r="AU13" s="38">
        <f t="shared" si="18"/>
        <v>0.13055370034665903</v>
      </c>
      <c r="AV13" s="38">
        <f t="shared" si="19"/>
        <v>0.10074583785531208</v>
      </c>
      <c r="AW13" s="38">
        <f t="shared" si="20"/>
        <v>0.86944629965334097</v>
      </c>
      <c r="AX13" s="38">
        <f t="shared" si="21"/>
        <v>0.8992541621446879</v>
      </c>
    </row>
    <row r="14" spans="1:69" s="12" customFormat="1" ht="13.5" customHeight="1">
      <c r="B14" s="264"/>
      <c r="C14" s="332"/>
      <c r="D14" s="76" t="s">
        <v>141</v>
      </c>
      <c r="E14" s="75">
        <v>195</v>
      </c>
      <c r="F14" s="75">
        <v>44</v>
      </c>
      <c r="G14" s="13">
        <f t="shared" si="22"/>
        <v>0.22564102564102564</v>
      </c>
      <c r="H14" s="75">
        <v>151</v>
      </c>
      <c r="I14" s="13">
        <f t="shared" si="10"/>
        <v>0.77435897435897438</v>
      </c>
      <c r="J14" s="103">
        <v>871</v>
      </c>
      <c r="K14" s="75">
        <v>135</v>
      </c>
      <c r="L14" s="13">
        <f t="shared" si="23"/>
        <v>0.1549942594718714</v>
      </c>
      <c r="M14" s="75">
        <v>736</v>
      </c>
      <c r="N14" s="13">
        <f t="shared" si="11"/>
        <v>0.8450057405281286</v>
      </c>
      <c r="O14" s="103">
        <v>66679</v>
      </c>
      <c r="P14" s="75">
        <v>16179</v>
      </c>
      <c r="Q14" s="13">
        <f t="shared" si="24"/>
        <v>0.24264011157935783</v>
      </c>
      <c r="R14" s="75">
        <v>50500</v>
      </c>
      <c r="S14" s="13">
        <f t="shared" si="12"/>
        <v>0.75735988842064217</v>
      </c>
      <c r="T14" s="103">
        <v>55504</v>
      </c>
      <c r="U14" s="75">
        <v>11932</v>
      </c>
      <c r="V14" s="13">
        <f t="shared" si="25"/>
        <v>0.21497549726145862</v>
      </c>
      <c r="W14" s="75">
        <v>43572</v>
      </c>
      <c r="X14" s="13">
        <f t="shared" si="13"/>
        <v>0.78502450273854141</v>
      </c>
      <c r="Y14" s="103">
        <v>30677</v>
      </c>
      <c r="Z14" s="75">
        <v>4681</v>
      </c>
      <c r="AA14" s="13">
        <f t="shared" si="26"/>
        <v>0.15258988818984906</v>
      </c>
      <c r="AB14" s="75">
        <v>25996</v>
      </c>
      <c r="AC14" s="13">
        <f t="shared" si="14"/>
        <v>0.84741011181015091</v>
      </c>
      <c r="AD14" s="103">
        <v>12186</v>
      </c>
      <c r="AE14" s="75">
        <v>1122</v>
      </c>
      <c r="AF14" s="13">
        <f t="shared" si="27"/>
        <v>9.2072870507139346E-2</v>
      </c>
      <c r="AG14" s="75">
        <v>11064</v>
      </c>
      <c r="AH14" s="13">
        <f t="shared" si="15"/>
        <v>0.9079271294928607</v>
      </c>
      <c r="AI14" s="103">
        <v>3822</v>
      </c>
      <c r="AJ14" s="75">
        <v>180</v>
      </c>
      <c r="AK14" s="13">
        <f t="shared" si="28"/>
        <v>4.709576138147567E-2</v>
      </c>
      <c r="AL14" s="75">
        <v>3642</v>
      </c>
      <c r="AM14" s="13">
        <f t="shared" si="16"/>
        <v>0.95290423861852436</v>
      </c>
      <c r="AN14" s="103">
        <f t="shared" si="7"/>
        <v>169934</v>
      </c>
      <c r="AO14" s="75">
        <f t="shared" si="7"/>
        <v>34273</v>
      </c>
      <c r="AP14" s="13">
        <f t="shared" si="29"/>
        <v>0.20168418327115234</v>
      </c>
      <c r="AQ14" s="34">
        <f t="shared" si="9"/>
        <v>135661</v>
      </c>
      <c r="AR14" s="13">
        <f t="shared" si="17"/>
        <v>0.79831581672884766</v>
      </c>
      <c r="AS14" s="58">
        <v>9</v>
      </c>
      <c r="AT14" s="11" t="s">
        <v>227</v>
      </c>
      <c r="AU14" s="38">
        <f t="shared" si="18"/>
        <v>0.19979827821568966</v>
      </c>
      <c r="AV14" s="38">
        <f t="shared" si="19"/>
        <v>0.15494680053948748</v>
      </c>
      <c r="AW14" s="38">
        <f t="shared" si="20"/>
        <v>0.80020172178431037</v>
      </c>
      <c r="AX14" s="38">
        <f t="shared" si="21"/>
        <v>0.84505319946051249</v>
      </c>
    </row>
    <row r="15" spans="1:69" s="12" customFormat="1" ht="13.5" customHeight="1">
      <c r="B15" s="262">
        <v>4</v>
      </c>
      <c r="C15" s="329" t="s">
        <v>20</v>
      </c>
      <c r="D15" s="80" t="s">
        <v>143</v>
      </c>
      <c r="E15" s="101">
        <v>88</v>
      </c>
      <c r="F15" s="79">
        <v>10</v>
      </c>
      <c r="G15" s="77">
        <f t="shared" si="22"/>
        <v>0.11363636363636363</v>
      </c>
      <c r="H15" s="79">
        <v>78</v>
      </c>
      <c r="I15" s="77">
        <f t="shared" si="10"/>
        <v>0.88636363636363635</v>
      </c>
      <c r="J15" s="101">
        <v>267</v>
      </c>
      <c r="K15" s="79">
        <v>38</v>
      </c>
      <c r="L15" s="77">
        <f t="shared" si="23"/>
        <v>0.14232209737827714</v>
      </c>
      <c r="M15" s="79">
        <v>229</v>
      </c>
      <c r="N15" s="77">
        <f t="shared" si="11"/>
        <v>0.85767790262172283</v>
      </c>
      <c r="O15" s="101">
        <v>37010</v>
      </c>
      <c r="P15" s="79">
        <v>9440</v>
      </c>
      <c r="Q15" s="77">
        <f t="shared" si="24"/>
        <v>0.25506619832477706</v>
      </c>
      <c r="R15" s="79">
        <v>27570</v>
      </c>
      <c r="S15" s="77">
        <f t="shared" si="12"/>
        <v>0.74493380167522294</v>
      </c>
      <c r="T15" s="101">
        <v>34253</v>
      </c>
      <c r="U15" s="79">
        <v>7467</v>
      </c>
      <c r="V15" s="77">
        <f t="shared" si="25"/>
        <v>0.21799550404344145</v>
      </c>
      <c r="W15" s="79">
        <v>26786</v>
      </c>
      <c r="X15" s="77">
        <f t="shared" si="13"/>
        <v>0.78200449595655852</v>
      </c>
      <c r="Y15" s="101">
        <v>20680</v>
      </c>
      <c r="Z15" s="79">
        <v>3213</v>
      </c>
      <c r="AA15" s="77">
        <f t="shared" si="26"/>
        <v>0.15536750483558995</v>
      </c>
      <c r="AB15" s="79">
        <v>17467</v>
      </c>
      <c r="AC15" s="77">
        <f t="shared" si="14"/>
        <v>0.84463249516441008</v>
      </c>
      <c r="AD15" s="101">
        <v>7922</v>
      </c>
      <c r="AE15" s="79">
        <v>835</v>
      </c>
      <c r="AF15" s="77">
        <f t="shared" si="27"/>
        <v>0.10540267609189599</v>
      </c>
      <c r="AG15" s="79">
        <v>7087</v>
      </c>
      <c r="AH15" s="77">
        <f t="shared" si="15"/>
        <v>0.89459732390810398</v>
      </c>
      <c r="AI15" s="101">
        <v>2384</v>
      </c>
      <c r="AJ15" s="79">
        <v>192</v>
      </c>
      <c r="AK15" s="77">
        <f t="shared" si="28"/>
        <v>8.0536912751677847E-2</v>
      </c>
      <c r="AL15" s="79">
        <v>2192</v>
      </c>
      <c r="AM15" s="77">
        <f t="shared" si="16"/>
        <v>0.91946308724832215</v>
      </c>
      <c r="AN15" s="101">
        <f t="shared" si="7"/>
        <v>102604</v>
      </c>
      <c r="AO15" s="79">
        <f t="shared" si="7"/>
        <v>21195</v>
      </c>
      <c r="AP15" s="77">
        <f t="shared" si="29"/>
        <v>0.20657089392226424</v>
      </c>
      <c r="AQ15" s="78">
        <f t="shared" si="9"/>
        <v>81409</v>
      </c>
      <c r="AR15" s="77">
        <f t="shared" si="17"/>
        <v>0.79342910607773576</v>
      </c>
    </row>
    <row r="16" spans="1:69" s="12" customFormat="1" ht="13.5" customHeight="1">
      <c r="B16" s="263"/>
      <c r="C16" s="330"/>
      <c r="D16" s="70" t="s">
        <v>142</v>
      </c>
      <c r="E16" s="102">
        <v>7</v>
      </c>
      <c r="F16" s="69">
        <v>0</v>
      </c>
      <c r="G16" s="67">
        <f t="shared" si="22"/>
        <v>0</v>
      </c>
      <c r="H16" s="69">
        <v>7</v>
      </c>
      <c r="I16" s="67">
        <f t="shared" si="10"/>
        <v>1</v>
      </c>
      <c r="J16" s="102">
        <v>30</v>
      </c>
      <c r="K16" s="69">
        <v>4</v>
      </c>
      <c r="L16" s="67">
        <f t="shared" si="23"/>
        <v>0.13333333333333333</v>
      </c>
      <c r="M16" s="69">
        <v>26</v>
      </c>
      <c r="N16" s="67">
        <f t="shared" si="11"/>
        <v>0.8666666666666667</v>
      </c>
      <c r="O16" s="102">
        <v>8149</v>
      </c>
      <c r="P16" s="69">
        <v>1383</v>
      </c>
      <c r="Q16" s="67">
        <f t="shared" si="24"/>
        <v>0.1697140753466683</v>
      </c>
      <c r="R16" s="69">
        <v>6766</v>
      </c>
      <c r="S16" s="67">
        <f t="shared" si="12"/>
        <v>0.83028592465333173</v>
      </c>
      <c r="T16" s="102">
        <v>4601</v>
      </c>
      <c r="U16" s="69">
        <v>819</v>
      </c>
      <c r="V16" s="67">
        <f t="shared" si="25"/>
        <v>0.17800478156922409</v>
      </c>
      <c r="W16" s="69">
        <v>3782</v>
      </c>
      <c r="X16" s="67">
        <f t="shared" si="13"/>
        <v>0.82199521843077594</v>
      </c>
      <c r="Y16" s="102">
        <v>2206</v>
      </c>
      <c r="Z16" s="69">
        <v>255</v>
      </c>
      <c r="AA16" s="67">
        <f t="shared" si="26"/>
        <v>0.11559383499546691</v>
      </c>
      <c r="AB16" s="69">
        <v>1951</v>
      </c>
      <c r="AC16" s="67">
        <f t="shared" si="14"/>
        <v>0.88440616500453306</v>
      </c>
      <c r="AD16" s="102">
        <v>926</v>
      </c>
      <c r="AE16" s="69">
        <v>60</v>
      </c>
      <c r="AF16" s="67">
        <f t="shared" si="27"/>
        <v>6.4794816414686832E-2</v>
      </c>
      <c r="AG16" s="69">
        <v>866</v>
      </c>
      <c r="AH16" s="67">
        <f t="shared" si="15"/>
        <v>0.93520518358531313</v>
      </c>
      <c r="AI16" s="102">
        <v>422</v>
      </c>
      <c r="AJ16" s="69">
        <v>7</v>
      </c>
      <c r="AK16" s="67">
        <f t="shared" si="28"/>
        <v>1.6587677725118485E-2</v>
      </c>
      <c r="AL16" s="69">
        <v>415</v>
      </c>
      <c r="AM16" s="67">
        <f t="shared" si="16"/>
        <v>0.98341232227488151</v>
      </c>
      <c r="AN16" s="102">
        <f t="shared" si="7"/>
        <v>16341</v>
      </c>
      <c r="AO16" s="69">
        <f t="shared" si="7"/>
        <v>2528</v>
      </c>
      <c r="AP16" s="67">
        <f t="shared" si="29"/>
        <v>0.15470289455969646</v>
      </c>
      <c r="AQ16" s="68">
        <f t="shared" si="9"/>
        <v>13813</v>
      </c>
      <c r="AR16" s="67">
        <f t="shared" si="17"/>
        <v>0.84529710544030356</v>
      </c>
    </row>
    <row r="17" spans="2:44" s="12" customFormat="1" ht="13.5" customHeight="1">
      <c r="B17" s="264"/>
      <c r="C17" s="332"/>
      <c r="D17" s="76" t="s">
        <v>141</v>
      </c>
      <c r="E17" s="75">
        <v>95</v>
      </c>
      <c r="F17" s="75">
        <v>10</v>
      </c>
      <c r="G17" s="13">
        <f t="shared" si="22"/>
        <v>0.10526315789473684</v>
      </c>
      <c r="H17" s="75">
        <v>85</v>
      </c>
      <c r="I17" s="13">
        <f t="shared" si="10"/>
        <v>0.89473684210526316</v>
      </c>
      <c r="J17" s="103">
        <v>297</v>
      </c>
      <c r="K17" s="75">
        <v>42</v>
      </c>
      <c r="L17" s="13">
        <f t="shared" si="23"/>
        <v>0.14141414141414141</v>
      </c>
      <c r="M17" s="75">
        <v>255</v>
      </c>
      <c r="N17" s="13">
        <f t="shared" si="11"/>
        <v>0.85858585858585856</v>
      </c>
      <c r="O17" s="103">
        <v>45159</v>
      </c>
      <c r="P17" s="75">
        <v>10823</v>
      </c>
      <c r="Q17" s="13">
        <f t="shared" si="24"/>
        <v>0.23966429726078967</v>
      </c>
      <c r="R17" s="75">
        <v>34336</v>
      </c>
      <c r="S17" s="13">
        <f t="shared" si="12"/>
        <v>0.76033570273921036</v>
      </c>
      <c r="T17" s="103">
        <v>38854</v>
      </c>
      <c r="U17" s="75">
        <v>8286</v>
      </c>
      <c r="V17" s="13">
        <f t="shared" si="25"/>
        <v>0.2132598960210017</v>
      </c>
      <c r="W17" s="75">
        <v>30568</v>
      </c>
      <c r="X17" s="13">
        <f t="shared" si="13"/>
        <v>0.7867401039789983</v>
      </c>
      <c r="Y17" s="103">
        <v>22886</v>
      </c>
      <c r="Z17" s="75">
        <v>3468</v>
      </c>
      <c r="AA17" s="13">
        <f t="shared" si="26"/>
        <v>0.15153368871799353</v>
      </c>
      <c r="AB17" s="75">
        <v>19418</v>
      </c>
      <c r="AC17" s="13">
        <f t="shared" si="14"/>
        <v>0.84846631128200645</v>
      </c>
      <c r="AD17" s="103">
        <v>8848</v>
      </c>
      <c r="AE17" s="75">
        <v>895</v>
      </c>
      <c r="AF17" s="13">
        <f t="shared" si="27"/>
        <v>0.10115280289330922</v>
      </c>
      <c r="AG17" s="75">
        <v>7953</v>
      </c>
      <c r="AH17" s="13">
        <f t="shared" si="15"/>
        <v>0.89884719710669081</v>
      </c>
      <c r="AI17" s="103">
        <v>2806</v>
      </c>
      <c r="AJ17" s="75">
        <v>199</v>
      </c>
      <c r="AK17" s="13">
        <f t="shared" si="28"/>
        <v>7.0919458303635066E-2</v>
      </c>
      <c r="AL17" s="75">
        <v>2607</v>
      </c>
      <c r="AM17" s="13">
        <f t="shared" si="16"/>
        <v>0.92908054169636489</v>
      </c>
      <c r="AN17" s="103">
        <f t="shared" si="7"/>
        <v>118945</v>
      </c>
      <c r="AO17" s="75">
        <f t="shared" si="7"/>
        <v>23723</v>
      </c>
      <c r="AP17" s="13">
        <f t="shared" si="29"/>
        <v>0.199445121694901</v>
      </c>
      <c r="AQ17" s="34">
        <f t="shared" si="9"/>
        <v>95222</v>
      </c>
      <c r="AR17" s="13">
        <f t="shared" si="17"/>
        <v>0.80055487830509897</v>
      </c>
    </row>
    <row r="18" spans="2:44" s="12" customFormat="1" ht="13.5" customHeight="1">
      <c r="B18" s="262">
        <v>5</v>
      </c>
      <c r="C18" s="329" t="s">
        <v>24</v>
      </c>
      <c r="D18" s="80" t="s">
        <v>143</v>
      </c>
      <c r="E18" s="101">
        <v>96</v>
      </c>
      <c r="F18" s="79">
        <v>19</v>
      </c>
      <c r="G18" s="77">
        <f t="shared" si="22"/>
        <v>0.19791666666666666</v>
      </c>
      <c r="H18" s="79">
        <v>77</v>
      </c>
      <c r="I18" s="77">
        <f t="shared" si="10"/>
        <v>0.80208333333333337</v>
      </c>
      <c r="J18" s="101">
        <v>391</v>
      </c>
      <c r="K18" s="79">
        <v>63</v>
      </c>
      <c r="L18" s="77">
        <f t="shared" si="23"/>
        <v>0.16112531969309463</v>
      </c>
      <c r="M18" s="79">
        <v>328</v>
      </c>
      <c r="N18" s="77">
        <f t="shared" si="11"/>
        <v>0.83887468030690537</v>
      </c>
      <c r="O18" s="101">
        <v>29958</v>
      </c>
      <c r="P18" s="79">
        <v>9589</v>
      </c>
      <c r="Q18" s="77">
        <f t="shared" si="24"/>
        <v>0.32008144735963684</v>
      </c>
      <c r="R18" s="79">
        <v>20369</v>
      </c>
      <c r="S18" s="77">
        <f t="shared" si="12"/>
        <v>0.67991855264036316</v>
      </c>
      <c r="T18" s="101">
        <v>26612</v>
      </c>
      <c r="U18" s="79">
        <v>7582</v>
      </c>
      <c r="V18" s="77">
        <f t="shared" si="25"/>
        <v>0.28490906358033968</v>
      </c>
      <c r="W18" s="79">
        <v>19030</v>
      </c>
      <c r="X18" s="77">
        <f t="shared" si="13"/>
        <v>0.71509093641966026</v>
      </c>
      <c r="Y18" s="101">
        <v>16314</v>
      </c>
      <c r="Z18" s="79">
        <v>3375</v>
      </c>
      <c r="AA18" s="77">
        <f t="shared" si="26"/>
        <v>0.20687752850312616</v>
      </c>
      <c r="AB18" s="79">
        <v>12939</v>
      </c>
      <c r="AC18" s="77">
        <f t="shared" si="14"/>
        <v>0.79312247149687387</v>
      </c>
      <c r="AD18" s="101">
        <v>7136</v>
      </c>
      <c r="AE18" s="79">
        <v>1002</v>
      </c>
      <c r="AF18" s="77">
        <f t="shared" si="27"/>
        <v>0.14041479820627803</v>
      </c>
      <c r="AG18" s="79">
        <v>6134</v>
      </c>
      <c r="AH18" s="77">
        <f t="shared" si="15"/>
        <v>0.859585201793722</v>
      </c>
      <c r="AI18" s="101">
        <v>2190</v>
      </c>
      <c r="AJ18" s="79">
        <v>184</v>
      </c>
      <c r="AK18" s="77">
        <f t="shared" si="28"/>
        <v>8.4018264840182655E-2</v>
      </c>
      <c r="AL18" s="79">
        <v>2006</v>
      </c>
      <c r="AM18" s="77">
        <f t="shared" si="16"/>
        <v>0.9159817351598174</v>
      </c>
      <c r="AN18" s="101">
        <f t="shared" si="7"/>
        <v>82697</v>
      </c>
      <c r="AO18" s="79">
        <f t="shared" si="7"/>
        <v>21814</v>
      </c>
      <c r="AP18" s="77">
        <f t="shared" si="29"/>
        <v>0.26378224119375554</v>
      </c>
      <c r="AQ18" s="78">
        <f t="shared" si="9"/>
        <v>60883</v>
      </c>
      <c r="AR18" s="77">
        <f t="shared" si="17"/>
        <v>0.73621775880624452</v>
      </c>
    </row>
    <row r="19" spans="2:44" s="12" customFormat="1" ht="13.5" customHeight="1">
      <c r="B19" s="263"/>
      <c r="C19" s="330"/>
      <c r="D19" s="70" t="s">
        <v>142</v>
      </c>
      <c r="E19" s="102">
        <v>14</v>
      </c>
      <c r="F19" s="69">
        <v>3</v>
      </c>
      <c r="G19" s="67">
        <f t="shared" si="22"/>
        <v>0.21428571428571427</v>
      </c>
      <c r="H19" s="69">
        <v>11</v>
      </c>
      <c r="I19" s="67">
        <f t="shared" si="10"/>
        <v>0.7857142857142857</v>
      </c>
      <c r="J19" s="102">
        <v>55</v>
      </c>
      <c r="K19" s="69">
        <v>17</v>
      </c>
      <c r="L19" s="67">
        <f t="shared" si="23"/>
        <v>0.30909090909090908</v>
      </c>
      <c r="M19" s="69">
        <v>38</v>
      </c>
      <c r="N19" s="67">
        <f t="shared" si="11"/>
        <v>0.69090909090909092</v>
      </c>
      <c r="O19" s="102">
        <v>6696</v>
      </c>
      <c r="P19" s="69">
        <v>1567</v>
      </c>
      <c r="Q19" s="67">
        <f t="shared" si="24"/>
        <v>0.23402031063321385</v>
      </c>
      <c r="R19" s="69">
        <v>5129</v>
      </c>
      <c r="S19" s="67">
        <f t="shared" si="12"/>
        <v>0.76597968936678618</v>
      </c>
      <c r="T19" s="102">
        <v>3708</v>
      </c>
      <c r="U19" s="69">
        <v>808</v>
      </c>
      <c r="V19" s="67">
        <f t="shared" si="25"/>
        <v>0.21790722761596548</v>
      </c>
      <c r="W19" s="69">
        <v>2900</v>
      </c>
      <c r="X19" s="67">
        <f t="shared" si="13"/>
        <v>0.78209277238403452</v>
      </c>
      <c r="Y19" s="102">
        <v>1805</v>
      </c>
      <c r="Z19" s="69">
        <v>268</v>
      </c>
      <c r="AA19" s="67">
        <f t="shared" si="26"/>
        <v>0.1484764542936288</v>
      </c>
      <c r="AB19" s="69">
        <v>1537</v>
      </c>
      <c r="AC19" s="67">
        <f t="shared" si="14"/>
        <v>0.85152354570637123</v>
      </c>
      <c r="AD19" s="102">
        <v>874</v>
      </c>
      <c r="AE19" s="69">
        <v>66</v>
      </c>
      <c r="AF19" s="67">
        <f t="shared" si="27"/>
        <v>7.5514874141876437E-2</v>
      </c>
      <c r="AG19" s="69">
        <v>808</v>
      </c>
      <c r="AH19" s="67">
        <f t="shared" si="15"/>
        <v>0.92448512585812359</v>
      </c>
      <c r="AI19" s="102">
        <v>407</v>
      </c>
      <c r="AJ19" s="69">
        <v>11</v>
      </c>
      <c r="AK19" s="67">
        <f t="shared" si="28"/>
        <v>2.7027027027027029E-2</v>
      </c>
      <c r="AL19" s="69">
        <v>396</v>
      </c>
      <c r="AM19" s="67">
        <f t="shared" si="16"/>
        <v>0.97297297297297303</v>
      </c>
      <c r="AN19" s="102">
        <f t="shared" si="7"/>
        <v>13559</v>
      </c>
      <c r="AO19" s="69">
        <f t="shared" si="7"/>
        <v>2740</v>
      </c>
      <c r="AP19" s="67">
        <f t="shared" si="29"/>
        <v>0.20207979939523563</v>
      </c>
      <c r="AQ19" s="68">
        <f t="shared" si="9"/>
        <v>10819</v>
      </c>
      <c r="AR19" s="67">
        <f t="shared" si="17"/>
        <v>0.79792020060476432</v>
      </c>
    </row>
    <row r="20" spans="2:44" s="12" customFormat="1" ht="13.5" customHeight="1">
      <c r="B20" s="264"/>
      <c r="C20" s="332"/>
      <c r="D20" s="76" t="s">
        <v>141</v>
      </c>
      <c r="E20" s="75">
        <v>110</v>
      </c>
      <c r="F20" s="75">
        <v>22</v>
      </c>
      <c r="G20" s="13">
        <f t="shared" si="22"/>
        <v>0.2</v>
      </c>
      <c r="H20" s="75">
        <v>88</v>
      </c>
      <c r="I20" s="13">
        <f t="shared" si="10"/>
        <v>0.8</v>
      </c>
      <c r="J20" s="103">
        <v>446</v>
      </c>
      <c r="K20" s="75">
        <v>80</v>
      </c>
      <c r="L20" s="13">
        <f t="shared" si="23"/>
        <v>0.17937219730941703</v>
      </c>
      <c r="M20" s="75">
        <v>366</v>
      </c>
      <c r="N20" s="13">
        <f t="shared" si="11"/>
        <v>0.820627802690583</v>
      </c>
      <c r="O20" s="103">
        <v>36654</v>
      </c>
      <c r="P20" s="75">
        <v>11156</v>
      </c>
      <c r="Q20" s="13">
        <f t="shared" si="24"/>
        <v>0.30435968789218093</v>
      </c>
      <c r="R20" s="75">
        <v>25498</v>
      </c>
      <c r="S20" s="13">
        <f t="shared" si="12"/>
        <v>0.69564031210781907</v>
      </c>
      <c r="T20" s="103">
        <v>30320</v>
      </c>
      <c r="U20" s="75">
        <v>8390</v>
      </c>
      <c r="V20" s="13">
        <f t="shared" si="25"/>
        <v>0.27671503957783639</v>
      </c>
      <c r="W20" s="75">
        <v>21930</v>
      </c>
      <c r="X20" s="13">
        <f t="shared" si="13"/>
        <v>0.72328496042216361</v>
      </c>
      <c r="Y20" s="103">
        <v>18119</v>
      </c>
      <c r="Z20" s="75">
        <v>3643</v>
      </c>
      <c r="AA20" s="13">
        <f t="shared" si="26"/>
        <v>0.2010596611292014</v>
      </c>
      <c r="AB20" s="75">
        <v>14476</v>
      </c>
      <c r="AC20" s="13">
        <f t="shared" si="14"/>
        <v>0.79894033887079863</v>
      </c>
      <c r="AD20" s="103">
        <v>8010</v>
      </c>
      <c r="AE20" s="75">
        <v>1068</v>
      </c>
      <c r="AF20" s="13">
        <f t="shared" si="27"/>
        <v>0.13333333333333333</v>
      </c>
      <c r="AG20" s="75">
        <v>6942</v>
      </c>
      <c r="AH20" s="13">
        <f t="shared" si="15"/>
        <v>0.8666666666666667</v>
      </c>
      <c r="AI20" s="103">
        <v>2597</v>
      </c>
      <c r="AJ20" s="75">
        <v>195</v>
      </c>
      <c r="AK20" s="13">
        <f t="shared" si="28"/>
        <v>7.5086638428956493E-2</v>
      </c>
      <c r="AL20" s="75">
        <v>2402</v>
      </c>
      <c r="AM20" s="13">
        <f t="shared" si="16"/>
        <v>0.92491336157104354</v>
      </c>
      <c r="AN20" s="103">
        <f t="shared" si="7"/>
        <v>96256</v>
      </c>
      <c r="AO20" s="75">
        <f t="shared" si="7"/>
        <v>24554</v>
      </c>
      <c r="AP20" s="13">
        <f t="shared" si="29"/>
        <v>0.25509059175531917</v>
      </c>
      <c r="AQ20" s="34">
        <f t="shared" si="9"/>
        <v>71702</v>
      </c>
      <c r="AR20" s="13">
        <f t="shared" si="17"/>
        <v>0.74490940824468088</v>
      </c>
    </row>
    <row r="21" spans="2:44" s="12" customFormat="1" ht="13.5" customHeight="1">
      <c r="B21" s="262">
        <v>6</v>
      </c>
      <c r="C21" s="329" t="s">
        <v>34</v>
      </c>
      <c r="D21" s="80" t="s">
        <v>143</v>
      </c>
      <c r="E21" s="101">
        <v>309</v>
      </c>
      <c r="F21" s="79">
        <v>41</v>
      </c>
      <c r="G21" s="77">
        <f t="shared" si="22"/>
        <v>0.13268608414239483</v>
      </c>
      <c r="H21" s="79">
        <v>268</v>
      </c>
      <c r="I21" s="77">
        <f t="shared" si="10"/>
        <v>0.8673139158576052</v>
      </c>
      <c r="J21" s="101">
        <v>873</v>
      </c>
      <c r="K21" s="79">
        <v>100</v>
      </c>
      <c r="L21" s="77">
        <f t="shared" si="23"/>
        <v>0.11454753722794959</v>
      </c>
      <c r="M21" s="79">
        <v>773</v>
      </c>
      <c r="N21" s="77">
        <f t="shared" si="11"/>
        <v>0.88545246277205036</v>
      </c>
      <c r="O21" s="101">
        <v>37180</v>
      </c>
      <c r="P21" s="79">
        <v>8243</v>
      </c>
      <c r="Q21" s="77">
        <f t="shared" si="24"/>
        <v>0.22170521785906402</v>
      </c>
      <c r="R21" s="79">
        <v>28937</v>
      </c>
      <c r="S21" s="77">
        <f t="shared" si="12"/>
        <v>0.77829478214093595</v>
      </c>
      <c r="T21" s="101">
        <v>32844</v>
      </c>
      <c r="U21" s="79">
        <v>6531</v>
      </c>
      <c r="V21" s="77">
        <f t="shared" si="25"/>
        <v>0.19884910485933505</v>
      </c>
      <c r="W21" s="79">
        <v>26313</v>
      </c>
      <c r="X21" s="77">
        <f t="shared" si="13"/>
        <v>0.80115089514066495</v>
      </c>
      <c r="Y21" s="101">
        <v>19853</v>
      </c>
      <c r="Z21" s="79">
        <v>2764</v>
      </c>
      <c r="AA21" s="77">
        <f t="shared" si="26"/>
        <v>0.13922329119024832</v>
      </c>
      <c r="AB21" s="79">
        <v>17089</v>
      </c>
      <c r="AC21" s="77">
        <f t="shared" si="14"/>
        <v>0.86077670880975166</v>
      </c>
      <c r="AD21" s="101">
        <v>8276</v>
      </c>
      <c r="AE21" s="79">
        <v>730</v>
      </c>
      <c r="AF21" s="77">
        <f t="shared" si="27"/>
        <v>8.8206863218946358E-2</v>
      </c>
      <c r="AG21" s="79">
        <v>7546</v>
      </c>
      <c r="AH21" s="77">
        <f t="shared" si="15"/>
        <v>0.91179313678105367</v>
      </c>
      <c r="AI21" s="101">
        <v>2642</v>
      </c>
      <c r="AJ21" s="79">
        <v>152</v>
      </c>
      <c r="AK21" s="77">
        <f t="shared" si="28"/>
        <v>5.7532172596517793E-2</v>
      </c>
      <c r="AL21" s="79">
        <v>2490</v>
      </c>
      <c r="AM21" s="77">
        <f t="shared" si="16"/>
        <v>0.94246782740348223</v>
      </c>
      <c r="AN21" s="101">
        <f t="shared" si="7"/>
        <v>101977</v>
      </c>
      <c r="AO21" s="79">
        <f t="shared" si="7"/>
        <v>18561</v>
      </c>
      <c r="AP21" s="77">
        <f t="shared" si="29"/>
        <v>0.18201163007344792</v>
      </c>
      <c r="AQ21" s="78">
        <f t="shared" si="9"/>
        <v>83416</v>
      </c>
      <c r="AR21" s="77">
        <f t="shared" si="17"/>
        <v>0.81798836992655211</v>
      </c>
    </row>
    <row r="22" spans="2:44" s="12" customFormat="1" ht="13.5" customHeight="1">
      <c r="B22" s="263"/>
      <c r="C22" s="330"/>
      <c r="D22" s="70" t="s">
        <v>142</v>
      </c>
      <c r="E22" s="102">
        <v>50</v>
      </c>
      <c r="F22" s="69">
        <v>9</v>
      </c>
      <c r="G22" s="67">
        <f t="shared" si="22"/>
        <v>0.18</v>
      </c>
      <c r="H22" s="69">
        <v>41</v>
      </c>
      <c r="I22" s="67">
        <f t="shared" si="10"/>
        <v>0.82</v>
      </c>
      <c r="J22" s="102">
        <v>123</v>
      </c>
      <c r="K22" s="69">
        <v>17</v>
      </c>
      <c r="L22" s="67">
        <f t="shared" si="23"/>
        <v>0.13821138211382114</v>
      </c>
      <c r="M22" s="69">
        <v>106</v>
      </c>
      <c r="N22" s="67">
        <f t="shared" si="11"/>
        <v>0.86178861788617889</v>
      </c>
      <c r="O22" s="102">
        <v>8389</v>
      </c>
      <c r="P22" s="69">
        <v>1473</v>
      </c>
      <c r="Q22" s="67">
        <f t="shared" si="24"/>
        <v>0.17558707831684348</v>
      </c>
      <c r="R22" s="69">
        <v>6916</v>
      </c>
      <c r="S22" s="67">
        <f t="shared" si="12"/>
        <v>0.8244129216831565</v>
      </c>
      <c r="T22" s="102">
        <v>4828</v>
      </c>
      <c r="U22" s="69">
        <v>871</v>
      </c>
      <c r="V22" s="67">
        <f t="shared" si="25"/>
        <v>0.1804059652029826</v>
      </c>
      <c r="W22" s="69">
        <v>3957</v>
      </c>
      <c r="X22" s="67">
        <f t="shared" si="13"/>
        <v>0.81959403479701742</v>
      </c>
      <c r="Y22" s="102">
        <v>2337</v>
      </c>
      <c r="Z22" s="69">
        <v>281</v>
      </c>
      <c r="AA22" s="67">
        <f t="shared" si="26"/>
        <v>0.12023962344886607</v>
      </c>
      <c r="AB22" s="69">
        <v>2056</v>
      </c>
      <c r="AC22" s="67">
        <f t="shared" si="14"/>
        <v>0.87976037655113393</v>
      </c>
      <c r="AD22" s="102">
        <v>1152</v>
      </c>
      <c r="AE22" s="69">
        <v>62</v>
      </c>
      <c r="AF22" s="67">
        <f t="shared" si="27"/>
        <v>5.3819444444444448E-2</v>
      </c>
      <c r="AG22" s="69">
        <v>1090</v>
      </c>
      <c r="AH22" s="67">
        <f t="shared" si="15"/>
        <v>0.94618055555555558</v>
      </c>
      <c r="AI22" s="102">
        <v>560</v>
      </c>
      <c r="AJ22" s="69">
        <v>8</v>
      </c>
      <c r="AK22" s="67">
        <f t="shared" si="28"/>
        <v>1.4285714285714285E-2</v>
      </c>
      <c r="AL22" s="69">
        <v>552</v>
      </c>
      <c r="AM22" s="67">
        <f t="shared" si="16"/>
        <v>0.98571428571428577</v>
      </c>
      <c r="AN22" s="102">
        <f t="shared" si="7"/>
        <v>17439</v>
      </c>
      <c r="AO22" s="69">
        <f t="shared" si="7"/>
        <v>2721</v>
      </c>
      <c r="AP22" s="67">
        <f t="shared" si="29"/>
        <v>0.15602958885257182</v>
      </c>
      <c r="AQ22" s="68">
        <f t="shared" si="9"/>
        <v>14718</v>
      </c>
      <c r="AR22" s="67">
        <f t="shared" si="17"/>
        <v>0.84397041114742821</v>
      </c>
    </row>
    <row r="23" spans="2:44" s="12" customFormat="1" ht="13.5" customHeight="1">
      <c r="B23" s="264"/>
      <c r="C23" s="332"/>
      <c r="D23" s="76" t="s">
        <v>141</v>
      </c>
      <c r="E23" s="75">
        <v>359</v>
      </c>
      <c r="F23" s="75">
        <v>50</v>
      </c>
      <c r="G23" s="13">
        <f t="shared" si="22"/>
        <v>0.1392757660167131</v>
      </c>
      <c r="H23" s="75">
        <v>309</v>
      </c>
      <c r="I23" s="13">
        <f t="shared" si="10"/>
        <v>0.8607242339832869</v>
      </c>
      <c r="J23" s="103">
        <v>996</v>
      </c>
      <c r="K23" s="75">
        <v>117</v>
      </c>
      <c r="L23" s="13">
        <f t="shared" si="23"/>
        <v>0.11746987951807229</v>
      </c>
      <c r="M23" s="75">
        <v>879</v>
      </c>
      <c r="N23" s="13">
        <f t="shared" si="11"/>
        <v>0.88253012048192769</v>
      </c>
      <c r="O23" s="103">
        <v>45569</v>
      </c>
      <c r="P23" s="75">
        <v>9716</v>
      </c>
      <c r="Q23" s="13">
        <f t="shared" si="24"/>
        <v>0.21321512431696987</v>
      </c>
      <c r="R23" s="75">
        <v>35853</v>
      </c>
      <c r="S23" s="13">
        <f t="shared" si="12"/>
        <v>0.78678487568303013</v>
      </c>
      <c r="T23" s="103">
        <v>37672</v>
      </c>
      <c r="U23" s="75">
        <v>7402</v>
      </c>
      <c r="V23" s="13">
        <f t="shared" si="25"/>
        <v>0.19648545338713103</v>
      </c>
      <c r="W23" s="75">
        <v>30270</v>
      </c>
      <c r="X23" s="13">
        <f t="shared" si="13"/>
        <v>0.80351454661286903</v>
      </c>
      <c r="Y23" s="103">
        <v>22190</v>
      </c>
      <c r="Z23" s="75">
        <v>3045</v>
      </c>
      <c r="AA23" s="13">
        <f t="shared" si="26"/>
        <v>0.13722397476340695</v>
      </c>
      <c r="AB23" s="75">
        <v>19145</v>
      </c>
      <c r="AC23" s="13">
        <f t="shared" si="14"/>
        <v>0.86277602523659302</v>
      </c>
      <c r="AD23" s="103">
        <v>9428</v>
      </c>
      <c r="AE23" s="75">
        <v>792</v>
      </c>
      <c r="AF23" s="13">
        <f t="shared" si="27"/>
        <v>8.4005091217649555E-2</v>
      </c>
      <c r="AG23" s="75">
        <v>8636</v>
      </c>
      <c r="AH23" s="13">
        <f t="shared" si="15"/>
        <v>0.91599490878235046</v>
      </c>
      <c r="AI23" s="103">
        <v>3202</v>
      </c>
      <c r="AJ23" s="75">
        <v>160</v>
      </c>
      <c r="AK23" s="13">
        <f t="shared" si="28"/>
        <v>4.996876951905059E-2</v>
      </c>
      <c r="AL23" s="75">
        <v>3042</v>
      </c>
      <c r="AM23" s="13">
        <f t="shared" si="16"/>
        <v>0.9500312304809494</v>
      </c>
      <c r="AN23" s="103">
        <f t="shared" si="7"/>
        <v>119416</v>
      </c>
      <c r="AO23" s="75">
        <f t="shared" si="7"/>
        <v>21282</v>
      </c>
      <c r="AP23" s="13">
        <f t="shared" si="29"/>
        <v>0.17821732431165002</v>
      </c>
      <c r="AQ23" s="34">
        <f t="shared" si="9"/>
        <v>98134</v>
      </c>
      <c r="AR23" s="13">
        <f t="shared" si="17"/>
        <v>0.82178267568834995</v>
      </c>
    </row>
    <row r="24" spans="2:44" s="12" customFormat="1" ht="13.5" customHeight="1">
      <c r="B24" s="262">
        <v>7</v>
      </c>
      <c r="C24" s="329" t="s">
        <v>43</v>
      </c>
      <c r="D24" s="80" t="s">
        <v>143</v>
      </c>
      <c r="E24" s="101">
        <v>360</v>
      </c>
      <c r="F24" s="79">
        <v>56</v>
      </c>
      <c r="G24" s="77">
        <f t="shared" si="22"/>
        <v>0.15555555555555556</v>
      </c>
      <c r="H24" s="79">
        <v>304</v>
      </c>
      <c r="I24" s="77">
        <f t="shared" si="10"/>
        <v>0.84444444444444444</v>
      </c>
      <c r="J24" s="101">
        <v>894</v>
      </c>
      <c r="K24" s="79">
        <v>105</v>
      </c>
      <c r="L24" s="77">
        <f t="shared" si="23"/>
        <v>0.1174496644295302</v>
      </c>
      <c r="M24" s="79">
        <v>789</v>
      </c>
      <c r="N24" s="77">
        <f t="shared" si="11"/>
        <v>0.8825503355704698</v>
      </c>
      <c r="O24" s="101">
        <v>39233</v>
      </c>
      <c r="P24" s="79">
        <v>9556</v>
      </c>
      <c r="Q24" s="77">
        <f t="shared" si="24"/>
        <v>0.2435704636403028</v>
      </c>
      <c r="R24" s="79">
        <v>29677</v>
      </c>
      <c r="S24" s="77">
        <f t="shared" si="12"/>
        <v>0.75642953635969723</v>
      </c>
      <c r="T24" s="101">
        <v>33850</v>
      </c>
      <c r="U24" s="79">
        <v>7097</v>
      </c>
      <c r="V24" s="77">
        <f t="shared" si="25"/>
        <v>0.2096602658788774</v>
      </c>
      <c r="W24" s="79">
        <v>26753</v>
      </c>
      <c r="X24" s="77">
        <f t="shared" si="13"/>
        <v>0.79033973412112257</v>
      </c>
      <c r="Y24" s="101">
        <v>20894</v>
      </c>
      <c r="Z24" s="79">
        <v>3073</v>
      </c>
      <c r="AA24" s="77">
        <f t="shared" si="26"/>
        <v>0.14707571551641618</v>
      </c>
      <c r="AB24" s="79">
        <v>17821</v>
      </c>
      <c r="AC24" s="77">
        <f t="shared" si="14"/>
        <v>0.85292428448358382</v>
      </c>
      <c r="AD24" s="101">
        <v>9029</v>
      </c>
      <c r="AE24" s="79">
        <v>920</v>
      </c>
      <c r="AF24" s="77">
        <f t="shared" si="27"/>
        <v>0.10189389744157715</v>
      </c>
      <c r="AG24" s="79">
        <v>8109</v>
      </c>
      <c r="AH24" s="77">
        <f t="shared" si="15"/>
        <v>0.89810610255842283</v>
      </c>
      <c r="AI24" s="101">
        <v>2692</v>
      </c>
      <c r="AJ24" s="79">
        <v>180</v>
      </c>
      <c r="AK24" s="77">
        <f t="shared" si="28"/>
        <v>6.6864784546805348E-2</v>
      </c>
      <c r="AL24" s="79">
        <v>2512</v>
      </c>
      <c r="AM24" s="77">
        <f t="shared" si="16"/>
        <v>0.93313521545319467</v>
      </c>
      <c r="AN24" s="101">
        <f t="shared" si="7"/>
        <v>106952</v>
      </c>
      <c r="AO24" s="79">
        <f t="shared" si="7"/>
        <v>20987</v>
      </c>
      <c r="AP24" s="77">
        <f t="shared" si="29"/>
        <v>0.19622821452614256</v>
      </c>
      <c r="AQ24" s="78">
        <f t="shared" si="9"/>
        <v>85965</v>
      </c>
      <c r="AR24" s="77">
        <f t="shared" si="17"/>
        <v>0.80377178547385741</v>
      </c>
    </row>
    <row r="25" spans="2:44" s="12" customFormat="1" ht="13.5" customHeight="1">
      <c r="B25" s="263"/>
      <c r="C25" s="330"/>
      <c r="D25" s="70" t="s">
        <v>142</v>
      </c>
      <c r="E25" s="102">
        <v>52</v>
      </c>
      <c r="F25" s="69">
        <v>10</v>
      </c>
      <c r="G25" s="67">
        <f t="shared" si="22"/>
        <v>0.19230769230769232</v>
      </c>
      <c r="H25" s="69">
        <v>42</v>
      </c>
      <c r="I25" s="67">
        <f t="shared" si="10"/>
        <v>0.80769230769230771</v>
      </c>
      <c r="J25" s="102">
        <v>107</v>
      </c>
      <c r="K25" s="69">
        <v>12</v>
      </c>
      <c r="L25" s="67">
        <f t="shared" si="23"/>
        <v>0.11214953271028037</v>
      </c>
      <c r="M25" s="69">
        <v>95</v>
      </c>
      <c r="N25" s="67">
        <f t="shared" si="11"/>
        <v>0.88785046728971961</v>
      </c>
      <c r="O25" s="102">
        <v>7907</v>
      </c>
      <c r="P25" s="69">
        <v>1390</v>
      </c>
      <c r="Q25" s="67">
        <f t="shared" si="24"/>
        <v>0.17579360060705704</v>
      </c>
      <c r="R25" s="69">
        <v>6517</v>
      </c>
      <c r="S25" s="67">
        <f t="shared" si="12"/>
        <v>0.82420639939294293</v>
      </c>
      <c r="T25" s="102">
        <v>4311</v>
      </c>
      <c r="U25" s="69">
        <v>738</v>
      </c>
      <c r="V25" s="67">
        <f t="shared" si="25"/>
        <v>0.17118997912317327</v>
      </c>
      <c r="W25" s="69">
        <v>3573</v>
      </c>
      <c r="X25" s="67">
        <f t="shared" si="13"/>
        <v>0.82881002087682676</v>
      </c>
      <c r="Y25" s="102">
        <v>2195</v>
      </c>
      <c r="Z25" s="69">
        <v>220</v>
      </c>
      <c r="AA25" s="67">
        <f t="shared" si="26"/>
        <v>0.10022779043280182</v>
      </c>
      <c r="AB25" s="69">
        <v>1975</v>
      </c>
      <c r="AC25" s="67">
        <f t="shared" si="14"/>
        <v>0.89977220956719817</v>
      </c>
      <c r="AD25" s="102">
        <v>1049</v>
      </c>
      <c r="AE25" s="69">
        <v>63</v>
      </c>
      <c r="AF25" s="67">
        <f t="shared" si="27"/>
        <v>6.0057197330791227E-2</v>
      </c>
      <c r="AG25" s="69">
        <v>986</v>
      </c>
      <c r="AH25" s="67">
        <f t="shared" si="15"/>
        <v>0.93994280266920882</v>
      </c>
      <c r="AI25" s="102">
        <v>498</v>
      </c>
      <c r="AJ25" s="69">
        <v>14</v>
      </c>
      <c r="AK25" s="67">
        <f t="shared" si="28"/>
        <v>2.8112449799196786E-2</v>
      </c>
      <c r="AL25" s="69">
        <v>484</v>
      </c>
      <c r="AM25" s="67">
        <f t="shared" si="16"/>
        <v>0.9718875502008032</v>
      </c>
      <c r="AN25" s="102">
        <f t="shared" si="7"/>
        <v>16119</v>
      </c>
      <c r="AO25" s="69">
        <f t="shared" si="7"/>
        <v>2447</v>
      </c>
      <c r="AP25" s="67">
        <f t="shared" si="29"/>
        <v>0.15180842484025064</v>
      </c>
      <c r="AQ25" s="68">
        <f t="shared" si="9"/>
        <v>13672</v>
      </c>
      <c r="AR25" s="67">
        <f t="shared" si="17"/>
        <v>0.84819157515974941</v>
      </c>
    </row>
    <row r="26" spans="2:44" s="12" customFormat="1" ht="13.5" customHeight="1">
      <c r="B26" s="264"/>
      <c r="C26" s="332"/>
      <c r="D26" s="76" t="s">
        <v>141</v>
      </c>
      <c r="E26" s="75">
        <v>412</v>
      </c>
      <c r="F26" s="75">
        <v>66</v>
      </c>
      <c r="G26" s="13">
        <f t="shared" si="22"/>
        <v>0.16019417475728157</v>
      </c>
      <c r="H26" s="75">
        <v>346</v>
      </c>
      <c r="I26" s="13">
        <f t="shared" si="10"/>
        <v>0.83980582524271841</v>
      </c>
      <c r="J26" s="103">
        <v>1001</v>
      </c>
      <c r="K26" s="75">
        <v>117</v>
      </c>
      <c r="L26" s="13">
        <f t="shared" si="23"/>
        <v>0.11688311688311688</v>
      </c>
      <c r="M26" s="75">
        <v>884</v>
      </c>
      <c r="N26" s="13">
        <f t="shared" si="11"/>
        <v>0.88311688311688308</v>
      </c>
      <c r="O26" s="103">
        <v>47140</v>
      </c>
      <c r="P26" s="75">
        <v>10946</v>
      </c>
      <c r="Q26" s="13">
        <f t="shared" si="24"/>
        <v>0.23220195163343232</v>
      </c>
      <c r="R26" s="75">
        <v>36194</v>
      </c>
      <c r="S26" s="13">
        <f t="shared" si="12"/>
        <v>0.76779804836656762</v>
      </c>
      <c r="T26" s="103">
        <v>38161</v>
      </c>
      <c r="U26" s="75">
        <v>7835</v>
      </c>
      <c r="V26" s="13">
        <f t="shared" si="25"/>
        <v>0.20531432614449308</v>
      </c>
      <c r="W26" s="75">
        <v>30326</v>
      </c>
      <c r="X26" s="13">
        <f t="shared" si="13"/>
        <v>0.79468567385550692</v>
      </c>
      <c r="Y26" s="103">
        <v>23089</v>
      </c>
      <c r="Z26" s="75">
        <v>3293</v>
      </c>
      <c r="AA26" s="13">
        <f t="shared" si="26"/>
        <v>0.14262202780544847</v>
      </c>
      <c r="AB26" s="75">
        <v>19796</v>
      </c>
      <c r="AC26" s="13">
        <f t="shared" si="14"/>
        <v>0.85737797219455147</v>
      </c>
      <c r="AD26" s="103">
        <v>10078</v>
      </c>
      <c r="AE26" s="75">
        <v>983</v>
      </c>
      <c r="AF26" s="13">
        <f t="shared" si="27"/>
        <v>9.7539194284580272E-2</v>
      </c>
      <c r="AG26" s="75">
        <v>9095</v>
      </c>
      <c r="AH26" s="13">
        <f t="shared" si="15"/>
        <v>0.90246080571541976</v>
      </c>
      <c r="AI26" s="103">
        <v>3190</v>
      </c>
      <c r="AJ26" s="75">
        <v>194</v>
      </c>
      <c r="AK26" s="13">
        <f t="shared" si="28"/>
        <v>6.0815047021943576E-2</v>
      </c>
      <c r="AL26" s="75">
        <v>2996</v>
      </c>
      <c r="AM26" s="13">
        <f t="shared" si="16"/>
        <v>0.93918495297805638</v>
      </c>
      <c r="AN26" s="103">
        <f t="shared" si="7"/>
        <v>123071</v>
      </c>
      <c r="AO26" s="75">
        <f t="shared" si="7"/>
        <v>23434</v>
      </c>
      <c r="AP26" s="13">
        <f t="shared" si="29"/>
        <v>0.19041041350114973</v>
      </c>
      <c r="AQ26" s="34">
        <f t="shared" si="9"/>
        <v>99637</v>
      </c>
      <c r="AR26" s="13">
        <f t="shared" si="17"/>
        <v>0.80958958649885027</v>
      </c>
    </row>
    <row r="27" spans="2:44" s="12" customFormat="1" ht="13.5" customHeight="1">
      <c r="B27" s="262">
        <v>8</v>
      </c>
      <c r="C27" s="329" t="s">
        <v>56</v>
      </c>
      <c r="D27" s="80" t="s">
        <v>143</v>
      </c>
      <c r="E27" s="101">
        <v>703</v>
      </c>
      <c r="F27" s="79">
        <v>71</v>
      </c>
      <c r="G27" s="77">
        <f t="shared" si="22"/>
        <v>0.10099573257467995</v>
      </c>
      <c r="H27" s="79">
        <v>632</v>
      </c>
      <c r="I27" s="77">
        <f t="shared" si="10"/>
        <v>0.89900426742532002</v>
      </c>
      <c r="J27" s="101">
        <v>2362</v>
      </c>
      <c r="K27" s="79">
        <v>200</v>
      </c>
      <c r="L27" s="77">
        <f t="shared" si="23"/>
        <v>8.4674005080440304E-2</v>
      </c>
      <c r="M27" s="79">
        <v>2162</v>
      </c>
      <c r="N27" s="77">
        <f t="shared" si="11"/>
        <v>0.91532599491955968</v>
      </c>
      <c r="O27" s="101">
        <v>94572</v>
      </c>
      <c r="P27" s="79">
        <v>15634</v>
      </c>
      <c r="Q27" s="77">
        <f t="shared" si="24"/>
        <v>0.16531320052446813</v>
      </c>
      <c r="R27" s="79">
        <v>78938</v>
      </c>
      <c r="S27" s="77">
        <f t="shared" si="12"/>
        <v>0.83468679947553182</v>
      </c>
      <c r="T27" s="101">
        <v>88938</v>
      </c>
      <c r="U27" s="79">
        <v>12445</v>
      </c>
      <c r="V27" s="77">
        <f t="shared" si="25"/>
        <v>0.13992893926105826</v>
      </c>
      <c r="W27" s="79">
        <v>76493</v>
      </c>
      <c r="X27" s="77">
        <f t="shared" si="13"/>
        <v>0.86007106073894168</v>
      </c>
      <c r="Y27" s="101">
        <v>61285</v>
      </c>
      <c r="Z27" s="79">
        <v>6191</v>
      </c>
      <c r="AA27" s="77">
        <f t="shared" si="26"/>
        <v>0.10101982540589051</v>
      </c>
      <c r="AB27" s="79">
        <v>55094</v>
      </c>
      <c r="AC27" s="77">
        <f t="shared" si="14"/>
        <v>0.8989801745941095</v>
      </c>
      <c r="AD27" s="101">
        <v>27047</v>
      </c>
      <c r="AE27" s="79">
        <v>1978</v>
      </c>
      <c r="AF27" s="77">
        <f t="shared" si="27"/>
        <v>7.3131955484896663E-2</v>
      </c>
      <c r="AG27" s="79">
        <v>25069</v>
      </c>
      <c r="AH27" s="77">
        <f t="shared" si="15"/>
        <v>0.9268680445151033</v>
      </c>
      <c r="AI27" s="101">
        <v>8080</v>
      </c>
      <c r="AJ27" s="79">
        <v>426</v>
      </c>
      <c r="AK27" s="77">
        <f t="shared" si="28"/>
        <v>5.2722772277227721E-2</v>
      </c>
      <c r="AL27" s="79">
        <v>7654</v>
      </c>
      <c r="AM27" s="77">
        <f t="shared" si="16"/>
        <v>0.94727722772277223</v>
      </c>
      <c r="AN27" s="101">
        <f t="shared" si="7"/>
        <v>282987</v>
      </c>
      <c r="AO27" s="79">
        <f t="shared" si="7"/>
        <v>36945</v>
      </c>
      <c r="AP27" s="77">
        <f t="shared" si="29"/>
        <v>0.13055370034665903</v>
      </c>
      <c r="AQ27" s="78">
        <f t="shared" si="9"/>
        <v>246042</v>
      </c>
      <c r="AR27" s="77">
        <f t="shared" si="17"/>
        <v>0.86944629965334097</v>
      </c>
    </row>
    <row r="28" spans="2:44" s="12" customFormat="1" ht="13.5" customHeight="1">
      <c r="B28" s="263"/>
      <c r="C28" s="330"/>
      <c r="D28" s="70" t="s">
        <v>142</v>
      </c>
      <c r="E28" s="102">
        <v>97</v>
      </c>
      <c r="F28" s="69">
        <v>8</v>
      </c>
      <c r="G28" s="67">
        <f t="shared" si="22"/>
        <v>8.247422680412371E-2</v>
      </c>
      <c r="H28" s="69">
        <v>89</v>
      </c>
      <c r="I28" s="67">
        <f t="shared" si="10"/>
        <v>0.91752577319587625</v>
      </c>
      <c r="J28" s="102">
        <v>282</v>
      </c>
      <c r="K28" s="69">
        <v>24</v>
      </c>
      <c r="L28" s="67">
        <f t="shared" si="23"/>
        <v>8.5106382978723402E-2</v>
      </c>
      <c r="M28" s="69">
        <v>258</v>
      </c>
      <c r="N28" s="67">
        <f t="shared" si="11"/>
        <v>0.91489361702127658</v>
      </c>
      <c r="O28" s="102">
        <v>19673</v>
      </c>
      <c r="P28" s="69">
        <v>2372</v>
      </c>
      <c r="Q28" s="67">
        <f t="shared" si="24"/>
        <v>0.12057134143242007</v>
      </c>
      <c r="R28" s="69">
        <v>17301</v>
      </c>
      <c r="S28" s="67">
        <f t="shared" si="12"/>
        <v>0.8794286585675799</v>
      </c>
      <c r="T28" s="102">
        <v>11439</v>
      </c>
      <c r="U28" s="69">
        <v>1306</v>
      </c>
      <c r="V28" s="67">
        <f t="shared" si="25"/>
        <v>0.11417081912754612</v>
      </c>
      <c r="W28" s="69">
        <v>10133</v>
      </c>
      <c r="X28" s="67">
        <f t="shared" si="13"/>
        <v>0.88582918087245388</v>
      </c>
      <c r="Y28" s="102">
        <v>6506</v>
      </c>
      <c r="Z28" s="69">
        <v>486</v>
      </c>
      <c r="AA28" s="67">
        <f t="shared" si="26"/>
        <v>7.4700276667691357E-2</v>
      </c>
      <c r="AB28" s="69">
        <v>6020</v>
      </c>
      <c r="AC28" s="67">
        <f t="shared" si="14"/>
        <v>0.92529972333230859</v>
      </c>
      <c r="AD28" s="102">
        <v>3442</v>
      </c>
      <c r="AE28" s="69">
        <v>132</v>
      </c>
      <c r="AF28" s="67">
        <f t="shared" si="27"/>
        <v>3.8349796629866359E-2</v>
      </c>
      <c r="AG28" s="69">
        <v>3310</v>
      </c>
      <c r="AH28" s="67">
        <f t="shared" si="15"/>
        <v>0.96165020337013363</v>
      </c>
      <c r="AI28" s="102">
        <v>1868</v>
      </c>
      <c r="AJ28" s="69">
        <v>35</v>
      </c>
      <c r="AK28" s="67">
        <f t="shared" si="28"/>
        <v>1.873661670235546E-2</v>
      </c>
      <c r="AL28" s="69">
        <v>1833</v>
      </c>
      <c r="AM28" s="67">
        <f t="shared" si="16"/>
        <v>0.98126338329764451</v>
      </c>
      <c r="AN28" s="102">
        <f t="shared" si="7"/>
        <v>43307</v>
      </c>
      <c r="AO28" s="69">
        <f t="shared" si="7"/>
        <v>4363</v>
      </c>
      <c r="AP28" s="67">
        <f t="shared" si="29"/>
        <v>0.10074583785531208</v>
      </c>
      <c r="AQ28" s="68">
        <f t="shared" si="9"/>
        <v>38944</v>
      </c>
      <c r="AR28" s="67">
        <f t="shared" si="17"/>
        <v>0.8992541621446879</v>
      </c>
    </row>
    <row r="29" spans="2:44" s="12" customFormat="1" ht="13.5" customHeight="1" thickBot="1">
      <c r="B29" s="333"/>
      <c r="C29" s="331"/>
      <c r="D29" s="76" t="s">
        <v>141</v>
      </c>
      <c r="E29" s="75">
        <v>800</v>
      </c>
      <c r="F29" s="75">
        <v>79</v>
      </c>
      <c r="G29" s="13">
        <f t="shared" si="22"/>
        <v>9.8750000000000004E-2</v>
      </c>
      <c r="H29" s="75">
        <v>721</v>
      </c>
      <c r="I29" s="13">
        <f t="shared" si="10"/>
        <v>0.90125</v>
      </c>
      <c r="J29" s="103">
        <v>2644</v>
      </c>
      <c r="K29" s="75">
        <v>224</v>
      </c>
      <c r="L29" s="13">
        <f t="shared" si="23"/>
        <v>8.4720121028744322E-2</v>
      </c>
      <c r="M29" s="75">
        <v>2420</v>
      </c>
      <c r="N29" s="13">
        <f t="shared" si="11"/>
        <v>0.91527987897125562</v>
      </c>
      <c r="O29" s="103">
        <v>114245</v>
      </c>
      <c r="P29" s="75">
        <v>18006</v>
      </c>
      <c r="Q29" s="13">
        <f t="shared" si="24"/>
        <v>0.15760864808087882</v>
      </c>
      <c r="R29" s="75">
        <v>96239</v>
      </c>
      <c r="S29" s="13">
        <f t="shared" si="12"/>
        <v>0.84239135191912118</v>
      </c>
      <c r="T29" s="103">
        <v>100377</v>
      </c>
      <c r="U29" s="75">
        <v>13751</v>
      </c>
      <c r="V29" s="13">
        <f t="shared" si="25"/>
        <v>0.13699353437540474</v>
      </c>
      <c r="W29" s="75">
        <v>86626</v>
      </c>
      <c r="X29" s="13">
        <f t="shared" si="13"/>
        <v>0.86300646562459526</v>
      </c>
      <c r="Y29" s="103">
        <v>67791</v>
      </c>
      <c r="Z29" s="75">
        <v>6677</v>
      </c>
      <c r="AA29" s="13">
        <f t="shared" si="26"/>
        <v>9.8493900370255641E-2</v>
      </c>
      <c r="AB29" s="75">
        <v>61114</v>
      </c>
      <c r="AC29" s="13">
        <f t="shared" si="14"/>
        <v>0.90150609962974437</v>
      </c>
      <c r="AD29" s="103">
        <v>30489</v>
      </c>
      <c r="AE29" s="75">
        <v>2110</v>
      </c>
      <c r="AF29" s="13">
        <f t="shared" si="27"/>
        <v>6.9205287152743614E-2</v>
      </c>
      <c r="AG29" s="75">
        <v>28379</v>
      </c>
      <c r="AH29" s="13">
        <f t="shared" si="15"/>
        <v>0.93079471284725634</v>
      </c>
      <c r="AI29" s="103">
        <v>9948</v>
      </c>
      <c r="AJ29" s="75">
        <v>461</v>
      </c>
      <c r="AK29" s="13">
        <f t="shared" si="28"/>
        <v>4.6340973059911542E-2</v>
      </c>
      <c r="AL29" s="75">
        <v>9487</v>
      </c>
      <c r="AM29" s="13">
        <f t="shared" si="16"/>
        <v>0.95365902694008842</v>
      </c>
      <c r="AN29" s="103">
        <f t="shared" si="7"/>
        <v>326294</v>
      </c>
      <c r="AO29" s="75">
        <f t="shared" si="7"/>
        <v>41308</v>
      </c>
      <c r="AP29" s="13">
        <f t="shared" si="29"/>
        <v>0.12659748570307761</v>
      </c>
      <c r="AQ29" s="34">
        <f t="shared" si="9"/>
        <v>284986</v>
      </c>
      <c r="AR29" s="13">
        <f t="shared" si="17"/>
        <v>0.87340251429692239</v>
      </c>
    </row>
    <row r="30" spans="2:44" s="12" customFormat="1" ht="13.5" customHeight="1" thickTop="1">
      <c r="B30" s="279" t="s">
        <v>144</v>
      </c>
      <c r="C30" s="280"/>
      <c r="D30" s="74" t="s">
        <v>143</v>
      </c>
      <c r="E30" s="104">
        <f t="shared" ref="E30:F32" si="30">SUM(E6,E9,E12,E15,E18,E21,E24,E27)</f>
        <v>1856</v>
      </c>
      <c r="F30" s="73">
        <f t="shared" si="30"/>
        <v>253</v>
      </c>
      <c r="G30" s="71">
        <f t="shared" si="22"/>
        <v>0.13631465517241378</v>
      </c>
      <c r="H30" s="73">
        <f>SUM(H6,H9,H12,H15,H18,H21,H24,H27)</f>
        <v>1603</v>
      </c>
      <c r="I30" s="71">
        <f t="shared" si="10"/>
        <v>0.86368534482758619</v>
      </c>
      <c r="J30" s="104">
        <f t="shared" ref="J30:K32" si="31">SUM(J6,J9,J12,J15,J18,J21,J24,J27)</f>
        <v>6116</v>
      </c>
      <c r="K30" s="73">
        <f t="shared" si="31"/>
        <v>725</v>
      </c>
      <c r="L30" s="71">
        <f t="shared" si="23"/>
        <v>0.11854153041203401</v>
      </c>
      <c r="M30" s="73">
        <f>SUM(M6,M9,M12,M15,M18,M21,M24,M27)</f>
        <v>5391</v>
      </c>
      <c r="N30" s="71">
        <f t="shared" si="11"/>
        <v>0.88145846958796603</v>
      </c>
      <c r="O30" s="104">
        <f t="shared" ref="O30:P32" si="32">SUM(O6,O9,O12,O15,O18,O21,O24,O27)</f>
        <v>367686</v>
      </c>
      <c r="P30" s="73">
        <f t="shared" si="32"/>
        <v>90408</v>
      </c>
      <c r="Q30" s="71">
        <f t="shared" si="24"/>
        <v>0.24588371599680162</v>
      </c>
      <c r="R30" s="73">
        <f>SUM(R6,R9,R12,R15,R18,R21,R24,R27)</f>
        <v>277278</v>
      </c>
      <c r="S30" s="71">
        <f t="shared" si="12"/>
        <v>0.75411628400319841</v>
      </c>
      <c r="T30" s="104">
        <f t="shared" ref="T30:U32" si="33">SUM(T6,T9,T12,T15,T18,T21,T24,T27)</f>
        <v>333124</v>
      </c>
      <c r="U30" s="73">
        <f t="shared" si="33"/>
        <v>72059</v>
      </c>
      <c r="V30" s="71">
        <f t="shared" si="25"/>
        <v>0.21631284446632484</v>
      </c>
      <c r="W30" s="73">
        <f>SUM(W6,W9,W12,W15,W18,W21,W24,W27)</f>
        <v>261065</v>
      </c>
      <c r="X30" s="71">
        <f t="shared" si="13"/>
        <v>0.78368715553367518</v>
      </c>
      <c r="Y30" s="104">
        <f t="shared" ref="Y30:Z32" si="34">SUM(Y6,Y9,Y12,Y15,Y18,Y21,Y24,Y27)</f>
        <v>209797</v>
      </c>
      <c r="Z30" s="73">
        <f t="shared" si="34"/>
        <v>32340</v>
      </c>
      <c r="AA30" s="71">
        <f t="shared" si="26"/>
        <v>0.15414901071035333</v>
      </c>
      <c r="AB30" s="73">
        <f>SUM(AB6,AB9,AB12,AB15,AB18,AB21,AB24,AB27)</f>
        <v>177457</v>
      </c>
      <c r="AC30" s="71">
        <f t="shared" si="14"/>
        <v>0.84585098928964664</v>
      </c>
      <c r="AD30" s="104">
        <f t="shared" ref="AD30:AE32" si="35">SUM(AD6,AD9,AD12,AD15,AD18,AD21,AD24,AD27)</f>
        <v>89281</v>
      </c>
      <c r="AE30" s="73">
        <f t="shared" si="35"/>
        <v>9231</v>
      </c>
      <c r="AF30" s="71">
        <f t="shared" si="27"/>
        <v>0.10339265913240218</v>
      </c>
      <c r="AG30" s="73">
        <f>SUM(AG6,AG9,AG12,AG15,AG18,AG21,AG24,AG27)</f>
        <v>80050</v>
      </c>
      <c r="AH30" s="71">
        <f t="shared" si="15"/>
        <v>0.89660734086759786</v>
      </c>
      <c r="AI30" s="104">
        <f t="shared" ref="AI30:AJ32" si="36">SUM(AI6,AI9,AI12,AI15,AI18,AI21,AI24,AI27)</f>
        <v>27229</v>
      </c>
      <c r="AJ30" s="73">
        <f t="shared" si="36"/>
        <v>1793</v>
      </c>
      <c r="AK30" s="71">
        <f t="shared" si="28"/>
        <v>6.5848911087443535E-2</v>
      </c>
      <c r="AL30" s="73">
        <f>SUM(AL6,AL9,AL12,AL15,AL18,AL21,AL24,AL27)</f>
        <v>25436</v>
      </c>
      <c r="AM30" s="71">
        <f t="shared" si="16"/>
        <v>0.93415108891255649</v>
      </c>
      <c r="AN30" s="104">
        <f t="shared" si="7"/>
        <v>1035089</v>
      </c>
      <c r="AO30" s="73">
        <f t="shared" si="7"/>
        <v>206809</v>
      </c>
      <c r="AP30" s="71">
        <f t="shared" si="29"/>
        <v>0.19979827821568966</v>
      </c>
      <c r="AQ30" s="72">
        <f t="shared" si="9"/>
        <v>828280</v>
      </c>
      <c r="AR30" s="71">
        <f t="shared" si="17"/>
        <v>0.80020172178431037</v>
      </c>
    </row>
    <row r="31" spans="2:44" s="12" customFormat="1" ht="13.5" customHeight="1">
      <c r="B31" s="281"/>
      <c r="C31" s="282"/>
      <c r="D31" s="70" t="s">
        <v>142</v>
      </c>
      <c r="E31" s="102">
        <f t="shared" si="30"/>
        <v>286</v>
      </c>
      <c r="F31" s="69">
        <f t="shared" si="30"/>
        <v>51</v>
      </c>
      <c r="G31" s="67">
        <f t="shared" si="22"/>
        <v>0.17832167832167833</v>
      </c>
      <c r="H31" s="69">
        <f>SUM(H7,H10,H13,H16,H19,H22,H25,H28)</f>
        <v>235</v>
      </c>
      <c r="I31" s="67">
        <f t="shared" si="10"/>
        <v>0.82167832167832167</v>
      </c>
      <c r="J31" s="102">
        <f t="shared" si="31"/>
        <v>797</v>
      </c>
      <c r="K31" s="69">
        <f t="shared" si="31"/>
        <v>106</v>
      </c>
      <c r="L31" s="67">
        <f t="shared" si="23"/>
        <v>0.1329987452948557</v>
      </c>
      <c r="M31" s="69">
        <f>SUM(M7,M10,M13,M16,M19,M22,M25,M28)</f>
        <v>691</v>
      </c>
      <c r="N31" s="67">
        <f t="shared" si="11"/>
        <v>0.86700125470514433</v>
      </c>
      <c r="O31" s="102">
        <f t="shared" si="32"/>
        <v>81015</v>
      </c>
      <c r="P31" s="69">
        <f t="shared" si="32"/>
        <v>14225</v>
      </c>
      <c r="Q31" s="67">
        <f t="shared" si="24"/>
        <v>0.17558476825279271</v>
      </c>
      <c r="R31" s="69">
        <f>SUM(R7,R10,R13,R16,R19,R22,R25,R28)</f>
        <v>66790</v>
      </c>
      <c r="S31" s="67">
        <f t="shared" si="12"/>
        <v>0.82441523174720732</v>
      </c>
      <c r="T31" s="102">
        <f t="shared" si="33"/>
        <v>45539</v>
      </c>
      <c r="U31" s="69">
        <f t="shared" si="33"/>
        <v>8051</v>
      </c>
      <c r="V31" s="67">
        <f t="shared" si="25"/>
        <v>0.17679351764421705</v>
      </c>
      <c r="W31" s="69">
        <f>SUM(W7,W10,W13,W16,W19,W22,W25,W28)</f>
        <v>37488</v>
      </c>
      <c r="X31" s="67">
        <f t="shared" si="13"/>
        <v>0.82320648235578298</v>
      </c>
      <c r="Y31" s="102">
        <f t="shared" si="34"/>
        <v>22960</v>
      </c>
      <c r="Z31" s="69">
        <f t="shared" si="34"/>
        <v>2681</v>
      </c>
      <c r="AA31" s="67">
        <f t="shared" si="26"/>
        <v>0.11676829268292684</v>
      </c>
      <c r="AB31" s="69">
        <f>SUM(AB7,AB10,AB13,AB16,AB19,AB22,AB25,AB28)</f>
        <v>20279</v>
      </c>
      <c r="AC31" s="67">
        <f t="shared" si="14"/>
        <v>0.88323170731707312</v>
      </c>
      <c r="AD31" s="102">
        <f t="shared" si="35"/>
        <v>10913</v>
      </c>
      <c r="AE31" s="69">
        <f t="shared" si="35"/>
        <v>622</v>
      </c>
      <c r="AF31" s="67">
        <f t="shared" si="27"/>
        <v>5.6996243012920368E-2</v>
      </c>
      <c r="AG31" s="69">
        <f>SUM(AG7,AG10,AG13,AG16,AG19,AG22,AG25,AG28)</f>
        <v>10291</v>
      </c>
      <c r="AH31" s="67">
        <f t="shared" si="15"/>
        <v>0.94300375698707961</v>
      </c>
      <c r="AI31" s="102">
        <f t="shared" si="36"/>
        <v>5315</v>
      </c>
      <c r="AJ31" s="69">
        <f t="shared" si="36"/>
        <v>113</v>
      </c>
      <c r="AK31" s="67">
        <f t="shared" si="28"/>
        <v>2.1260583254938851E-2</v>
      </c>
      <c r="AL31" s="69">
        <f>SUM(AL7,AL10,AL13,AL16,AL19,AL22,AL25,AL28)</f>
        <v>5202</v>
      </c>
      <c r="AM31" s="67">
        <f t="shared" si="16"/>
        <v>0.97873941674506115</v>
      </c>
      <c r="AN31" s="102">
        <f t="shared" si="7"/>
        <v>166825</v>
      </c>
      <c r="AO31" s="69">
        <f t="shared" si="7"/>
        <v>25849</v>
      </c>
      <c r="AP31" s="67">
        <f t="shared" si="29"/>
        <v>0.15494680053948748</v>
      </c>
      <c r="AQ31" s="68">
        <f t="shared" si="9"/>
        <v>140976</v>
      </c>
      <c r="AR31" s="67">
        <f t="shared" si="17"/>
        <v>0.84505319946051249</v>
      </c>
    </row>
    <row r="32" spans="2:44" s="12" customFormat="1" ht="13.5" customHeight="1">
      <c r="B32" s="267"/>
      <c r="C32" s="268"/>
      <c r="D32" s="63" t="s">
        <v>141</v>
      </c>
      <c r="E32" s="40">
        <f t="shared" si="30"/>
        <v>2142</v>
      </c>
      <c r="F32" s="62">
        <f t="shared" si="30"/>
        <v>304</v>
      </c>
      <c r="G32" s="60">
        <f>IFERROR(F32/E32,"-")</f>
        <v>0.1419234360410831</v>
      </c>
      <c r="H32" s="62">
        <f>SUM(H8,H11,H14,H17,H20,H23,H26,H29)</f>
        <v>1838</v>
      </c>
      <c r="I32" s="60">
        <f t="shared" si="10"/>
        <v>0.85807656395891685</v>
      </c>
      <c r="J32" s="105">
        <f t="shared" si="31"/>
        <v>6913</v>
      </c>
      <c r="K32" s="62">
        <f t="shared" si="31"/>
        <v>831</v>
      </c>
      <c r="L32" s="60">
        <f t="shared" si="23"/>
        <v>0.12020830319687545</v>
      </c>
      <c r="M32" s="62">
        <f>SUM(M8,M11,M14,M17,M20,M23,M26,M29)</f>
        <v>6082</v>
      </c>
      <c r="N32" s="60">
        <f t="shared" si="11"/>
        <v>0.87979169680312452</v>
      </c>
      <c r="O32" s="105">
        <f t="shared" si="32"/>
        <v>448701</v>
      </c>
      <c r="P32" s="62">
        <f t="shared" si="32"/>
        <v>104633</v>
      </c>
      <c r="Q32" s="60">
        <f t="shared" si="24"/>
        <v>0.23319092223997717</v>
      </c>
      <c r="R32" s="62">
        <f>SUM(R8,R11,R14,R17,R20,R23,R26,R29)</f>
        <v>344068</v>
      </c>
      <c r="S32" s="60">
        <f t="shared" si="12"/>
        <v>0.76680907776002283</v>
      </c>
      <c r="T32" s="105">
        <f t="shared" si="33"/>
        <v>378663</v>
      </c>
      <c r="U32" s="62">
        <f t="shared" si="33"/>
        <v>80110</v>
      </c>
      <c r="V32" s="60">
        <f t="shared" si="25"/>
        <v>0.21156014714931218</v>
      </c>
      <c r="W32" s="62">
        <f>SUM(W8,W11,W14,W17,W20,W23,W26,W29)</f>
        <v>298553</v>
      </c>
      <c r="X32" s="60">
        <f t="shared" si="13"/>
        <v>0.78843985285068785</v>
      </c>
      <c r="Y32" s="105">
        <f t="shared" si="34"/>
        <v>232757</v>
      </c>
      <c r="Z32" s="62">
        <f t="shared" si="34"/>
        <v>35021</v>
      </c>
      <c r="AA32" s="60">
        <f t="shared" si="26"/>
        <v>0.150461640251421</v>
      </c>
      <c r="AB32" s="62">
        <f>SUM(AB8,AB11,AB14,AB17,AB20,AB23,AB26,AB29)</f>
        <v>197736</v>
      </c>
      <c r="AC32" s="60">
        <f t="shared" si="14"/>
        <v>0.84953835974857894</v>
      </c>
      <c r="AD32" s="105">
        <f t="shared" si="35"/>
        <v>100194</v>
      </c>
      <c r="AE32" s="62">
        <f t="shared" si="35"/>
        <v>9853</v>
      </c>
      <c r="AF32" s="60">
        <f t="shared" si="27"/>
        <v>9.8339221909495581E-2</v>
      </c>
      <c r="AG32" s="62">
        <f>SUM(AG8,AG11,AG14,AG17,AG20,AG23,AG26,AG29)</f>
        <v>90341</v>
      </c>
      <c r="AH32" s="60">
        <f t="shared" si="15"/>
        <v>0.90166077809050438</v>
      </c>
      <c r="AI32" s="105">
        <f t="shared" si="36"/>
        <v>32544</v>
      </c>
      <c r="AJ32" s="62">
        <f t="shared" si="36"/>
        <v>1906</v>
      </c>
      <c r="AK32" s="60">
        <f t="shared" si="28"/>
        <v>5.8566863323500494E-2</v>
      </c>
      <c r="AL32" s="62">
        <f>SUM(AL8,AL11,AL14,AL17,AL20,AL23,AL26,AL29)</f>
        <v>30638</v>
      </c>
      <c r="AM32" s="60">
        <f t="shared" si="16"/>
        <v>0.94143313667649953</v>
      </c>
      <c r="AN32" s="105">
        <f>SUM(E32,J32,O32,T32,Y32,AD32,AI32)</f>
        <v>1201914</v>
      </c>
      <c r="AO32" s="62">
        <f t="shared" si="7"/>
        <v>232658</v>
      </c>
      <c r="AP32" s="60">
        <f t="shared" si="29"/>
        <v>0.19357291786267569</v>
      </c>
      <c r="AQ32" s="61">
        <f t="shared" si="9"/>
        <v>969256</v>
      </c>
      <c r="AR32" s="60">
        <f t="shared" si="17"/>
        <v>0.80642708213732428</v>
      </c>
    </row>
    <row r="33" spans="2:44" s="12" customFormat="1" ht="13.5" customHeight="1">
      <c r="B33" s="59"/>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row>
    <row r="34" spans="2:44" s="12" customFormat="1" ht="13.5" customHeight="1">
      <c r="B34" s="59"/>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row>
    <row r="35" spans="2:44" s="12" customFormat="1" ht="13.5" customHeight="1">
      <c r="B35" s="56"/>
      <c r="C35" s="6"/>
      <c r="D35" s="6"/>
      <c r="E35" s="6"/>
      <c r="F35" s="57"/>
      <c r="G35" s="6"/>
      <c r="H35" s="6"/>
      <c r="I35" s="6"/>
      <c r="J35" s="6"/>
      <c r="K35" s="57"/>
      <c r="L35" s="6"/>
      <c r="M35" s="6"/>
      <c r="N35" s="6"/>
      <c r="O35" s="6"/>
      <c r="P35" s="57"/>
      <c r="Q35" s="6"/>
      <c r="R35" s="6"/>
      <c r="S35" s="6"/>
      <c r="T35" s="6"/>
      <c r="U35" s="57"/>
      <c r="V35" s="6"/>
      <c r="W35" s="6"/>
      <c r="X35" s="6"/>
      <c r="Y35" s="6"/>
      <c r="Z35" s="57"/>
      <c r="AA35" s="6"/>
      <c r="AB35" s="6"/>
      <c r="AC35" s="6"/>
      <c r="AD35" s="6"/>
      <c r="AE35" s="57"/>
      <c r="AF35" s="6"/>
      <c r="AG35" s="6"/>
      <c r="AH35" s="6"/>
      <c r="AI35" s="6"/>
      <c r="AJ35" s="57"/>
      <c r="AK35" s="6"/>
      <c r="AL35" s="6"/>
      <c r="AM35" s="6"/>
      <c r="AN35" s="6"/>
      <c r="AO35" s="57"/>
      <c r="AP35" s="6"/>
      <c r="AQ35" s="6"/>
      <c r="AR35" s="6"/>
    </row>
    <row r="36" spans="2:44" s="12" customFormat="1">
      <c r="B36" s="5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row>
    <row r="37" spans="2:44" s="12" customFormat="1">
      <c r="B37" s="5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sheetData>
  <mergeCells count="64">
    <mergeCell ref="C3:C5"/>
    <mergeCell ref="Y4:Y5"/>
    <mergeCell ref="B3:B5"/>
    <mergeCell ref="F4:G4"/>
    <mergeCell ref="H4:I4"/>
    <mergeCell ref="M4:N4"/>
    <mergeCell ref="J3:N3"/>
    <mergeCell ref="O3:S3"/>
    <mergeCell ref="T3:X3"/>
    <mergeCell ref="Y3:AC3"/>
    <mergeCell ref="E3:I3"/>
    <mergeCell ref="E4:E5"/>
    <mergeCell ref="K4:L4"/>
    <mergeCell ref="T4:T5"/>
    <mergeCell ref="AD3:AH3"/>
    <mergeCell ref="AI3:AM3"/>
    <mergeCell ref="AN3:AR3"/>
    <mergeCell ref="AO4:AP4"/>
    <mergeCell ref="AQ4:AR4"/>
    <mergeCell ref="AJ4:AK4"/>
    <mergeCell ref="AL4:AM4"/>
    <mergeCell ref="AI4:AI5"/>
    <mergeCell ref="AN4:AN5"/>
    <mergeCell ref="AE4:AF4"/>
    <mergeCell ref="AG4:AH4"/>
    <mergeCell ref="AD4:AD5"/>
    <mergeCell ref="BP6:BQ6"/>
    <mergeCell ref="AZ6:BA6"/>
    <mergeCell ref="BB6:BC6"/>
    <mergeCell ref="BD6:BE6"/>
    <mergeCell ref="BF6:BG6"/>
    <mergeCell ref="BH6:BI6"/>
    <mergeCell ref="B15:B17"/>
    <mergeCell ref="AT4:AT5"/>
    <mergeCell ref="BJ6:BK6"/>
    <mergeCell ref="BL6:BM6"/>
    <mergeCell ref="BN6:BO6"/>
    <mergeCell ref="AW4:AX4"/>
    <mergeCell ref="AU4:AV4"/>
    <mergeCell ref="J4:J5"/>
    <mergeCell ref="O4:O5"/>
    <mergeCell ref="P4:Q4"/>
    <mergeCell ref="R4:S4"/>
    <mergeCell ref="Z4:AA4"/>
    <mergeCell ref="AB4:AC4"/>
    <mergeCell ref="U4:V4"/>
    <mergeCell ref="W4:X4"/>
    <mergeCell ref="D3:D5"/>
    <mergeCell ref="B12:B14"/>
    <mergeCell ref="B9:B11"/>
    <mergeCell ref="B6:B8"/>
    <mergeCell ref="B30:C32"/>
    <mergeCell ref="C27:C29"/>
    <mergeCell ref="C24:C26"/>
    <mergeCell ref="C21:C23"/>
    <mergeCell ref="C18:C20"/>
    <mergeCell ref="C15:C17"/>
    <mergeCell ref="C12:C14"/>
    <mergeCell ref="C9:C11"/>
    <mergeCell ref="C6:C8"/>
    <mergeCell ref="B27:B29"/>
    <mergeCell ref="B24:B26"/>
    <mergeCell ref="B21:B23"/>
    <mergeCell ref="B18:B20"/>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colBreaks count="1" manualBreakCount="1">
    <brk id="24" max="31" man="1"/>
  </colBreaks>
  <ignoredErrors>
    <ignoredError sqref="AP6:AP7 G32 G31 L31 Q31 V31 AA31 AC30:AC31 AF31 AK31 AP10 AP13 AP16 AP19 AP29 AP28 AP25 AP22 L32 Q32 V32 AA32 AC32 AF32 AK32 AP8 AR8 AP9 AR9 AR10 AP11 AR11 AP12 AR12 AR13 AP14 AR14 AP15 AR15 AR16 AP17 AR17 AP18 AR18 AR19 AP20 AR20 AP21 AR21 AR22 AP23 AR23 AP24 AR24 AR25 AP26 AR26 AP27 AR27 AR28 AR29 G30 I30 L30 N30 Q30 S30 V30 X30 AA30 AF30 AH30 AK30 AM30:AR30 I31 N31 S31 X31 AH31 AM31:AR31 I32 N32 S32 X32 AH32 AM32:AR32" formula="1"/>
    <ignoredError sqref="AU6:AX14 I6:I29 N6:N29 S6:S29 X6:X29 AC6:AC29 AH6:AH29 AM6:AO6 AQ6:AQ7 AM7:AO7 E30:F30 J30:J32 O30:O32 T30:T32 Y30:Y32 AB30:AB32 AD30:AD32 AI30:AI32 E31:F32" emptyCellReference="1"/>
    <ignoredError sqref="AM8:AO8 AQ8:AQ29 AM9:AO29 H30:H32 K30:K32 M30:M32 P30:P32 R30:R32 U30:U32 W30:W32 Z30:Z32 AE30:AE32 AG30:AG32 AJ30:AJ32 AL30:AL32" formula="1"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B1:B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330</v>
      </c>
    </row>
    <row r="2" spans="2:2" ht="16.5" customHeight="1">
      <c r="B2" s="3" t="s">
        <v>308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CO231"/>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4" width="10.625" style="3" customWidth="1"/>
    <col min="45" max="45" width="9.625" style="3" customWidth="1"/>
    <col min="46" max="46" width="3.125" style="3" customWidth="1"/>
    <col min="47" max="47" width="13.625" style="3" customWidth="1"/>
    <col min="48" max="48" width="23.875" style="3" bestFit="1" customWidth="1"/>
    <col min="49" max="53" width="10.625" style="3" customWidth="1"/>
    <col min="54" max="54" width="9.625" style="3" customWidth="1"/>
    <col min="55" max="55" width="4.25" style="3" customWidth="1"/>
    <col min="56" max="56" width="14.125" style="3" customWidth="1"/>
    <col min="57" max="64" width="9.625" style="3" customWidth="1"/>
    <col min="65" max="65" width="9" style="3"/>
    <col min="66" max="66" width="15.75" style="3" bestFit="1" customWidth="1"/>
    <col min="67" max="78" width="9.625" style="3" customWidth="1"/>
    <col min="79" max="79" width="9" style="3"/>
    <col min="80" max="80" width="15.75" style="3" bestFit="1" customWidth="1"/>
    <col min="81" max="92" width="9.625" style="3" customWidth="1"/>
    <col min="93" max="16384" width="9" style="3"/>
  </cols>
  <sheetData>
    <row r="1" spans="1:93" ht="16.5" customHeight="1">
      <c r="B1" s="3" t="s">
        <v>330</v>
      </c>
    </row>
    <row r="2" spans="1:93" ht="16.5" customHeight="1">
      <c r="B2" s="3" t="s">
        <v>331</v>
      </c>
      <c r="AT2" s="6" t="s">
        <v>266</v>
      </c>
      <c r="BD2" s="6" t="s">
        <v>233</v>
      </c>
      <c r="BN2" s="6" t="s">
        <v>186</v>
      </c>
      <c r="CB2" s="6" t="s">
        <v>137</v>
      </c>
    </row>
    <row r="3" spans="1:93" ht="16.5" customHeight="1">
      <c r="B3" s="348"/>
      <c r="C3" s="351" t="s">
        <v>156</v>
      </c>
      <c r="D3" s="302" t="s">
        <v>155</v>
      </c>
      <c r="E3" s="345" t="s">
        <v>65</v>
      </c>
      <c r="F3" s="346"/>
      <c r="G3" s="346"/>
      <c r="H3" s="346"/>
      <c r="I3" s="347"/>
      <c r="J3" s="345" t="s">
        <v>66</v>
      </c>
      <c r="K3" s="346"/>
      <c r="L3" s="346"/>
      <c r="M3" s="346"/>
      <c r="N3" s="347"/>
      <c r="O3" s="345" t="s">
        <v>67</v>
      </c>
      <c r="P3" s="346"/>
      <c r="Q3" s="346"/>
      <c r="R3" s="346"/>
      <c r="S3" s="347"/>
      <c r="T3" s="345" t="s">
        <v>68</v>
      </c>
      <c r="U3" s="346"/>
      <c r="V3" s="346"/>
      <c r="W3" s="346"/>
      <c r="X3" s="347"/>
      <c r="Y3" s="345" t="s">
        <v>69</v>
      </c>
      <c r="Z3" s="346"/>
      <c r="AA3" s="346"/>
      <c r="AB3" s="346"/>
      <c r="AC3" s="347"/>
      <c r="AD3" s="345" t="s">
        <v>70</v>
      </c>
      <c r="AE3" s="346"/>
      <c r="AF3" s="346"/>
      <c r="AG3" s="346"/>
      <c r="AH3" s="347"/>
      <c r="AI3" s="345" t="s">
        <v>71</v>
      </c>
      <c r="AJ3" s="346"/>
      <c r="AK3" s="346"/>
      <c r="AL3" s="346"/>
      <c r="AM3" s="347"/>
      <c r="AN3" s="345" t="s">
        <v>64</v>
      </c>
      <c r="AO3" s="346"/>
      <c r="AP3" s="346"/>
      <c r="AQ3" s="346"/>
      <c r="AR3" s="347"/>
      <c r="AS3" s="99"/>
      <c r="AT3" s="357"/>
      <c r="AU3" s="272" t="s">
        <v>156</v>
      </c>
      <c r="AV3" s="272" t="s">
        <v>155</v>
      </c>
      <c r="AW3" s="272" t="s">
        <v>64</v>
      </c>
      <c r="AX3" s="272"/>
      <c r="AY3" s="272"/>
      <c r="AZ3" s="272"/>
      <c r="BA3" s="272"/>
      <c r="BB3" s="99"/>
      <c r="BD3" s="292" t="s">
        <v>300</v>
      </c>
      <c r="BE3" s="248" t="s">
        <v>136</v>
      </c>
      <c r="BF3" s="336"/>
      <c r="BG3" s="336"/>
      <c r="BH3" s="249"/>
      <c r="BI3" s="337" t="s">
        <v>142</v>
      </c>
      <c r="BJ3" s="337"/>
      <c r="BK3" s="337"/>
      <c r="BL3" s="337"/>
      <c r="BN3" s="292" t="s">
        <v>302</v>
      </c>
      <c r="BO3" s="248" t="s">
        <v>136</v>
      </c>
      <c r="BP3" s="336"/>
      <c r="BQ3" s="336"/>
      <c r="BR3" s="336"/>
      <c r="BS3" s="336"/>
      <c r="BT3" s="249"/>
      <c r="BU3" s="337" t="s">
        <v>142</v>
      </c>
      <c r="BV3" s="337"/>
      <c r="BW3" s="337"/>
      <c r="BX3" s="337"/>
      <c r="BY3" s="337"/>
      <c r="BZ3" s="337"/>
      <c r="CB3" s="292" t="s">
        <v>302</v>
      </c>
      <c r="CC3" s="248" t="s">
        <v>136</v>
      </c>
      <c r="CD3" s="336"/>
      <c r="CE3" s="336"/>
      <c r="CF3" s="336"/>
      <c r="CG3" s="336"/>
      <c r="CH3" s="249"/>
      <c r="CI3" s="248" t="s">
        <v>142</v>
      </c>
      <c r="CJ3" s="336"/>
      <c r="CK3" s="336"/>
      <c r="CL3" s="336"/>
      <c r="CM3" s="336"/>
      <c r="CN3" s="249"/>
      <c r="CO3" s="354"/>
    </row>
    <row r="4" spans="1:93" ht="16.5" customHeight="1">
      <c r="B4" s="349"/>
      <c r="C4" s="352"/>
      <c r="D4" s="302"/>
      <c r="E4" s="303" t="s">
        <v>176</v>
      </c>
      <c r="F4" s="334" t="s">
        <v>139</v>
      </c>
      <c r="G4" s="312"/>
      <c r="H4" s="334" t="s">
        <v>138</v>
      </c>
      <c r="I4" s="312"/>
      <c r="J4" s="303" t="s">
        <v>176</v>
      </c>
      <c r="K4" s="306" t="s">
        <v>139</v>
      </c>
      <c r="L4" s="308"/>
      <c r="M4" s="334" t="s">
        <v>138</v>
      </c>
      <c r="N4" s="312"/>
      <c r="O4" s="303" t="s">
        <v>176</v>
      </c>
      <c r="P4" s="306" t="s">
        <v>139</v>
      </c>
      <c r="Q4" s="308"/>
      <c r="R4" s="334" t="s">
        <v>138</v>
      </c>
      <c r="S4" s="312"/>
      <c r="T4" s="303" t="s">
        <v>176</v>
      </c>
      <c r="U4" s="306" t="s">
        <v>139</v>
      </c>
      <c r="V4" s="308"/>
      <c r="W4" s="334" t="s">
        <v>138</v>
      </c>
      <c r="X4" s="312"/>
      <c r="Y4" s="303" t="s">
        <v>176</v>
      </c>
      <c r="Z4" s="306" t="s">
        <v>139</v>
      </c>
      <c r="AA4" s="308"/>
      <c r="AB4" s="334" t="s">
        <v>138</v>
      </c>
      <c r="AC4" s="312"/>
      <c r="AD4" s="303" t="s">
        <v>176</v>
      </c>
      <c r="AE4" s="306" t="s">
        <v>139</v>
      </c>
      <c r="AF4" s="308"/>
      <c r="AG4" s="334" t="s">
        <v>138</v>
      </c>
      <c r="AH4" s="312"/>
      <c r="AI4" s="303" t="s">
        <v>176</v>
      </c>
      <c r="AJ4" s="306" t="s">
        <v>139</v>
      </c>
      <c r="AK4" s="308"/>
      <c r="AL4" s="334" t="s">
        <v>138</v>
      </c>
      <c r="AM4" s="312"/>
      <c r="AN4" s="303" t="s">
        <v>176</v>
      </c>
      <c r="AO4" s="306" t="s">
        <v>139</v>
      </c>
      <c r="AP4" s="308"/>
      <c r="AQ4" s="334" t="s">
        <v>138</v>
      </c>
      <c r="AR4" s="312"/>
      <c r="AS4" s="95"/>
      <c r="AT4" s="357"/>
      <c r="AU4" s="272"/>
      <c r="AV4" s="272"/>
      <c r="AW4" s="318" t="s">
        <v>174</v>
      </c>
      <c r="AX4" s="270" t="s">
        <v>139</v>
      </c>
      <c r="AY4" s="270"/>
      <c r="AZ4" s="270" t="s">
        <v>138</v>
      </c>
      <c r="BA4" s="270"/>
      <c r="BB4" s="211"/>
      <c r="BD4" s="294"/>
      <c r="BE4" s="343" t="s">
        <v>256</v>
      </c>
      <c r="BF4" s="344"/>
      <c r="BG4" s="343" t="s">
        <v>261</v>
      </c>
      <c r="BH4" s="344"/>
      <c r="BI4" s="276" t="s">
        <v>262</v>
      </c>
      <c r="BJ4" s="276"/>
      <c r="BK4" s="276" t="s">
        <v>261</v>
      </c>
      <c r="BL4" s="276"/>
      <c r="BN4" s="294"/>
      <c r="BO4" s="339" t="s">
        <v>262</v>
      </c>
      <c r="BP4" s="340"/>
      <c r="BQ4" s="341"/>
      <c r="BR4" s="339" t="s">
        <v>261</v>
      </c>
      <c r="BS4" s="340"/>
      <c r="BT4" s="341"/>
      <c r="BU4" s="338" t="s">
        <v>262</v>
      </c>
      <c r="BV4" s="338"/>
      <c r="BW4" s="338"/>
      <c r="BX4" s="338" t="s">
        <v>261</v>
      </c>
      <c r="BY4" s="338"/>
      <c r="BZ4" s="338"/>
      <c r="CA4" s="106"/>
      <c r="CB4" s="294"/>
      <c r="CC4" s="339" t="s">
        <v>262</v>
      </c>
      <c r="CD4" s="340"/>
      <c r="CE4" s="341"/>
      <c r="CF4" s="339" t="s">
        <v>261</v>
      </c>
      <c r="CG4" s="340"/>
      <c r="CH4" s="341"/>
      <c r="CI4" s="339" t="s">
        <v>262</v>
      </c>
      <c r="CJ4" s="340"/>
      <c r="CK4" s="341"/>
      <c r="CL4" s="339" t="s">
        <v>261</v>
      </c>
      <c r="CM4" s="340"/>
      <c r="CN4" s="341"/>
      <c r="CO4" s="355"/>
    </row>
    <row r="5" spans="1:93" ht="50.1" customHeight="1">
      <c r="B5" s="350"/>
      <c r="C5" s="353"/>
      <c r="D5" s="302"/>
      <c r="E5" s="305"/>
      <c r="F5" s="94" t="s">
        <v>72</v>
      </c>
      <c r="G5" s="114" t="s">
        <v>169</v>
      </c>
      <c r="H5" s="83" t="s">
        <v>170</v>
      </c>
      <c r="I5" s="114" t="s">
        <v>171</v>
      </c>
      <c r="J5" s="305"/>
      <c r="K5" s="94" t="s">
        <v>72</v>
      </c>
      <c r="L5" s="114" t="s">
        <v>169</v>
      </c>
      <c r="M5" s="83" t="s">
        <v>170</v>
      </c>
      <c r="N5" s="114" t="s">
        <v>171</v>
      </c>
      <c r="O5" s="305"/>
      <c r="P5" s="94" t="s">
        <v>72</v>
      </c>
      <c r="Q5" s="114" t="s">
        <v>169</v>
      </c>
      <c r="R5" s="83" t="s">
        <v>170</v>
      </c>
      <c r="S5" s="114" t="s">
        <v>171</v>
      </c>
      <c r="T5" s="305"/>
      <c r="U5" s="94" t="s">
        <v>72</v>
      </c>
      <c r="V5" s="114" t="s">
        <v>169</v>
      </c>
      <c r="W5" s="83" t="s">
        <v>170</v>
      </c>
      <c r="X5" s="114" t="s">
        <v>171</v>
      </c>
      <c r="Y5" s="305"/>
      <c r="Z5" s="94" t="s">
        <v>72</v>
      </c>
      <c r="AA5" s="114" t="s">
        <v>169</v>
      </c>
      <c r="AB5" s="83" t="s">
        <v>170</v>
      </c>
      <c r="AC5" s="114" t="s">
        <v>171</v>
      </c>
      <c r="AD5" s="305"/>
      <c r="AE5" s="94" t="s">
        <v>72</v>
      </c>
      <c r="AF5" s="114" t="s">
        <v>169</v>
      </c>
      <c r="AG5" s="83" t="s">
        <v>170</v>
      </c>
      <c r="AH5" s="114" t="s">
        <v>171</v>
      </c>
      <c r="AI5" s="305"/>
      <c r="AJ5" s="94" t="s">
        <v>72</v>
      </c>
      <c r="AK5" s="114" t="s">
        <v>169</v>
      </c>
      <c r="AL5" s="83" t="s">
        <v>170</v>
      </c>
      <c r="AM5" s="114" t="s">
        <v>171</v>
      </c>
      <c r="AN5" s="305"/>
      <c r="AO5" s="94" t="s">
        <v>72</v>
      </c>
      <c r="AP5" s="114" t="s">
        <v>169</v>
      </c>
      <c r="AQ5" s="83" t="s">
        <v>170</v>
      </c>
      <c r="AR5" s="114" t="s">
        <v>171</v>
      </c>
      <c r="AS5" s="100"/>
      <c r="AT5" s="357"/>
      <c r="AU5" s="272"/>
      <c r="AV5" s="272"/>
      <c r="AW5" s="318"/>
      <c r="AX5" s="224" t="s">
        <v>72</v>
      </c>
      <c r="AY5" s="224" t="s">
        <v>169</v>
      </c>
      <c r="AZ5" s="221" t="s">
        <v>170</v>
      </c>
      <c r="BA5" s="224" t="s">
        <v>171</v>
      </c>
      <c r="BB5" s="100"/>
      <c r="BD5" s="293"/>
      <c r="BE5" s="207" t="s">
        <v>267</v>
      </c>
      <c r="BF5" s="207" t="s">
        <v>268</v>
      </c>
      <c r="BG5" s="207" t="s">
        <v>267</v>
      </c>
      <c r="BH5" s="207" t="s">
        <v>268</v>
      </c>
      <c r="BI5" s="207" t="s">
        <v>267</v>
      </c>
      <c r="BJ5" s="207" t="s">
        <v>268</v>
      </c>
      <c r="BK5" s="207" t="s">
        <v>267</v>
      </c>
      <c r="BL5" s="207" t="s">
        <v>268</v>
      </c>
      <c r="BN5" s="293"/>
      <c r="BO5" s="207" t="s">
        <v>267</v>
      </c>
      <c r="BP5" s="207" t="s">
        <v>268</v>
      </c>
      <c r="BQ5" s="109" t="s">
        <v>276</v>
      </c>
      <c r="BR5" s="207" t="s">
        <v>267</v>
      </c>
      <c r="BS5" s="207" t="s">
        <v>268</v>
      </c>
      <c r="BT5" s="109" t="s">
        <v>277</v>
      </c>
      <c r="BU5" s="207" t="s">
        <v>267</v>
      </c>
      <c r="BV5" s="207" t="s">
        <v>268</v>
      </c>
      <c r="BW5" s="109" t="s">
        <v>276</v>
      </c>
      <c r="BX5" s="207" t="s">
        <v>267</v>
      </c>
      <c r="BY5" s="207" t="s">
        <v>268</v>
      </c>
      <c r="BZ5" s="109" t="s">
        <v>277</v>
      </c>
      <c r="CA5" s="106"/>
      <c r="CB5" s="293"/>
      <c r="CC5" s="207" t="s">
        <v>267</v>
      </c>
      <c r="CD5" s="207" t="s">
        <v>268</v>
      </c>
      <c r="CE5" s="109" t="s">
        <v>269</v>
      </c>
      <c r="CF5" s="207" t="s">
        <v>267</v>
      </c>
      <c r="CG5" s="207" t="s">
        <v>268</v>
      </c>
      <c r="CH5" s="109" t="s">
        <v>269</v>
      </c>
      <c r="CI5" s="207" t="s">
        <v>267</v>
      </c>
      <c r="CJ5" s="207" t="s">
        <v>268</v>
      </c>
      <c r="CK5" s="109" t="s">
        <v>269</v>
      </c>
      <c r="CL5" s="207" t="s">
        <v>267</v>
      </c>
      <c r="CM5" s="207" t="s">
        <v>268</v>
      </c>
      <c r="CN5" s="109" t="s">
        <v>269</v>
      </c>
      <c r="CO5" s="356"/>
    </row>
    <row r="6" spans="1:93" s="12" customFormat="1" ht="13.5" customHeight="1">
      <c r="A6" s="81"/>
      <c r="B6" s="262">
        <v>1</v>
      </c>
      <c r="C6" s="329" t="s">
        <v>57</v>
      </c>
      <c r="D6" s="80" t="s">
        <v>143</v>
      </c>
      <c r="E6" s="101">
        <v>703</v>
      </c>
      <c r="F6" s="79">
        <v>71</v>
      </c>
      <c r="G6" s="77">
        <f>IFERROR(F6/E6,"-")</f>
        <v>0.10099573257467995</v>
      </c>
      <c r="H6" s="79">
        <v>632</v>
      </c>
      <c r="I6" s="77">
        <f>IFERROR(H6/E6,"-")</f>
        <v>0.89900426742532002</v>
      </c>
      <c r="J6" s="101">
        <v>2362</v>
      </c>
      <c r="K6" s="79">
        <v>200</v>
      </c>
      <c r="L6" s="77">
        <f>IFERROR(K6/J6,"-")</f>
        <v>8.4674005080440304E-2</v>
      </c>
      <c r="M6" s="79">
        <v>2162</v>
      </c>
      <c r="N6" s="77">
        <f>IFERROR(M6/J6,"-")</f>
        <v>0.91532599491955968</v>
      </c>
      <c r="O6" s="101">
        <v>94572</v>
      </c>
      <c r="P6" s="79">
        <v>15634</v>
      </c>
      <c r="Q6" s="77">
        <f>IFERROR(P6/O6,"-")</f>
        <v>0.16531320052446813</v>
      </c>
      <c r="R6" s="79">
        <v>78938</v>
      </c>
      <c r="S6" s="77">
        <f>IFERROR(R6/O6,"-")</f>
        <v>0.83468679947553182</v>
      </c>
      <c r="T6" s="101">
        <v>88938</v>
      </c>
      <c r="U6" s="79">
        <v>12445</v>
      </c>
      <c r="V6" s="77">
        <f>IFERROR(U6/T6,"-")</f>
        <v>0.13992893926105826</v>
      </c>
      <c r="W6" s="79">
        <v>76493</v>
      </c>
      <c r="X6" s="77">
        <f>IFERROR(W6/T6,"-")</f>
        <v>0.86007106073894168</v>
      </c>
      <c r="Y6" s="101">
        <v>61285</v>
      </c>
      <c r="Z6" s="79">
        <v>6191</v>
      </c>
      <c r="AA6" s="77">
        <f>IFERROR(Z6/Y6,"-")</f>
        <v>0.10101982540589051</v>
      </c>
      <c r="AB6" s="79">
        <v>55094</v>
      </c>
      <c r="AC6" s="77">
        <f>IFERROR(AB6/Y6,"-")</f>
        <v>0.8989801745941095</v>
      </c>
      <c r="AD6" s="101">
        <v>27047</v>
      </c>
      <c r="AE6" s="79">
        <v>1978</v>
      </c>
      <c r="AF6" s="77">
        <f>IFERROR(AE6/AD6,"-")</f>
        <v>7.3131955484896663E-2</v>
      </c>
      <c r="AG6" s="79">
        <v>25069</v>
      </c>
      <c r="AH6" s="77">
        <f>IFERROR(AG6/AD6,"-")</f>
        <v>0.9268680445151033</v>
      </c>
      <c r="AI6" s="101">
        <v>8080</v>
      </c>
      <c r="AJ6" s="79">
        <v>426</v>
      </c>
      <c r="AK6" s="77">
        <f>IFERROR(AJ6/AI6,"-")</f>
        <v>5.2722772277227721E-2</v>
      </c>
      <c r="AL6" s="79">
        <v>7654</v>
      </c>
      <c r="AM6" s="77">
        <f>IFERROR(AL6/AI6,"-")</f>
        <v>0.94727722772277223</v>
      </c>
      <c r="AN6" s="101">
        <f>SUM(E6,J6,O6,T6,Y6,AD6,AI6)</f>
        <v>282987</v>
      </c>
      <c r="AO6" s="79">
        <f>SUM(F6,K6,P6,U6,Z6,AE6,AJ6)</f>
        <v>36945</v>
      </c>
      <c r="AP6" s="77">
        <f>IFERROR(AO6/AN6,"-")</f>
        <v>0.13055370034665903</v>
      </c>
      <c r="AQ6" s="79">
        <f t="shared" ref="AQ6:AQ53" si="0">SUM(H6,M6,R6,W6,AB6,AG6,AL6)</f>
        <v>246042</v>
      </c>
      <c r="AR6" s="77">
        <f>IFERROR(AQ6/AN6,"-")</f>
        <v>0.86944629965334097</v>
      </c>
      <c r="AS6" s="98"/>
      <c r="AT6" s="272">
        <v>1</v>
      </c>
      <c r="AU6" s="342" t="s">
        <v>57</v>
      </c>
      <c r="AV6" s="11" t="s">
        <v>136</v>
      </c>
      <c r="AW6" s="225">
        <v>277063</v>
      </c>
      <c r="AX6" s="40">
        <v>33356</v>
      </c>
      <c r="AY6" s="91">
        <v>0.12039139112764967</v>
      </c>
      <c r="AZ6" s="40">
        <v>243707</v>
      </c>
      <c r="BA6" s="91">
        <v>0.87960860887235037</v>
      </c>
      <c r="BB6" s="98"/>
      <c r="BC6" s="58">
        <v>1</v>
      </c>
      <c r="BD6" s="11" t="s">
        <v>57</v>
      </c>
      <c r="BE6" s="38">
        <f>INDEX($AP:$AP,(ROW()+(BC6*2)-2))</f>
        <v>0.13055370034665903</v>
      </c>
      <c r="BF6" s="38">
        <f>INDEX($AY:$AY,(ROW()+(BC6*2)-2))</f>
        <v>0.12039139112764967</v>
      </c>
      <c r="BG6" s="38">
        <f t="shared" ref="BG6:BG37" si="1">INDEX($AR:$AR,(ROW()+(BC6*2)-2))</f>
        <v>0.86944629965334097</v>
      </c>
      <c r="BH6" s="38">
        <f>INDEX($BA:$BA,(ROW()+(BC6*2)-2))</f>
        <v>0.87960860887235037</v>
      </c>
      <c r="BI6" s="38">
        <f t="shared" ref="BI6:BI37" si="2">INDEX($AP:$AP,(ROW()+(BC6*2)-1))</f>
        <v>0.10074583785531208</v>
      </c>
      <c r="BJ6" s="38">
        <f>INDEX($AY:$AY,(ROW()+(BC6*2)-1))</f>
        <v>9.5331884451688859E-2</v>
      </c>
      <c r="BK6" s="38">
        <f t="shared" ref="BK6:BK37" si="3">INDEX($AR:$AR,(ROW()+(BC6*2)-1))</f>
        <v>0.8992541621446879</v>
      </c>
      <c r="BL6" s="38">
        <f>INDEX($BA:$BA,(ROW()+(BC6*2)-1))</f>
        <v>0.90466811554831117</v>
      </c>
      <c r="BN6" s="82" t="s">
        <v>57</v>
      </c>
      <c r="BO6" s="38">
        <f>VLOOKUP($BN6,$BD$6:$BL$80,2,0)</f>
        <v>0.13055370034665903</v>
      </c>
      <c r="BP6" s="38">
        <f>VLOOKUP($BN6,$BD$6:$BL$80,3,0)</f>
        <v>0.12039139112764967</v>
      </c>
      <c r="BQ6" s="217">
        <f>(ROUND(BO6,3)-ROUND(BP6,3))*100</f>
        <v>1.100000000000001</v>
      </c>
      <c r="BR6" s="38">
        <f>VLOOKUP($BN6,$BD$6:$BL$80,4,0)</f>
        <v>0.86944629965334097</v>
      </c>
      <c r="BS6" s="38">
        <f>VLOOKUP($BN6,$BD$6:$BL$80,5,0)</f>
        <v>0.87960860887235037</v>
      </c>
      <c r="BT6" s="217">
        <f>(ROUND(BR6,3)-ROUND(BS6,3))*100</f>
        <v>-1.100000000000001</v>
      </c>
      <c r="BU6" s="38">
        <f>VLOOKUP($BN6,$BD$6:$BL$80,6,0)</f>
        <v>0.10074583785531208</v>
      </c>
      <c r="BV6" s="38">
        <f>VLOOKUP($BN6,$BD$6:$BL$80,7,0)</f>
        <v>9.5331884451688859E-2</v>
      </c>
      <c r="BW6" s="217">
        <f>(ROUND(BU6,3)-ROUND(BV6,3))*100</f>
        <v>0.60000000000000053</v>
      </c>
      <c r="BX6" s="38">
        <f>VLOOKUP($BN6,$BD$6:$BL$80,8,0)</f>
        <v>0.8992541621446879</v>
      </c>
      <c r="BY6" s="38">
        <f>VLOOKUP($BN6,$BD$6:$BL$80,9,0)</f>
        <v>0.90466811554831117</v>
      </c>
      <c r="BZ6" s="217">
        <f>(ROUND(BX6,3)-ROUND(BY6,3))*100</f>
        <v>-0.60000000000000053</v>
      </c>
      <c r="CB6" s="82" t="s">
        <v>57</v>
      </c>
      <c r="CC6" s="38">
        <f>$BE$80</f>
        <v>0.19979827821568966</v>
      </c>
      <c r="CD6" s="38">
        <f>$BF$80</f>
        <v>0.19439210175418986</v>
      </c>
      <c r="CE6" s="217">
        <f>(ROUND(CC6,3)-ROUND(CD6,3))*100</f>
        <v>0.60000000000000053</v>
      </c>
      <c r="CF6" s="38">
        <f>$BG$80</f>
        <v>0.80020172178431037</v>
      </c>
      <c r="CG6" s="38">
        <f>$BH$80</f>
        <v>0.80560789824581014</v>
      </c>
      <c r="CH6" s="217">
        <f>(ROUND(CF6,3)-ROUND(CG6,3))*100</f>
        <v>-0.60000000000000053</v>
      </c>
      <c r="CI6" s="38">
        <f>$BI$80</f>
        <v>0.15494680053948748</v>
      </c>
      <c r="CJ6" s="38">
        <f>$BJ$80</f>
        <v>0.15287213040444225</v>
      </c>
      <c r="CK6" s="217">
        <f>(ROUND(CI6,3)-ROUND(CJ6,3))*100</f>
        <v>0.20000000000000018</v>
      </c>
      <c r="CL6" s="38">
        <f>$BK$80</f>
        <v>0.84505319946051249</v>
      </c>
      <c r="CM6" s="38">
        <f>$BL$80</f>
        <v>0.84712786959555775</v>
      </c>
      <c r="CN6" s="217">
        <f>(ROUND(CL6,3)-ROUND(CM6,3))*100</f>
        <v>-0.20000000000000018</v>
      </c>
      <c r="CO6" s="150">
        <v>0</v>
      </c>
    </row>
    <row r="7" spans="1:93" s="12" customFormat="1" ht="13.5" customHeight="1">
      <c r="A7" s="81"/>
      <c r="B7" s="263"/>
      <c r="C7" s="330"/>
      <c r="D7" s="70" t="s">
        <v>142</v>
      </c>
      <c r="E7" s="102">
        <v>97</v>
      </c>
      <c r="F7" s="69">
        <v>8</v>
      </c>
      <c r="G7" s="67">
        <f t="shared" ref="G7:G54" si="4">IFERROR(F7/E7,"-")</f>
        <v>8.247422680412371E-2</v>
      </c>
      <c r="H7" s="69">
        <v>89</v>
      </c>
      <c r="I7" s="67">
        <f t="shared" ref="I7:I54" si="5">IFERROR(H7/E7,"-")</f>
        <v>0.91752577319587625</v>
      </c>
      <c r="J7" s="102">
        <v>282</v>
      </c>
      <c r="K7" s="69">
        <v>24</v>
      </c>
      <c r="L7" s="67">
        <f t="shared" ref="L7:L54" si="6">IFERROR(K7/J7,"-")</f>
        <v>8.5106382978723402E-2</v>
      </c>
      <c r="M7" s="69">
        <v>258</v>
      </c>
      <c r="N7" s="67">
        <f t="shared" ref="N7:N54" si="7">IFERROR(M7/J7,"-")</f>
        <v>0.91489361702127658</v>
      </c>
      <c r="O7" s="102">
        <v>19673</v>
      </c>
      <c r="P7" s="69">
        <v>2372</v>
      </c>
      <c r="Q7" s="67">
        <f t="shared" ref="Q7:Q54" si="8">IFERROR(P7/O7,"-")</f>
        <v>0.12057134143242007</v>
      </c>
      <c r="R7" s="69">
        <v>17301</v>
      </c>
      <c r="S7" s="67">
        <f t="shared" ref="S7:S54" si="9">IFERROR(R7/O7,"-")</f>
        <v>0.8794286585675799</v>
      </c>
      <c r="T7" s="102">
        <v>11439</v>
      </c>
      <c r="U7" s="69">
        <v>1306</v>
      </c>
      <c r="V7" s="67">
        <f t="shared" ref="V7:V54" si="10">IFERROR(U7/T7,"-")</f>
        <v>0.11417081912754612</v>
      </c>
      <c r="W7" s="69">
        <v>10133</v>
      </c>
      <c r="X7" s="67">
        <f t="shared" ref="X7:X54" si="11">IFERROR(W7/T7,"-")</f>
        <v>0.88582918087245388</v>
      </c>
      <c r="Y7" s="102">
        <v>6506</v>
      </c>
      <c r="Z7" s="69">
        <v>486</v>
      </c>
      <c r="AA7" s="67">
        <f t="shared" ref="AA7:AA54" si="12">IFERROR(Z7/Y7,"-")</f>
        <v>7.4700276667691357E-2</v>
      </c>
      <c r="AB7" s="69">
        <v>6020</v>
      </c>
      <c r="AC7" s="67">
        <f t="shared" ref="AC7:AC54" si="13">IFERROR(AB7/Y7,"-")</f>
        <v>0.92529972333230859</v>
      </c>
      <c r="AD7" s="102">
        <v>3442</v>
      </c>
      <c r="AE7" s="69">
        <v>132</v>
      </c>
      <c r="AF7" s="67">
        <f t="shared" ref="AF7:AF54" si="14">IFERROR(AE7/AD7,"-")</f>
        <v>3.8349796629866359E-2</v>
      </c>
      <c r="AG7" s="69">
        <v>3310</v>
      </c>
      <c r="AH7" s="67">
        <f t="shared" ref="AH7:AH54" si="15">IFERROR(AG7/AD7,"-")</f>
        <v>0.96165020337013363</v>
      </c>
      <c r="AI7" s="102">
        <v>1868</v>
      </c>
      <c r="AJ7" s="69">
        <v>35</v>
      </c>
      <c r="AK7" s="67">
        <f t="shared" ref="AK7:AK54" si="16">IFERROR(AJ7/AI7,"-")</f>
        <v>1.873661670235546E-2</v>
      </c>
      <c r="AL7" s="69">
        <v>1833</v>
      </c>
      <c r="AM7" s="67">
        <f t="shared" ref="AM7:AM54" si="17">IFERROR(AL7/AI7,"-")</f>
        <v>0.98126338329764451</v>
      </c>
      <c r="AN7" s="102">
        <f t="shared" ref="AN7:AN54" si="18">SUM(E7,J7,O7,T7,Y7,AD7,AI7)</f>
        <v>43307</v>
      </c>
      <c r="AO7" s="69">
        <f t="shared" ref="AO7:AO54" si="19">SUM(F7,K7,P7,U7,Z7,AE7,AJ7)</f>
        <v>4363</v>
      </c>
      <c r="AP7" s="67">
        <f t="shared" ref="AP7:AP54" si="20">IFERROR(AO7/AN7,"-")</f>
        <v>0.10074583785531208</v>
      </c>
      <c r="AQ7" s="68">
        <f t="shared" si="0"/>
        <v>38944</v>
      </c>
      <c r="AR7" s="67">
        <f t="shared" ref="AR7:AR54" si="21">IFERROR(AQ7/AN7,"-")</f>
        <v>0.8992541621446879</v>
      </c>
      <c r="AS7" s="98"/>
      <c r="AT7" s="272"/>
      <c r="AU7" s="342"/>
      <c r="AV7" s="11" t="s">
        <v>142</v>
      </c>
      <c r="AW7" s="225">
        <v>44172</v>
      </c>
      <c r="AX7" s="40">
        <v>4211</v>
      </c>
      <c r="AY7" s="91">
        <v>9.5331884451688859E-2</v>
      </c>
      <c r="AZ7" s="40">
        <v>39961</v>
      </c>
      <c r="BA7" s="91">
        <v>0.90466811554831117</v>
      </c>
      <c r="BB7" s="98"/>
      <c r="BC7" s="58">
        <v>2</v>
      </c>
      <c r="BD7" s="11" t="s">
        <v>106</v>
      </c>
      <c r="BE7" s="38">
        <f t="shared" ref="BE7:BE37" si="22">INDEX($AP:$AP,(ROW()+(BC7*2)-2))</f>
        <v>0.14103451686282267</v>
      </c>
      <c r="BF7" s="38">
        <f t="shared" ref="BF7:BF70" si="23">INDEX($AY:$AY,(ROW()+(BC7*2)-2))</f>
        <v>0.13650696775506052</v>
      </c>
      <c r="BG7" s="38">
        <f t="shared" si="1"/>
        <v>0.85896548313717735</v>
      </c>
      <c r="BH7" s="38">
        <f t="shared" ref="BH7:BH70" si="24">INDEX($BA:$BA,(ROW()+(BC7*2)-2))</f>
        <v>0.86349303224493945</v>
      </c>
      <c r="BI7" s="38">
        <f t="shared" si="2"/>
        <v>0.13253697383390217</v>
      </c>
      <c r="BJ7" s="38">
        <f t="shared" ref="BJ7:BJ70" si="25">INDEX($AY:$AY,(ROW()+(BC7*2)-1))</f>
        <v>0.12745648512071869</v>
      </c>
      <c r="BK7" s="38">
        <f t="shared" si="3"/>
        <v>0.86746302616609783</v>
      </c>
      <c r="BL7" s="38">
        <f t="shared" ref="BL7:BL70" si="26">INDEX($BA:$BA,(ROW()+(BC7*2)-1))</f>
        <v>0.87254351487928128</v>
      </c>
      <c r="BN7" s="82" t="s">
        <v>35</v>
      </c>
      <c r="BO7" s="38">
        <f t="shared" ref="BO7:BO49" si="27">VLOOKUP($BN7,$BD$6:$BL$80,2,0)</f>
        <v>0.18201163007344792</v>
      </c>
      <c r="BP7" s="38">
        <f t="shared" ref="BP7:BP49" si="28">VLOOKUP($BN7,$BD$6:$BL$80,3,0)</f>
        <v>0.17357660666286553</v>
      </c>
      <c r="BQ7" s="217">
        <f t="shared" ref="BQ7:BQ49" si="29">(ROUND(BO7,3)-ROUND(BP7,3))*100</f>
        <v>0.80000000000000071</v>
      </c>
      <c r="BR7" s="38">
        <f t="shared" ref="BR7:BR49" si="30">VLOOKUP($BN7,$BD$6:$BL$80,4,0)</f>
        <v>0.81798836992655211</v>
      </c>
      <c r="BS7" s="38">
        <f t="shared" ref="BS7:BS49" si="31">VLOOKUP($BN7,$BD$6:$BL$80,5,0)</f>
        <v>0.82642339333713444</v>
      </c>
      <c r="BT7" s="217">
        <f t="shared" ref="BT7:BT49" si="32">(ROUND(BR7,3)-ROUND(BS7,3))*100</f>
        <v>-0.80000000000000071</v>
      </c>
      <c r="BU7" s="38">
        <f t="shared" ref="BU7:BU49" si="33">VLOOKUP($BN7,$BD$6:$BL$80,6,0)</f>
        <v>0.15602958885257182</v>
      </c>
      <c r="BV7" s="38">
        <f t="shared" ref="BV7:BV49" si="34">VLOOKUP($BN7,$BD$6:$BL$80,7,0)</f>
        <v>0.15310895607529948</v>
      </c>
      <c r="BW7" s="217">
        <f t="shared" ref="BW7:BW49" si="35">(ROUND(BU7,3)-ROUND(BV7,3))*100</f>
        <v>0.30000000000000027</v>
      </c>
      <c r="BX7" s="38">
        <f t="shared" ref="BX7:BX49" si="36">VLOOKUP($BN7,$BD$6:$BL$80,8,0)</f>
        <v>0.84397041114742821</v>
      </c>
      <c r="BY7" s="38">
        <f t="shared" ref="BY7:BY49" si="37">VLOOKUP($BN7,$BD$6:$BL$80,9,0)</f>
        <v>0.84689104392470049</v>
      </c>
      <c r="BZ7" s="217">
        <f t="shared" ref="BZ7:BZ49" si="38">(ROUND(BX7,3)-ROUND(BY7,3))*100</f>
        <v>-0.30000000000000027</v>
      </c>
      <c r="CB7" s="82" t="s">
        <v>35</v>
      </c>
      <c r="CC7" s="38">
        <f t="shared" ref="CC7:CC48" si="39">$BE$80</f>
        <v>0.19979827821568966</v>
      </c>
      <c r="CD7" s="38">
        <f t="shared" ref="CD7:CD48" si="40">$BF$80</f>
        <v>0.19439210175418986</v>
      </c>
      <c r="CE7" s="217">
        <f t="shared" ref="CE7:CE48" si="41">(ROUND(CC7,3)-ROUND(CD7,3))*100</f>
        <v>0.60000000000000053</v>
      </c>
      <c r="CF7" s="38">
        <f t="shared" ref="CF7:CF48" si="42">$BG$80</f>
        <v>0.80020172178431037</v>
      </c>
      <c r="CG7" s="38">
        <f t="shared" ref="CG7:CG48" si="43">$BH$80</f>
        <v>0.80560789824581014</v>
      </c>
      <c r="CH7" s="217">
        <f t="shared" ref="CH7:CH48" si="44">(ROUND(CF7,3)-ROUND(CG7,3))*100</f>
        <v>-0.60000000000000053</v>
      </c>
      <c r="CI7" s="38">
        <f t="shared" ref="CI7:CI48" si="45">$BI$80</f>
        <v>0.15494680053948748</v>
      </c>
      <c r="CJ7" s="38">
        <f t="shared" ref="CJ7:CJ48" si="46">$BJ$80</f>
        <v>0.15287213040444225</v>
      </c>
      <c r="CK7" s="217">
        <f t="shared" ref="CK7:CK48" si="47">(ROUND(CI7,3)-ROUND(CJ7,3))*100</f>
        <v>0.20000000000000018</v>
      </c>
      <c r="CL7" s="38">
        <f t="shared" ref="CL7:CL48" si="48">$BK$80</f>
        <v>0.84505319946051249</v>
      </c>
      <c r="CM7" s="38">
        <f t="shared" ref="CM7:CM48" si="49">$BL$80</f>
        <v>0.84712786959555775</v>
      </c>
      <c r="CN7" s="217">
        <f t="shared" ref="CN7:CN48" si="50">(ROUND(CL7,3)-ROUND(CM7,3))*100</f>
        <v>-0.20000000000000018</v>
      </c>
      <c r="CO7" s="150">
        <v>0</v>
      </c>
    </row>
    <row r="8" spans="1:93" s="12" customFormat="1" ht="13.5" customHeight="1">
      <c r="A8" s="81"/>
      <c r="B8" s="264"/>
      <c r="C8" s="332"/>
      <c r="D8" s="76" t="s">
        <v>141</v>
      </c>
      <c r="E8" s="103">
        <v>800</v>
      </c>
      <c r="F8" s="75">
        <v>79</v>
      </c>
      <c r="G8" s="13">
        <f t="shared" si="4"/>
        <v>9.8750000000000004E-2</v>
      </c>
      <c r="H8" s="75">
        <v>721</v>
      </c>
      <c r="I8" s="13">
        <f t="shared" si="5"/>
        <v>0.90125</v>
      </c>
      <c r="J8" s="103">
        <v>2644</v>
      </c>
      <c r="K8" s="75">
        <v>224</v>
      </c>
      <c r="L8" s="13">
        <f t="shared" si="6"/>
        <v>8.4720121028744322E-2</v>
      </c>
      <c r="M8" s="75">
        <v>2420</v>
      </c>
      <c r="N8" s="13">
        <f t="shared" si="7"/>
        <v>0.91527987897125562</v>
      </c>
      <c r="O8" s="103">
        <v>114245</v>
      </c>
      <c r="P8" s="75">
        <v>18006</v>
      </c>
      <c r="Q8" s="13">
        <f t="shared" si="8"/>
        <v>0.15760864808087882</v>
      </c>
      <c r="R8" s="75">
        <v>96239</v>
      </c>
      <c r="S8" s="13">
        <f t="shared" si="9"/>
        <v>0.84239135191912118</v>
      </c>
      <c r="T8" s="103">
        <v>100377</v>
      </c>
      <c r="U8" s="75">
        <v>13751</v>
      </c>
      <c r="V8" s="13">
        <f t="shared" si="10"/>
        <v>0.13699353437540474</v>
      </c>
      <c r="W8" s="75">
        <v>86626</v>
      </c>
      <c r="X8" s="13">
        <f t="shared" si="11"/>
        <v>0.86300646562459526</v>
      </c>
      <c r="Y8" s="103">
        <v>67791</v>
      </c>
      <c r="Z8" s="75">
        <v>6677</v>
      </c>
      <c r="AA8" s="13">
        <f t="shared" si="12"/>
        <v>9.8493900370255641E-2</v>
      </c>
      <c r="AB8" s="75">
        <v>61114</v>
      </c>
      <c r="AC8" s="13">
        <f t="shared" si="13"/>
        <v>0.90150609962974437</v>
      </c>
      <c r="AD8" s="103">
        <v>30489</v>
      </c>
      <c r="AE8" s="75">
        <v>2110</v>
      </c>
      <c r="AF8" s="13">
        <f t="shared" si="14"/>
        <v>6.9205287152743614E-2</v>
      </c>
      <c r="AG8" s="75">
        <v>28379</v>
      </c>
      <c r="AH8" s="13">
        <f t="shared" si="15"/>
        <v>0.93079471284725634</v>
      </c>
      <c r="AI8" s="103">
        <v>9948</v>
      </c>
      <c r="AJ8" s="75">
        <v>461</v>
      </c>
      <c r="AK8" s="13">
        <f t="shared" si="16"/>
        <v>4.6340973059911542E-2</v>
      </c>
      <c r="AL8" s="75">
        <v>9487</v>
      </c>
      <c r="AM8" s="13">
        <f t="shared" si="17"/>
        <v>0.95365902694008842</v>
      </c>
      <c r="AN8" s="103">
        <f t="shared" si="18"/>
        <v>326294</v>
      </c>
      <c r="AO8" s="75">
        <f t="shared" si="19"/>
        <v>41308</v>
      </c>
      <c r="AP8" s="13">
        <f t="shared" si="20"/>
        <v>0.12659748570307761</v>
      </c>
      <c r="AQ8" s="34">
        <f t="shared" si="0"/>
        <v>284986</v>
      </c>
      <c r="AR8" s="13">
        <f t="shared" si="21"/>
        <v>0.87340251429692239</v>
      </c>
      <c r="AS8" s="98"/>
      <c r="AT8" s="272"/>
      <c r="AU8" s="342"/>
      <c r="AV8" s="160" t="s">
        <v>74</v>
      </c>
      <c r="AW8" s="225">
        <v>321235</v>
      </c>
      <c r="AX8" s="40">
        <v>37567</v>
      </c>
      <c r="AY8" s="91">
        <v>0.11694553831307299</v>
      </c>
      <c r="AZ8" s="40">
        <v>283668</v>
      </c>
      <c r="BA8" s="91">
        <v>0.88305446168692703</v>
      </c>
      <c r="BB8" s="98"/>
      <c r="BC8" s="58">
        <v>3</v>
      </c>
      <c r="BD8" s="11" t="s">
        <v>107</v>
      </c>
      <c r="BE8" s="38">
        <f t="shared" si="22"/>
        <v>0.13742778960170265</v>
      </c>
      <c r="BF8" s="38">
        <f t="shared" si="23"/>
        <v>0.13843266072266541</v>
      </c>
      <c r="BG8" s="38">
        <f t="shared" si="1"/>
        <v>0.86257221039829735</v>
      </c>
      <c r="BH8" s="38">
        <f t="shared" si="24"/>
        <v>0.86156733927733453</v>
      </c>
      <c r="BI8" s="38">
        <f t="shared" si="2"/>
        <v>0.15377358490566037</v>
      </c>
      <c r="BJ8" s="38">
        <f t="shared" si="25"/>
        <v>0.16049382716049382</v>
      </c>
      <c r="BK8" s="38">
        <f t="shared" si="3"/>
        <v>0.8462264150943396</v>
      </c>
      <c r="BL8" s="38">
        <f t="shared" si="26"/>
        <v>0.83950617283950613</v>
      </c>
      <c r="BN8" s="82" t="s">
        <v>44</v>
      </c>
      <c r="BO8" s="38">
        <f t="shared" si="27"/>
        <v>0.16574014221073044</v>
      </c>
      <c r="BP8" s="38">
        <f t="shared" si="28"/>
        <v>0.16971603242812208</v>
      </c>
      <c r="BQ8" s="217">
        <f t="shared" si="29"/>
        <v>-0.40000000000000036</v>
      </c>
      <c r="BR8" s="38">
        <f t="shared" si="30"/>
        <v>0.83425985778926959</v>
      </c>
      <c r="BS8" s="38">
        <f t="shared" si="31"/>
        <v>0.83028396757187795</v>
      </c>
      <c r="BT8" s="217">
        <f t="shared" si="32"/>
        <v>0.40000000000000036</v>
      </c>
      <c r="BU8" s="38">
        <f t="shared" si="33"/>
        <v>0.12268448223504404</v>
      </c>
      <c r="BV8" s="38">
        <f t="shared" si="34"/>
        <v>0.13713592233009708</v>
      </c>
      <c r="BW8" s="217">
        <f t="shared" si="35"/>
        <v>-1.4000000000000012</v>
      </c>
      <c r="BX8" s="38">
        <f t="shared" si="36"/>
        <v>0.87731551776495598</v>
      </c>
      <c r="BY8" s="38">
        <f t="shared" si="37"/>
        <v>0.86286407766990292</v>
      </c>
      <c r="BZ8" s="217">
        <f t="shared" si="38"/>
        <v>1.4000000000000012</v>
      </c>
      <c r="CB8" s="82" t="s">
        <v>44</v>
      </c>
      <c r="CC8" s="38">
        <f t="shared" si="39"/>
        <v>0.19979827821568966</v>
      </c>
      <c r="CD8" s="38">
        <f t="shared" si="40"/>
        <v>0.19439210175418986</v>
      </c>
      <c r="CE8" s="217">
        <f t="shared" si="41"/>
        <v>0.60000000000000053</v>
      </c>
      <c r="CF8" s="38">
        <f t="shared" si="42"/>
        <v>0.80020172178431037</v>
      </c>
      <c r="CG8" s="38">
        <f t="shared" si="43"/>
        <v>0.80560789824581014</v>
      </c>
      <c r="CH8" s="217">
        <f t="shared" si="44"/>
        <v>-0.60000000000000053</v>
      </c>
      <c r="CI8" s="38">
        <f t="shared" si="45"/>
        <v>0.15494680053948748</v>
      </c>
      <c r="CJ8" s="38">
        <f t="shared" si="46"/>
        <v>0.15287213040444225</v>
      </c>
      <c r="CK8" s="217">
        <f t="shared" si="47"/>
        <v>0.20000000000000018</v>
      </c>
      <c r="CL8" s="38">
        <f t="shared" si="48"/>
        <v>0.84505319946051249</v>
      </c>
      <c r="CM8" s="38">
        <f t="shared" si="49"/>
        <v>0.84712786959555775</v>
      </c>
      <c r="CN8" s="217">
        <f t="shared" si="50"/>
        <v>-0.20000000000000018</v>
      </c>
      <c r="CO8" s="150">
        <v>0</v>
      </c>
    </row>
    <row r="9" spans="1:93" s="12" customFormat="1" ht="13.5" customHeight="1">
      <c r="A9" s="81"/>
      <c r="B9" s="262">
        <v>2</v>
      </c>
      <c r="C9" s="329" t="s">
        <v>106</v>
      </c>
      <c r="D9" s="80" t="s">
        <v>143</v>
      </c>
      <c r="E9" s="101">
        <v>23</v>
      </c>
      <c r="F9" s="79">
        <v>4</v>
      </c>
      <c r="G9" s="77">
        <f t="shared" si="4"/>
        <v>0.17391304347826086</v>
      </c>
      <c r="H9" s="79">
        <v>19</v>
      </c>
      <c r="I9" s="77">
        <f t="shared" si="5"/>
        <v>0.82608695652173914</v>
      </c>
      <c r="J9" s="101">
        <v>84</v>
      </c>
      <c r="K9" s="79">
        <v>8</v>
      </c>
      <c r="L9" s="77">
        <f t="shared" si="6"/>
        <v>9.5238095238095233E-2</v>
      </c>
      <c r="M9" s="79">
        <v>76</v>
      </c>
      <c r="N9" s="77">
        <f t="shared" si="7"/>
        <v>0.90476190476190477</v>
      </c>
      <c r="O9" s="101">
        <v>3414</v>
      </c>
      <c r="P9" s="79">
        <v>595</v>
      </c>
      <c r="Q9" s="77">
        <f t="shared" si="8"/>
        <v>0.17428236672524897</v>
      </c>
      <c r="R9" s="79">
        <v>2819</v>
      </c>
      <c r="S9" s="77">
        <f t="shared" si="9"/>
        <v>0.82571763327475101</v>
      </c>
      <c r="T9" s="101">
        <v>3032</v>
      </c>
      <c r="U9" s="79">
        <v>460</v>
      </c>
      <c r="V9" s="77">
        <f t="shared" si="10"/>
        <v>0.15171503957783641</v>
      </c>
      <c r="W9" s="79">
        <v>2572</v>
      </c>
      <c r="X9" s="77">
        <f t="shared" si="11"/>
        <v>0.84828496042216361</v>
      </c>
      <c r="Y9" s="101">
        <v>2197</v>
      </c>
      <c r="Z9" s="79">
        <v>250</v>
      </c>
      <c r="AA9" s="77">
        <f t="shared" si="12"/>
        <v>0.1137915339098771</v>
      </c>
      <c r="AB9" s="79">
        <v>1947</v>
      </c>
      <c r="AC9" s="77">
        <f t="shared" si="13"/>
        <v>0.88620846609012294</v>
      </c>
      <c r="AD9" s="101">
        <v>1067</v>
      </c>
      <c r="AE9" s="79">
        <v>84</v>
      </c>
      <c r="AF9" s="77">
        <f t="shared" si="14"/>
        <v>7.8725398313027176E-2</v>
      </c>
      <c r="AG9" s="79">
        <v>983</v>
      </c>
      <c r="AH9" s="77">
        <f t="shared" si="15"/>
        <v>0.92127460168697284</v>
      </c>
      <c r="AI9" s="101">
        <v>294</v>
      </c>
      <c r="AJ9" s="79">
        <v>25</v>
      </c>
      <c r="AK9" s="77">
        <f t="shared" si="16"/>
        <v>8.5034013605442174E-2</v>
      </c>
      <c r="AL9" s="79">
        <v>269</v>
      </c>
      <c r="AM9" s="77">
        <f t="shared" si="17"/>
        <v>0.91496598639455784</v>
      </c>
      <c r="AN9" s="101">
        <f t="shared" si="18"/>
        <v>10111</v>
      </c>
      <c r="AO9" s="79">
        <f t="shared" si="19"/>
        <v>1426</v>
      </c>
      <c r="AP9" s="77">
        <f t="shared" si="20"/>
        <v>0.14103451686282267</v>
      </c>
      <c r="AQ9" s="78">
        <f t="shared" si="0"/>
        <v>8685</v>
      </c>
      <c r="AR9" s="77">
        <f t="shared" si="21"/>
        <v>0.85896548313717735</v>
      </c>
      <c r="AS9" s="98"/>
      <c r="AT9" s="272">
        <v>2</v>
      </c>
      <c r="AU9" s="342" t="s">
        <v>106</v>
      </c>
      <c r="AV9" s="11" t="s">
        <v>136</v>
      </c>
      <c r="AW9" s="225">
        <v>9831</v>
      </c>
      <c r="AX9" s="40">
        <v>1342</v>
      </c>
      <c r="AY9" s="91">
        <v>0.13650696775506052</v>
      </c>
      <c r="AZ9" s="40">
        <v>8489</v>
      </c>
      <c r="BA9" s="91">
        <v>0.86349303224493945</v>
      </c>
      <c r="BB9" s="98"/>
      <c r="BC9" s="58">
        <v>4</v>
      </c>
      <c r="BD9" s="11" t="s">
        <v>108</v>
      </c>
      <c r="BE9" s="38">
        <f t="shared" si="22"/>
        <v>0.17310946244956396</v>
      </c>
      <c r="BF9" s="38">
        <f t="shared" si="23"/>
        <v>0.16365792594544737</v>
      </c>
      <c r="BG9" s="38">
        <f t="shared" si="1"/>
        <v>0.82689053755043607</v>
      </c>
      <c r="BH9" s="38">
        <f t="shared" si="24"/>
        <v>0.83634207405455263</v>
      </c>
      <c r="BI9" s="38">
        <f t="shared" si="2"/>
        <v>8.0612244897959179E-2</v>
      </c>
      <c r="BJ9" s="38">
        <f t="shared" si="25"/>
        <v>9.2783505154639179E-2</v>
      </c>
      <c r="BK9" s="38">
        <f t="shared" si="3"/>
        <v>0.91938775510204085</v>
      </c>
      <c r="BL9" s="38">
        <f t="shared" si="26"/>
        <v>0.90721649484536082</v>
      </c>
      <c r="BN9" s="82" t="s">
        <v>1</v>
      </c>
      <c r="BO9" s="38">
        <f t="shared" si="27"/>
        <v>0.18196844477836213</v>
      </c>
      <c r="BP9" s="38">
        <f t="shared" si="28"/>
        <v>0.18698987007759565</v>
      </c>
      <c r="BQ9" s="217">
        <f t="shared" si="29"/>
        <v>-0.50000000000000044</v>
      </c>
      <c r="BR9" s="38">
        <f t="shared" si="30"/>
        <v>0.81803155522163784</v>
      </c>
      <c r="BS9" s="38">
        <f t="shared" si="31"/>
        <v>0.8130101299224044</v>
      </c>
      <c r="BT9" s="217">
        <f t="shared" si="32"/>
        <v>0.50000000000000044</v>
      </c>
      <c r="BU9" s="38">
        <f t="shared" si="33"/>
        <v>0.14054866591506951</v>
      </c>
      <c r="BV9" s="38">
        <f t="shared" si="34"/>
        <v>0.14401373895976446</v>
      </c>
      <c r="BW9" s="217">
        <f t="shared" si="35"/>
        <v>-0.30000000000000027</v>
      </c>
      <c r="BX9" s="38">
        <f t="shared" si="36"/>
        <v>0.85945133408493046</v>
      </c>
      <c r="BY9" s="38">
        <f t="shared" si="37"/>
        <v>0.85598626104023556</v>
      </c>
      <c r="BZ9" s="217">
        <f t="shared" si="38"/>
        <v>0.30000000000000027</v>
      </c>
      <c r="CB9" s="82" t="s">
        <v>1</v>
      </c>
      <c r="CC9" s="38">
        <f t="shared" si="39"/>
        <v>0.19979827821568966</v>
      </c>
      <c r="CD9" s="38">
        <f t="shared" si="40"/>
        <v>0.19439210175418986</v>
      </c>
      <c r="CE9" s="217">
        <f t="shared" si="41"/>
        <v>0.60000000000000053</v>
      </c>
      <c r="CF9" s="38">
        <f t="shared" si="42"/>
        <v>0.80020172178431037</v>
      </c>
      <c r="CG9" s="38">
        <f t="shared" si="43"/>
        <v>0.80560789824581014</v>
      </c>
      <c r="CH9" s="217">
        <f t="shared" si="44"/>
        <v>-0.60000000000000053</v>
      </c>
      <c r="CI9" s="38">
        <f t="shared" si="45"/>
        <v>0.15494680053948748</v>
      </c>
      <c r="CJ9" s="38">
        <f t="shared" si="46"/>
        <v>0.15287213040444225</v>
      </c>
      <c r="CK9" s="217">
        <f t="shared" si="47"/>
        <v>0.20000000000000018</v>
      </c>
      <c r="CL9" s="38">
        <f t="shared" si="48"/>
        <v>0.84505319946051249</v>
      </c>
      <c r="CM9" s="38">
        <f t="shared" si="49"/>
        <v>0.84712786959555775</v>
      </c>
      <c r="CN9" s="217">
        <f t="shared" si="50"/>
        <v>-0.20000000000000018</v>
      </c>
      <c r="CO9" s="150">
        <v>0</v>
      </c>
    </row>
    <row r="10" spans="1:93" s="12" customFormat="1" ht="13.5" customHeight="1">
      <c r="A10" s="81"/>
      <c r="B10" s="263"/>
      <c r="C10" s="330"/>
      <c r="D10" s="70" t="s">
        <v>142</v>
      </c>
      <c r="E10" s="102">
        <v>1</v>
      </c>
      <c r="F10" s="69">
        <v>0</v>
      </c>
      <c r="G10" s="90">
        <f t="shared" si="4"/>
        <v>0</v>
      </c>
      <c r="H10" s="69">
        <v>1</v>
      </c>
      <c r="I10" s="90">
        <f t="shared" si="5"/>
        <v>1</v>
      </c>
      <c r="J10" s="102">
        <v>9</v>
      </c>
      <c r="K10" s="69">
        <v>1</v>
      </c>
      <c r="L10" s="90">
        <f t="shared" si="6"/>
        <v>0.1111111111111111</v>
      </c>
      <c r="M10" s="69">
        <v>8</v>
      </c>
      <c r="N10" s="90">
        <f t="shared" si="7"/>
        <v>0.88888888888888884</v>
      </c>
      <c r="O10" s="102">
        <v>827</v>
      </c>
      <c r="P10" s="69">
        <v>132</v>
      </c>
      <c r="Q10" s="90">
        <f t="shared" si="8"/>
        <v>0.15961305925030231</v>
      </c>
      <c r="R10" s="69">
        <v>695</v>
      </c>
      <c r="S10" s="90">
        <f t="shared" si="9"/>
        <v>0.84038694074969766</v>
      </c>
      <c r="T10" s="102">
        <v>476</v>
      </c>
      <c r="U10" s="69">
        <v>67</v>
      </c>
      <c r="V10" s="90">
        <f t="shared" si="10"/>
        <v>0.1407563025210084</v>
      </c>
      <c r="W10" s="69">
        <v>409</v>
      </c>
      <c r="X10" s="90">
        <f t="shared" si="11"/>
        <v>0.85924369747899154</v>
      </c>
      <c r="Y10" s="102">
        <v>259</v>
      </c>
      <c r="Z10" s="69">
        <v>28</v>
      </c>
      <c r="AA10" s="90">
        <f t="shared" si="12"/>
        <v>0.10810810810810811</v>
      </c>
      <c r="AB10" s="69">
        <v>231</v>
      </c>
      <c r="AC10" s="90">
        <f t="shared" si="13"/>
        <v>0.89189189189189189</v>
      </c>
      <c r="AD10" s="102">
        <v>118</v>
      </c>
      <c r="AE10" s="69">
        <v>4</v>
      </c>
      <c r="AF10" s="90">
        <f t="shared" si="14"/>
        <v>3.3898305084745763E-2</v>
      </c>
      <c r="AG10" s="69">
        <v>114</v>
      </c>
      <c r="AH10" s="90">
        <f t="shared" si="15"/>
        <v>0.96610169491525422</v>
      </c>
      <c r="AI10" s="102">
        <v>68</v>
      </c>
      <c r="AJ10" s="69">
        <v>1</v>
      </c>
      <c r="AK10" s="90">
        <f t="shared" si="16"/>
        <v>1.4705882352941176E-2</v>
      </c>
      <c r="AL10" s="69">
        <v>67</v>
      </c>
      <c r="AM10" s="90">
        <f t="shared" si="17"/>
        <v>0.98529411764705888</v>
      </c>
      <c r="AN10" s="102">
        <f t="shared" si="18"/>
        <v>1758</v>
      </c>
      <c r="AO10" s="69">
        <f t="shared" si="19"/>
        <v>233</v>
      </c>
      <c r="AP10" s="90">
        <f t="shared" si="20"/>
        <v>0.13253697383390217</v>
      </c>
      <c r="AQ10" s="68">
        <f t="shared" si="0"/>
        <v>1525</v>
      </c>
      <c r="AR10" s="90">
        <f t="shared" si="21"/>
        <v>0.86746302616609783</v>
      </c>
      <c r="AS10" s="98"/>
      <c r="AT10" s="272"/>
      <c r="AU10" s="342"/>
      <c r="AV10" s="11" t="s">
        <v>142</v>
      </c>
      <c r="AW10" s="225">
        <v>1781</v>
      </c>
      <c r="AX10" s="40">
        <v>227</v>
      </c>
      <c r="AY10" s="91">
        <v>0.12745648512071869</v>
      </c>
      <c r="AZ10" s="40">
        <v>1554</v>
      </c>
      <c r="BA10" s="91">
        <v>0.87254351487928128</v>
      </c>
      <c r="BB10" s="98"/>
      <c r="BC10" s="58">
        <v>5</v>
      </c>
      <c r="BD10" s="11" t="s">
        <v>109</v>
      </c>
      <c r="BE10" s="38">
        <f t="shared" si="22"/>
        <v>9.2163009404388721E-2</v>
      </c>
      <c r="BF10" s="38">
        <f t="shared" si="23"/>
        <v>8.037018996590356E-2</v>
      </c>
      <c r="BG10" s="38">
        <f t="shared" si="1"/>
        <v>0.90783699059561129</v>
      </c>
      <c r="BH10" s="38">
        <f t="shared" si="24"/>
        <v>0.9196298100340965</v>
      </c>
      <c r="BI10" s="38">
        <f t="shared" si="2"/>
        <v>7.8822412155745494E-2</v>
      </c>
      <c r="BJ10" s="38">
        <f t="shared" si="25"/>
        <v>9.680451127819549E-2</v>
      </c>
      <c r="BK10" s="38">
        <f t="shared" si="3"/>
        <v>0.92117758784425452</v>
      </c>
      <c r="BL10" s="38">
        <f t="shared" si="26"/>
        <v>0.90319548872180455</v>
      </c>
      <c r="BN10" s="82" t="s">
        <v>2</v>
      </c>
      <c r="BO10" s="38">
        <f t="shared" si="27"/>
        <v>0.41708195967185463</v>
      </c>
      <c r="BP10" s="38">
        <f t="shared" si="28"/>
        <v>0.41183507456734986</v>
      </c>
      <c r="BQ10" s="217">
        <f t="shared" si="29"/>
        <v>0.50000000000000044</v>
      </c>
      <c r="BR10" s="38">
        <f t="shared" si="30"/>
        <v>0.58291804032814531</v>
      </c>
      <c r="BS10" s="38">
        <f t="shared" si="31"/>
        <v>0.58816492543265009</v>
      </c>
      <c r="BT10" s="217">
        <f t="shared" si="32"/>
        <v>-0.50000000000000044</v>
      </c>
      <c r="BU10" s="38">
        <f t="shared" si="33"/>
        <v>0.23267553923818265</v>
      </c>
      <c r="BV10" s="38">
        <f t="shared" si="34"/>
        <v>0.24417009602194786</v>
      </c>
      <c r="BW10" s="217">
        <f t="shared" si="35"/>
        <v>-1.0999999999999983</v>
      </c>
      <c r="BX10" s="38">
        <f t="shared" si="36"/>
        <v>0.76732446076181737</v>
      </c>
      <c r="BY10" s="38">
        <f t="shared" si="37"/>
        <v>0.75582990397805216</v>
      </c>
      <c r="BZ10" s="217">
        <f t="shared" si="38"/>
        <v>1.100000000000001</v>
      </c>
      <c r="CB10" s="82" t="s">
        <v>2</v>
      </c>
      <c r="CC10" s="38">
        <f t="shared" si="39"/>
        <v>0.19979827821568966</v>
      </c>
      <c r="CD10" s="38">
        <f t="shared" si="40"/>
        <v>0.19439210175418986</v>
      </c>
      <c r="CE10" s="217">
        <f t="shared" si="41"/>
        <v>0.60000000000000053</v>
      </c>
      <c r="CF10" s="38">
        <f t="shared" si="42"/>
        <v>0.80020172178431037</v>
      </c>
      <c r="CG10" s="38">
        <f t="shared" si="43"/>
        <v>0.80560789824581014</v>
      </c>
      <c r="CH10" s="217">
        <f t="shared" si="44"/>
        <v>-0.60000000000000053</v>
      </c>
      <c r="CI10" s="38">
        <f t="shared" si="45"/>
        <v>0.15494680053948748</v>
      </c>
      <c r="CJ10" s="38">
        <f t="shared" si="46"/>
        <v>0.15287213040444225</v>
      </c>
      <c r="CK10" s="217">
        <f t="shared" si="47"/>
        <v>0.20000000000000018</v>
      </c>
      <c r="CL10" s="38">
        <f t="shared" si="48"/>
        <v>0.84505319946051249</v>
      </c>
      <c r="CM10" s="38">
        <f t="shared" si="49"/>
        <v>0.84712786959555775</v>
      </c>
      <c r="CN10" s="217">
        <f t="shared" si="50"/>
        <v>-0.20000000000000018</v>
      </c>
      <c r="CO10" s="150">
        <v>0</v>
      </c>
    </row>
    <row r="11" spans="1:93" s="12" customFormat="1" ht="13.5" customHeight="1">
      <c r="A11" s="81"/>
      <c r="B11" s="264"/>
      <c r="C11" s="332"/>
      <c r="D11" s="76" t="s">
        <v>141</v>
      </c>
      <c r="E11" s="103">
        <v>24</v>
      </c>
      <c r="F11" s="75">
        <v>4</v>
      </c>
      <c r="G11" s="13">
        <f t="shared" si="4"/>
        <v>0.16666666666666666</v>
      </c>
      <c r="H11" s="75">
        <v>20</v>
      </c>
      <c r="I11" s="13">
        <f t="shared" si="5"/>
        <v>0.83333333333333337</v>
      </c>
      <c r="J11" s="103">
        <v>93</v>
      </c>
      <c r="K11" s="75">
        <v>9</v>
      </c>
      <c r="L11" s="13">
        <f t="shared" si="6"/>
        <v>9.6774193548387094E-2</v>
      </c>
      <c r="M11" s="75">
        <v>84</v>
      </c>
      <c r="N11" s="13">
        <f t="shared" si="7"/>
        <v>0.90322580645161288</v>
      </c>
      <c r="O11" s="103">
        <v>4241</v>
      </c>
      <c r="P11" s="75">
        <v>727</v>
      </c>
      <c r="Q11" s="13">
        <f t="shared" si="8"/>
        <v>0.17142183447300166</v>
      </c>
      <c r="R11" s="75">
        <v>3514</v>
      </c>
      <c r="S11" s="13">
        <f t="shared" si="9"/>
        <v>0.82857816552699837</v>
      </c>
      <c r="T11" s="103">
        <v>3508</v>
      </c>
      <c r="U11" s="75">
        <v>527</v>
      </c>
      <c r="V11" s="13">
        <f t="shared" si="10"/>
        <v>0.15022805017103763</v>
      </c>
      <c r="W11" s="75">
        <v>2981</v>
      </c>
      <c r="X11" s="13">
        <f t="shared" si="11"/>
        <v>0.84977194982896243</v>
      </c>
      <c r="Y11" s="103">
        <v>2456</v>
      </c>
      <c r="Z11" s="75">
        <v>278</v>
      </c>
      <c r="AA11" s="13">
        <f t="shared" si="12"/>
        <v>0.11319218241042345</v>
      </c>
      <c r="AB11" s="75">
        <v>2178</v>
      </c>
      <c r="AC11" s="13">
        <f t="shared" si="13"/>
        <v>0.8868078175895765</v>
      </c>
      <c r="AD11" s="103">
        <v>1185</v>
      </c>
      <c r="AE11" s="75">
        <v>88</v>
      </c>
      <c r="AF11" s="13">
        <f t="shared" si="14"/>
        <v>7.4261603375527424E-2</v>
      </c>
      <c r="AG11" s="75">
        <v>1097</v>
      </c>
      <c r="AH11" s="13">
        <f t="shared" si="15"/>
        <v>0.92573839662447255</v>
      </c>
      <c r="AI11" s="103">
        <v>362</v>
      </c>
      <c r="AJ11" s="75">
        <v>26</v>
      </c>
      <c r="AK11" s="13">
        <f t="shared" si="16"/>
        <v>7.18232044198895E-2</v>
      </c>
      <c r="AL11" s="75">
        <v>336</v>
      </c>
      <c r="AM11" s="13">
        <f t="shared" si="17"/>
        <v>0.92817679558011046</v>
      </c>
      <c r="AN11" s="103">
        <f t="shared" si="18"/>
        <v>11869</v>
      </c>
      <c r="AO11" s="75">
        <f t="shared" si="19"/>
        <v>1659</v>
      </c>
      <c r="AP11" s="13">
        <f t="shared" si="20"/>
        <v>0.13977588676383856</v>
      </c>
      <c r="AQ11" s="34">
        <f t="shared" si="0"/>
        <v>10210</v>
      </c>
      <c r="AR11" s="13">
        <f t="shared" si="21"/>
        <v>0.86022411323616144</v>
      </c>
      <c r="AS11" s="98"/>
      <c r="AT11" s="272"/>
      <c r="AU11" s="342"/>
      <c r="AV11" s="160" t="s">
        <v>74</v>
      </c>
      <c r="AW11" s="225">
        <v>11612</v>
      </c>
      <c r="AX11" s="40">
        <v>1569</v>
      </c>
      <c r="AY11" s="91">
        <v>0.13511884257664486</v>
      </c>
      <c r="AZ11" s="40">
        <v>10043</v>
      </c>
      <c r="BA11" s="91">
        <v>0.86488115742335514</v>
      </c>
      <c r="BB11" s="98"/>
      <c r="BC11" s="58">
        <v>6</v>
      </c>
      <c r="BD11" s="11" t="s">
        <v>110</v>
      </c>
      <c r="BE11" s="38">
        <f t="shared" si="22"/>
        <v>0.10610480821177742</v>
      </c>
      <c r="BF11" s="38">
        <f t="shared" si="23"/>
        <v>9.181440140074415E-2</v>
      </c>
      <c r="BG11" s="38">
        <f t="shared" si="1"/>
        <v>0.89389519178822263</v>
      </c>
      <c r="BH11" s="38">
        <f t="shared" si="24"/>
        <v>0.90818559859925585</v>
      </c>
      <c r="BI11" s="38">
        <f t="shared" si="2"/>
        <v>9.6956829440905876E-2</v>
      </c>
      <c r="BJ11" s="38">
        <f t="shared" si="25"/>
        <v>8.3974807557732678E-2</v>
      </c>
      <c r="BK11" s="38">
        <f t="shared" si="3"/>
        <v>0.90304317055909411</v>
      </c>
      <c r="BL11" s="38">
        <f t="shared" si="26"/>
        <v>0.91602519244226732</v>
      </c>
      <c r="BN11" s="82" t="s">
        <v>3</v>
      </c>
      <c r="BO11" s="38">
        <f t="shared" si="27"/>
        <v>0.32862217519461867</v>
      </c>
      <c r="BP11" s="38">
        <f t="shared" si="28"/>
        <v>0.32761457109283199</v>
      </c>
      <c r="BQ11" s="217">
        <f t="shared" si="29"/>
        <v>0.10000000000000009</v>
      </c>
      <c r="BR11" s="38">
        <f t="shared" si="30"/>
        <v>0.67137782480538133</v>
      </c>
      <c r="BS11" s="38">
        <f t="shared" si="31"/>
        <v>0.67238542890716801</v>
      </c>
      <c r="BT11" s="217">
        <f t="shared" si="32"/>
        <v>-0.10000000000000009</v>
      </c>
      <c r="BU11" s="38">
        <f t="shared" si="33"/>
        <v>0.25128282523392698</v>
      </c>
      <c r="BV11" s="38">
        <f t="shared" si="34"/>
        <v>0.24923687423687424</v>
      </c>
      <c r="BW11" s="217">
        <f t="shared" si="35"/>
        <v>0.20000000000000018</v>
      </c>
      <c r="BX11" s="38">
        <f t="shared" si="36"/>
        <v>0.74871717476607302</v>
      </c>
      <c r="BY11" s="38">
        <f t="shared" si="37"/>
        <v>0.75076312576312576</v>
      </c>
      <c r="BZ11" s="217">
        <f t="shared" si="38"/>
        <v>-0.20000000000000018</v>
      </c>
      <c r="CB11" s="82" t="s">
        <v>3</v>
      </c>
      <c r="CC11" s="38">
        <f t="shared" si="39"/>
        <v>0.19979827821568966</v>
      </c>
      <c r="CD11" s="38">
        <f t="shared" si="40"/>
        <v>0.19439210175418986</v>
      </c>
      <c r="CE11" s="217">
        <f t="shared" si="41"/>
        <v>0.60000000000000053</v>
      </c>
      <c r="CF11" s="38">
        <f t="shared" si="42"/>
        <v>0.80020172178431037</v>
      </c>
      <c r="CG11" s="38">
        <f t="shared" si="43"/>
        <v>0.80560789824581014</v>
      </c>
      <c r="CH11" s="217">
        <f t="shared" si="44"/>
        <v>-0.60000000000000053</v>
      </c>
      <c r="CI11" s="38">
        <f t="shared" si="45"/>
        <v>0.15494680053948748</v>
      </c>
      <c r="CJ11" s="38">
        <f t="shared" si="46"/>
        <v>0.15287213040444225</v>
      </c>
      <c r="CK11" s="217">
        <f t="shared" si="47"/>
        <v>0.20000000000000018</v>
      </c>
      <c r="CL11" s="38">
        <f t="shared" si="48"/>
        <v>0.84505319946051249</v>
      </c>
      <c r="CM11" s="38">
        <f t="shared" si="49"/>
        <v>0.84712786959555775</v>
      </c>
      <c r="CN11" s="217">
        <f t="shared" si="50"/>
        <v>-0.20000000000000018</v>
      </c>
      <c r="CO11" s="150">
        <v>0</v>
      </c>
    </row>
    <row r="12" spans="1:93" s="12" customFormat="1" ht="13.5" customHeight="1">
      <c r="A12" s="81"/>
      <c r="B12" s="262">
        <v>3</v>
      </c>
      <c r="C12" s="329" t="s">
        <v>107</v>
      </c>
      <c r="D12" s="80" t="s">
        <v>143</v>
      </c>
      <c r="E12" s="101">
        <v>13</v>
      </c>
      <c r="F12" s="79">
        <v>2</v>
      </c>
      <c r="G12" s="77">
        <f t="shared" si="4"/>
        <v>0.15384615384615385</v>
      </c>
      <c r="H12" s="79">
        <v>11</v>
      </c>
      <c r="I12" s="77">
        <f t="shared" si="5"/>
        <v>0.84615384615384615</v>
      </c>
      <c r="J12" s="101">
        <v>71</v>
      </c>
      <c r="K12" s="79">
        <v>5</v>
      </c>
      <c r="L12" s="77">
        <f t="shared" si="6"/>
        <v>7.0422535211267609E-2</v>
      </c>
      <c r="M12" s="79">
        <v>66</v>
      </c>
      <c r="N12" s="77">
        <f t="shared" si="7"/>
        <v>0.92957746478873238</v>
      </c>
      <c r="O12" s="101">
        <v>2217</v>
      </c>
      <c r="P12" s="79">
        <v>329</v>
      </c>
      <c r="Q12" s="77">
        <f t="shared" si="8"/>
        <v>0.14839873703202525</v>
      </c>
      <c r="R12" s="79">
        <v>1888</v>
      </c>
      <c r="S12" s="77">
        <f t="shared" si="9"/>
        <v>0.85160126296797478</v>
      </c>
      <c r="T12" s="101">
        <v>1930</v>
      </c>
      <c r="U12" s="79">
        <v>304</v>
      </c>
      <c r="V12" s="77">
        <f t="shared" si="10"/>
        <v>0.15751295336787566</v>
      </c>
      <c r="W12" s="79">
        <v>1626</v>
      </c>
      <c r="X12" s="77">
        <f t="shared" si="11"/>
        <v>0.84248704663212437</v>
      </c>
      <c r="Y12" s="101">
        <v>1470</v>
      </c>
      <c r="Z12" s="79">
        <v>192</v>
      </c>
      <c r="AA12" s="77">
        <f t="shared" si="12"/>
        <v>0.1306122448979592</v>
      </c>
      <c r="AB12" s="79">
        <v>1278</v>
      </c>
      <c r="AC12" s="77">
        <f t="shared" si="13"/>
        <v>0.8693877551020408</v>
      </c>
      <c r="AD12" s="101">
        <v>677</v>
      </c>
      <c r="AE12" s="79">
        <v>61</v>
      </c>
      <c r="AF12" s="77">
        <f t="shared" si="14"/>
        <v>9.0103397341211228E-2</v>
      </c>
      <c r="AG12" s="79">
        <v>616</v>
      </c>
      <c r="AH12" s="77">
        <f t="shared" si="15"/>
        <v>0.9098966026587888</v>
      </c>
      <c r="AI12" s="101">
        <v>200</v>
      </c>
      <c r="AJ12" s="79">
        <v>11</v>
      </c>
      <c r="AK12" s="77">
        <f t="shared" si="16"/>
        <v>5.5E-2</v>
      </c>
      <c r="AL12" s="79">
        <v>189</v>
      </c>
      <c r="AM12" s="77">
        <f t="shared" si="17"/>
        <v>0.94499999999999995</v>
      </c>
      <c r="AN12" s="101">
        <f t="shared" si="18"/>
        <v>6578</v>
      </c>
      <c r="AO12" s="79">
        <f t="shared" si="19"/>
        <v>904</v>
      </c>
      <c r="AP12" s="77">
        <f t="shared" si="20"/>
        <v>0.13742778960170265</v>
      </c>
      <c r="AQ12" s="78">
        <f t="shared" si="0"/>
        <v>5674</v>
      </c>
      <c r="AR12" s="77">
        <f t="shared" si="21"/>
        <v>0.86257221039829735</v>
      </c>
      <c r="AS12" s="98"/>
      <c r="AT12" s="272">
        <v>3</v>
      </c>
      <c r="AU12" s="342" t="s">
        <v>107</v>
      </c>
      <c r="AV12" s="11" t="s">
        <v>136</v>
      </c>
      <c r="AW12" s="225">
        <v>6393</v>
      </c>
      <c r="AX12" s="40">
        <v>885</v>
      </c>
      <c r="AY12" s="91">
        <v>0.13843266072266541</v>
      </c>
      <c r="AZ12" s="40">
        <v>5508</v>
      </c>
      <c r="BA12" s="91">
        <v>0.86156733927733453</v>
      </c>
      <c r="BB12" s="98"/>
      <c r="BC12" s="58">
        <v>7</v>
      </c>
      <c r="BD12" s="11" t="s">
        <v>111</v>
      </c>
      <c r="BE12" s="38">
        <f t="shared" si="22"/>
        <v>0.15100830367734283</v>
      </c>
      <c r="BF12" s="38">
        <f t="shared" si="23"/>
        <v>0.14528462192013594</v>
      </c>
      <c r="BG12" s="38">
        <f t="shared" si="1"/>
        <v>0.84899169632265714</v>
      </c>
      <c r="BH12" s="38">
        <f t="shared" si="24"/>
        <v>0.85471537807986409</v>
      </c>
      <c r="BI12" s="38">
        <f t="shared" si="2"/>
        <v>0.11617900172117039</v>
      </c>
      <c r="BJ12" s="38">
        <f t="shared" si="25"/>
        <v>9.3355761143818342E-2</v>
      </c>
      <c r="BK12" s="38">
        <f t="shared" si="3"/>
        <v>0.88382099827882965</v>
      </c>
      <c r="BL12" s="38">
        <f t="shared" si="26"/>
        <v>0.90664423885618162</v>
      </c>
      <c r="BN12" s="82" t="s">
        <v>45</v>
      </c>
      <c r="BO12" s="38">
        <f t="shared" si="27"/>
        <v>0.23547436652916912</v>
      </c>
      <c r="BP12" s="38">
        <f t="shared" si="28"/>
        <v>0.24175157690441534</v>
      </c>
      <c r="BQ12" s="217">
        <f t="shared" si="29"/>
        <v>-0.70000000000000062</v>
      </c>
      <c r="BR12" s="38">
        <f t="shared" si="30"/>
        <v>0.76452563347083091</v>
      </c>
      <c r="BS12" s="38">
        <f t="shared" si="31"/>
        <v>0.75824842309558471</v>
      </c>
      <c r="BT12" s="217">
        <f t="shared" si="32"/>
        <v>0.70000000000000062</v>
      </c>
      <c r="BU12" s="38">
        <f t="shared" si="33"/>
        <v>0.15343915343915343</v>
      </c>
      <c r="BV12" s="38">
        <f t="shared" si="34"/>
        <v>0.13333333333333333</v>
      </c>
      <c r="BW12" s="217">
        <f t="shared" si="35"/>
        <v>1.9999999999999991</v>
      </c>
      <c r="BX12" s="38">
        <f t="shared" si="36"/>
        <v>0.84656084656084651</v>
      </c>
      <c r="BY12" s="38">
        <f t="shared" si="37"/>
        <v>0.8666666666666667</v>
      </c>
      <c r="BZ12" s="217">
        <f t="shared" si="38"/>
        <v>-2.0000000000000018</v>
      </c>
      <c r="CB12" s="82" t="s">
        <v>45</v>
      </c>
      <c r="CC12" s="38">
        <f t="shared" si="39"/>
        <v>0.19979827821568966</v>
      </c>
      <c r="CD12" s="38">
        <f t="shared" si="40"/>
        <v>0.19439210175418986</v>
      </c>
      <c r="CE12" s="217">
        <f t="shared" si="41"/>
        <v>0.60000000000000053</v>
      </c>
      <c r="CF12" s="38">
        <f t="shared" si="42"/>
        <v>0.80020172178431037</v>
      </c>
      <c r="CG12" s="38">
        <f t="shared" si="43"/>
        <v>0.80560789824581014</v>
      </c>
      <c r="CH12" s="217">
        <f t="shared" si="44"/>
        <v>-0.60000000000000053</v>
      </c>
      <c r="CI12" s="38">
        <f t="shared" si="45"/>
        <v>0.15494680053948748</v>
      </c>
      <c r="CJ12" s="38">
        <f t="shared" si="46"/>
        <v>0.15287213040444225</v>
      </c>
      <c r="CK12" s="217">
        <f t="shared" si="47"/>
        <v>0.20000000000000018</v>
      </c>
      <c r="CL12" s="38">
        <f t="shared" si="48"/>
        <v>0.84505319946051249</v>
      </c>
      <c r="CM12" s="38">
        <f t="shared" si="49"/>
        <v>0.84712786959555775</v>
      </c>
      <c r="CN12" s="217">
        <f t="shared" si="50"/>
        <v>-0.20000000000000018</v>
      </c>
      <c r="CO12" s="150">
        <v>0</v>
      </c>
    </row>
    <row r="13" spans="1:93" s="12" customFormat="1" ht="13.5" customHeight="1">
      <c r="B13" s="263"/>
      <c r="C13" s="330"/>
      <c r="D13" s="70" t="s">
        <v>142</v>
      </c>
      <c r="E13" s="102">
        <v>3</v>
      </c>
      <c r="F13" s="69">
        <v>1</v>
      </c>
      <c r="G13" s="67">
        <f t="shared" si="4"/>
        <v>0.33333333333333331</v>
      </c>
      <c r="H13" s="69">
        <v>2</v>
      </c>
      <c r="I13" s="67">
        <f t="shared" si="5"/>
        <v>0.66666666666666663</v>
      </c>
      <c r="J13" s="102">
        <v>3</v>
      </c>
      <c r="K13" s="69">
        <v>0</v>
      </c>
      <c r="L13" s="67">
        <f t="shared" si="6"/>
        <v>0</v>
      </c>
      <c r="M13" s="69">
        <v>3</v>
      </c>
      <c r="N13" s="67">
        <f t="shared" si="7"/>
        <v>1</v>
      </c>
      <c r="O13" s="102">
        <v>477</v>
      </c>
      <c r="P13" s="69">
        <v>80</v>
      </c>
      <c r="Q13" s="67">
        <f t="shared" si="8"/>
        <v>0.16771488469601678</v>
      </c>
      <c r="R13" s="69">
        <v>397</v>
      </c>
      <c r="S13" s="67">
        <f t="shared" si="9"/>
        <v>0.83228511530398319</v>
      </c>
      <c r="T13" s="102">
        <v>271</v>
      </c>
      <c r="U13" s="69">
        <v>43</v>
      </c>
      <c r="V13" s="67">
        <f t="shared" si="10"/>
        <v>0.15867158671586715</v>
      </c>
      <c r="W13" s="69">
        <v>228</v>
      </c>
      <c r="X13" s="67">
        <f t="shared" si="11"/>
        <v>0.84132841328413288</v>
      </c>
      <c r="Y13" s="102">
        <v>174</v>
      </c>
      <c r="Z13" s="69">
        <v>27</v>
      </c>
      <c r="AA13" s="67">
        <f t="shared" si="12"/>
        <v>0.15517241379310345</v>
      </c>
      <c r="AB13" s="69">
        <v>147</v>
      </c>
      <c r="AC13" s="67">
        <f t="shared" si="13"/>
        <v>0.84482758620689657</v>
      </c>
      <c r="AD13" s="102">
        <v>86</v>
      </c>
      <c r="AE13" s="69">
        <v>9</v>
      </c>
      <c r="AF13" s="67">
        <f t="shared" si="14"/>
        <v>0.10465116279069768</v>
      </c>
      <c r="AG13" s="69">
        <v>77</v>
      </c>
      <c r="AH13" s="67">
        <f t="shared" si="15"/>
        <v>0.89534883720930236</v>
      </c>
      <c r="AI13" s="102">
        <v>46</v>
      </c>
      <c r="AJ13" s="69">
        <v>3</v>
      </c>
      <c r="AK13" s="67">
        <f t="shared" si="16"/>
        <v>6.5217391304347824E-2</v>
      </c>
      <c r="AL13" s="69">
        <v>43</v>
      </c>
      <c r="AM13" s="67">
        <f t="shared" si="17"/>
        <v>0.93478260869565222</v>
      </c>
      <c r="AN13" s="102">
        <f t="shared" si="18"/>
        <v>1060</v>
      </c>
      <c r="AO13" s="69">
        <f t="shared" si="19"/>
        <v>163</v>
      </c>
      <c r="AP13" s="67">
        <f t="shared" si="20"/>
        <v>0.15377358490566037</v>
      </c>
      <c r="AQ13" s="68">
        <f t="shared" si="0"/>
        <v>897</v>
      </c>
      <c r="AR13" s="67">
        <f t="shared" si="21"/>
        <v>0.8462264150943396</v>
      </c>
      <c r="AS13" s="98"/>
      <c r="AT13" s="272"/>
      <c r="AU13" s="342"/>
      <c r="AV13" s="11" t="s">
        <v>142</v>
      </c>
      <c r="AW13" s="225">
        <v>1053</v>
      </c>
      <c r="AX13" s="40">
        <v>169</v>
      </c>
      <c r="AY13" s="91">
        <v>0.16049382716049382</v>
      </c>
      <c r="AZ13" s="40">
        <v>884</v>
      </c>
      <c r="BA13" s="91">
        <v>0.83950617283950613</v>
      </c>
      <c r="BB13" s="98"/>
      <c r="BC13" s="58">
        <v>8</v>
      </c>
      <c r="BD13" s="11" t="s">
        <v>58</v>
      </c>
      <c r="BE13" s="38">
        <f t="shared" si="22"/>
        <v>0.12582469368520263</v>
      </c>
      <c r="BF13" s="38">
        <f t="shared" si="23"/>
        <v>0.1143827859569649</v>
      </c>
      <c r="BG13" s="38">
        <f t="shared" si="1"/>
        <v>0.87417530631479734</v>
      </c>
      <c r="BH13" s="38">
        <f t="shared" si="24"/>
        <v>0.88561721404303506</v>
      </c>
      <c r="BI13" s="38">
        <f t="shared" si="2"/>
        <v>9.1588785046728974E-2</v>
      </c>
      <c r="BJ13" s="38">
        <f t="shared" si="25"/>
        <v>7.9021636876763876E-2</v>
      </c>
      <c r="BK13" s="38">
        <f t="shared" si="3"/>
        <v>0.90841121495327104</v>
      </c>
      <c r="BL13" s="38">
        <f t="shared" si="26"/>
        <v>0.92097836312323611</v>
      </c>
      <c r="BN13" s="82" t="s">
        <v>8</v>
      </c>
      <c r="BO13" s="38">
        <f t="shared" si="27"/>
        <v>0.29561571833806105</v>
      </c>
      <c r="BP13" s="38">
        <f t="shared" si="28"/>
        <v>0.29694767127436345</v>
      </c>
      <c r="BQ13" s="217">
        <f t="shared" si="29"/>
        <v>-0.10000000000000009</v>
      </c>
      <c r="BR13" s="38">
        <f t="shared" si="30"/>
        <v>0.70438428166193889</v>
      </c>
      <c r="BS13" s="38">
        <f t="shared" si="31"/>
        <v>0.7030523287256365</v>
      </c>
      <c r="BT13" s="217">
        <f t="shared" si="32"/>
        <v>0.10000000000000009</v>
      </c>
      <c r="BU13" s="38">
        <f t="shared" si="33"/>
        <v>0.1871552403467297</v>
      </c>
      <c r="BV13" s="38">
        <f t="shared" si="34"/>
        <v>0.18536969061352909</v>
      </c>
      <c r="BW13" s="217">
        <f t="shared" si="35"/>
        <v>0.20000000000000018</v>
      </c>
      <c r="BX13" s="38">
        <f t="shared" si="36"/>
        <v>0.8128447596532703</v>
      </c>
      <c r="BY13" s="38">
        <f t="shared" si="37"/>
        <v>0.81463030938647085</v>
      </c>
      <c r="BZ13" s="217">
        <f t="shared" si="38"/>
        <v>-0.20000000000000018</v>
      </c>
      <c r="CB13" s="82" t="s">
        <v>8</v>
      </c>
      <c r="CC13" s="38">
        <f t="shared" si="39"/>
        <v>0.19979827821568966</v>
      </c>
      <c r="CD13" s="38">
        <f t="shared" si="40"/>
        <v>0.19439210175418986</v>
      </c>
      <c r="CE13" s="217">
        <f t="shared" si="41"/>
        <v>0.60000000000000053</v>
      </c>
      <c r="CF13" s="38">
        <f t="shared" si="42"/>
        <v>0.80020172178431037</v>
      </c>
      <c r="CG13" s="38">
        <f t="shared" si="43"/>
        <v>0.80560789824581014</v>
      </c>
      <c r="CH13" s="217">
        <f t="shared" si="44"/>
        <v>-0.60000000000000053</v>
      </c>
      <c r="CI13" s="38">
        <f t="shared" si="45"/>
        <v>0.15494680053948748</v>
      </c>
      <c r="CJ13" s="38">
        <f t="shared" si="46"/>
        <v>0.15287213040444225</v>
      </c>
      <c r="CK13" s="217">
        <f t="shared" si="47"/>
        <v>0.20000000000000018</v>
      </c>
      <c r="CL13" s="38">
        <f t="shared" si="48"/>
        <v>0.84505319946051249</v>
      </c>
      <c r="CM13" s="38">
        <f t="shared" si="49"/>
        <v>0.84712786959555775</v>
      </c>
      <c r="CN13" s="217">
        <f t="shared" si="50"/>
        <v>-0.20000000000000018</v>
      </c>
      <c r="CO13" s="150">
        <v>0</v>
      </c>
    </row>
    <row r="14" spans="1:93" s="12" customFormat="1" ht="13.5" customHeight="1">
      <c r="B14" s="264"/>
      <c r="C14" s="332"/>
      <c r="D14" s="76" t="s">
        <v>141</v>
      </c>
      <c r="E14" s="103">
        <v>16</v>
      </c>
      <c r="F14" s="75">
        <v>3</v>
      </c>
      <c r="G14" s="13">
        <f t="shared" si="4"/>
        <v>0.1875</v>
      </c>
      <c r="H14" s="75">
        <v>13</v>
      </c>
      <c r="I14" s="13">
        <f t="shared" si="5"/>
        <v>0.8125</v>
      </c>
      <c r="J14" s="103">
        <v>74</v>
      </c>
      <c r="K14" s="75">
        <v>5</v>
      </c>
      <c r="L14" s="13">
        <f t="shared" si="6"/>
        <v>6.7567567567567571E-2</v>
      </c>
      <c r="M14" s="75">
        <v>69</v>
      </c>
      <c r="N14" s="13">
        <f t="shared" si="7"/>
        <v>0.93243243243243246</v>
      </c>
      <c r="O14" s="103">
        <v>2694</v>
      </c>
      <c r="P14" s="75">
        <v>409</v>
      </c>
      <c r="Q14" s="13">
        <f t="shared" si="8"/>
        <v>0.15181885671863399</v>
      </c>
      <c r="R14" s="75">
        <v>2285</v>
      </c>
      <c r="S14" s="13">
        <f t="shared" si="9"/>
        <v>0.84818114328136596</v>
      </c>
      <c r="T14" s="103">
        <v>2201</v>
      </c>
      <c r="U14" s="75">
        <v>347</v>
      </c>
      <c r="V14" s="13">
        <f t="shared" si="10"/>
        <v>0.15765561108587006</v>
      </c>
      <c r="W14" s="75">
        <v>1854</v>
      </c>
      <c r="X14" s="13">
        <f t="shared" si="11"/>
        <v>0.84234438891412999</v>
      </c>
      <c r="Y14" s="103">
        <v>1644</v>
      </c>
      <c r="Z14" s="75">
        <v>219</v>
      </c>
      <c r="AA14" s="13">
        <f t="shared" si="12"/>
        <v>0.13321167883211679</v>
      </c>
      <c r="AB14" s="75">
        <v>1425</v>
      </c>
      <c r="AC14" s="13">
        <f t="shared" si="13"/>
        <v>0.86678832116788318</v>
      </c>
      <c r="AD14" s="103">
        <v>763</v>
      </c>
      <c r="AE14" s="75">
        <v>70</v>
      </c>
      <c r="AF14" s="13">
        <f t="shared" si="14"/>
        <v>9.1743119266055051E-2</v>
      </c>
      <c r="AG14" s="75">
        <v>693</v>
      </c>
      <c r="AH14" s="13">
        <f t="shared" si="15"/>
        <v>0.90825688073394495</v>
      </c>
      <c r="AI14" s="103">
        <v>246</v>
      </c>
      <c r="AJ14" s="75">
        <v>14</v>
      </c>
      <c r="AK14" s="13">
        <f t="shared" si="16"/>
        <v>5.6910569105691054E-2</v>
      </c>
      <c r="AL14" s="75">
        <v>232</v>
      </c>
      <c r="AM14" s="13">
        <f t="shared" si="17"/>
        <v>0.94308943089430897</v>
      </c>
      <c r="AN14" s="103">
        <f t="shared" si="18"/>
        <v>7638</v>
      </c>
      <c r="AO14" s="75">
        <f t="shared" si="19"/>
        <v>1067</v>
      </c>
      <c r="AP14" s="13">
        <f t="shared" si="20"/>
        <v>0.13969625556428383</v>
      </c>
      <c r="AQ14" s="34">
        <f t="shared" si="0"/>
        <v>6571</v>
      </c>
      <c r="AR14" s="13">
        <f t="shared" si="21"/>
        <v>0.86030374443571611</v>
      </c>
      <c r="AS14" s="98"/>
      <c r="AT14" s="272"/>
      <c r="AU14" s="342"/>
      <c r="AV14" s="160" t="s">
        <v>74</v>
      </c>
      <c r="AW14" s="225">
        <v>7446</v>
      </c>
      <c r="AX14" s="40">
        <v>1054</v>
      </c>
      <c r="AY14" s="91">
        <v>0.14155251141552511</v>
      </c>
      <c r="AZ14" s="40">
        <v>6392</v>
      </c>
      <c r="BA14" s="91">
        <v>0.85844748858447484</v>
      </c>
      <c r="BB14" s="98"/>
      <c r="BC14" s="58">
        <v>9</v>
      </c>
      <c r="BD14" s="11" t="s">
        <v>112</v>
      </c>
      <c r="BE14" s="38">
        <f t="shared" si="22"/>
        <v>9.3497983870967735E-2</v>
      </c>
      <c r="BF14" s="38">
        <f t="shared" si="23"/>
        <v>8.8825952626158597E-2</v>
      </c>
      <c r="BG14" s="38">
        <f t="shared" si="1"/>
        <v>0.90650201612903225</v>
      </c>
      <c r="BH14" s="38">
        <f t="shared" si="24"/>
        <v>0.91117404737384144</v>
      </c>
      <c r="BI14" s="38">
        <f t="shared" si="2"/>
        <v>8.5517241379310341E-2</v>
      </c>
      <c r="BJ14" s="38">
        <f t="shared" si="25"/>
        <v>5.5944055944055944E-2</v>
      </c>
      <c r="BK14" s="38">
        <f t="shared" si="3"/>
        <v>0.91448275862068962</v>
      </c>
      <c r="BL14" s="38">
        <f t="shared" si="26"/>
        <v>0.94405594405594406</v>
      </c>
      <c r="BN14" s="82" t="s">
        <v>46</v>
      </c>
      <c r="BO14" s="38">
        <f t="shared" si="27"/>
        <v>0.18249258160237389</v>
      </c>
      <c r="BP14" s="38">
        <f t="shared" si="28"/>
        <v>0.18614586512053707</v>
      </c>
      <c r="BQ14" s="217">
        <f t="shared" si="29"/>
        <v>-0.40000000000000036</v>
      </c>
      <c r="BR14" s="38">
        <f t="shared" si="30"/>
        <v>0.81750741839762608</v>
      </c>
      <c r="BS14" s="38">
        <f t="shared" si="31"/>
        <v>0.8138541348794629</v>
      </c>
      <c r="BT14" s="217">
        <f t="shared" si="32"/>
        <v>0.40000000000000036</v>
      </c>
      <c r="BU14" s="38">
        <f t="shared" si="33"/>
        <v>0.13126934984520125</v>
      </c>
      <c r="BV14" s="38">
        <f t="shared" si="34"/>
        <v>0.14381067961165048</v>
      </c>
      <c r="BW14" s="217">
        <f t="shared" si="35"/>
        <v>-1.2999999999999985</v>
      </c>
      <c r="BX14" s="38">
        <f t="shared" si="36"/>
        <v>0.86873065015479878</v>
      </c>
      <c r="BY14" s="38">
        <f t="shared" si="37"/>
        <v>0.8561893203883495</v>
      </c>
      <c r="BZ14" s="217">
        <f t="shared" si="38"/>
        <v>1.3000000000000012</v>
      </c>
      <c r="CB14" s="82" t="s">
        <v>46</v>
      </c>
      <c r="CC14" s="38">
        <f t="shared" si="39"/>
        <v>0.19979827821568966</v>
      </c>
      <c r="CD14" s="38">
        <f t="shared" si="40"/>
        <v>0.19439210175418986</v>
      </c>
      <c r="CE14" s="217">
        <f t="shared" si="41"/>
        <v>0.60000000000000053</v>
      </c>
      <c r="CF14" s="38">
        <f t="shared" si="42"/>
        <v>0.80020172178431037</v>
      </c>
      <c r="CG14" s="38">
        <f t="shared" si="43"/>
        <v>0.80560789824581014</v>
      </c>
      <c r="CH14" s="217">
        <f t="shared" si="44"/>
        <v>-0.60000000000000053</v>
      </c>
      <c r="CI14" s="38">
        <f t="shared" si="45"/>
        <v>0.15494680053948748</v>
      </c>
      <c r="CJ14" s="38">
        <f t="shared" si="46"/>
        <v>0.15287213040444225</v>
      </c>
      <c r="CK14" s="217">
        <f t="shared" si="47"/>
        <v>0.20000000000000018</v>
      </c>
      <c r="CL14" s="38">
        <f t="shared" si="48"/>
        <v>0.84505319946051249</v>
      </c>
      <c r="CM14" s="38">
        <f t="shared" si="49"/>
        <v>0.84712786959555775</v>
      </c>
      <c r="CN14" s="217">
        <f t="shared" si="50"/>
        <v>-0.20000000000000018</v>
      </c>
      <c r="CO14" s="150">
        <v>0</v>
      </c>
    </row>
    <row r="15" spans="1:93" s="12" customFormat="1" ht="13.5" customHeight="1">
      <c r="B15" s="262">
        <v>4</v>
      </c>
      <c r="C15" s="329" t="s">
        <v>108</v>
      </c>
      <c r="D15" s="80" t="s">
        <v>143</v>
      </c>
      <c r="E15" s="101">
        <v>18</v>
      </c>
      <c r="F15" s="79">
        <v>1</v>
      </c>
      <c r="G15" s="77">
        <f t="shared" si="4"/>
        <v>5.5555555555555552E-2</v>
      </c>
      <c r="H15" s="79">
        <v>17</v>
      </c>
      <c r="I15" s="77">
        <f t="shared" si="5"/>
        <v>0.94444444444444442</v>
      </c>
      <c r="J15" s="101">
        <v>61</v>
      </c>
      <c r="K15" s="79">
        <v>7</v>
      </c>
      <c r="L15" s="77">
        <f t="shared" si="6"/>
        <v>0.11475409836065574</v>
      </c>
      <c r="M15" s="79">
        <v>54</v>
      </c>
      <c r="N15" s="77">
        <f t="shared" si="7"/>
        <v>0.88524590163934425</v>
      </c>
      <c r="O15" s="101">
        <v>2576</v>
      </c>
      <c r="P15" s="79">
        <v>474</v>
      </c>
      <c r="Q15" s="77">
        <f t="shared" si="8"/>
        <v>0.18400621118012422</v>
      </c>
      <c r="R15" s="79">
        <v>2102</v>
      </c>
      <c r="S15" s="77">
        <f t="shared" si="9"/>
        <v>0.81599378881987583</v>
      </c>
      <c r="T15" s="101">
        <v>2487</v>
      </c>
      <c r="U15" s="79">
        <v>491</v>
      </c>
      <c r="V15" s="77">
        <f t="shared" si="10"/>
        <v>0.19742661841576195</v>
      </c>
      <c r="W15" s="79">
        <v>1996</v>
      </c>
      <c r="X15" s="77">
        <f t="shared" si="11"/>
        <v>0.80257338158423808</v>
      </c>
      <c r="Y15" s="101">
        <v>1625</v>
      </c>
      <c r="Z15" s="79">
        <v>242</v>
      </c>
      <c r="AA15" s="77">
        <f t="shared" si="12"/>
        <v>0.14892307692307694</v>
      </c>
      <c r="AB15" s="79">
        <v>1383</v>
      </c>
      <c r="AC15" s="77">
        <f t="shared" si="13"/>
        <v>0.85107692307692306</v>
      </c>
      <c r="AD15" s="101">
        <v>691</v>
      </c>
      <c r="AE15" s="79">
        <v>93</v>
      </c>
      <c r="AF15" s="77">
        <f t="shared" si="14"/>
        <v>0.1345875542691751</v>
      </c>
      <c r="AG15" s="79">
        <v>598</v>
      </c>
      <c r="AH15" s="77">
        <f t="shared" si="15"/>
        <v>0.86541244573082488</v>
      </c>
      <c r="AI15" s="101">
        <v>225</v>
      </c>
      <c r="AJ15" s="79">
        <v>22</v>
      </c>
      <c r="AK15" s="77">
        <f t="shared" si="16"/>
        <v>9.7777777777777783E-2</v>
      </c>
      <c r="AL15" s="79">
        <v>203</v>
      </c>
      <c r="AM15" s="77">
        <f t="shared" si="17"/>
        <v>0.90222222222222226</v>
      </c>
      <c r="AN15" s="101">
        <f t="shared" si="18"/>
        <v>7683</v>
      </c>
      <c r="AO15" s="79">
        <f t="shared" si="19"/>
        <v>1330</v>
      </c>
      <c r="AP15" s="77">
        <f t="shared" si="20"/>
        <v>0.17310946244956396</v>
      </c>
      <c r="AQ15" s="78">
        <f t="shared" si="0"/>
        <v>6353</v>
      </c>
      <c r="AR15" s="77">
        <f t="shared" si="21"/>
        <v>0.82689053755043607</v>
      </c>
      <c r="AS15" s="98"/>
      <c r="AT15" s="272">
        <v>4</v>
      </c>
      <c r="AU15" s="342" t="s">
        <v>108</v>
      </c>
      <c r="AV15" s="11" t="s">
        <v>136</v>
      </c>
      <c r="AW15" s="225">
        <v>7589</v>
      </c>
      <c r="AX15" s="40">
        <v>1242</v>
      </c>
      <c r="AY15" s="91">
        <v>0.16365792594544737</v>
      </c>
      <c r="AZ15" s="40">
        <v>6347</v>
      </c>
      <c r="BA15" s="91">
        <v>0.83634207405455263</v>
      </c>
      <c r="BB15" s="98"/>
      <c r="BC15" s="58">
        <v>10</v>
      </c>
      <c r="BD15" s="11" t="s">
        <v>59</v>
      </c>
      <c r="BE15" s="38">
        <f t="shared" si="22"/>
        <v>0.18359450570710001</v>
      </c>
      <c r="BF15" s="38">
        <f t="shared" si="23"/>
        <v>0.17480516918220382</v>
      </c>
      <c r="BG15" s="38">
        <f t="shared" si="1"/>
        <v>0.81640549429289999</v>
      </c>
      <c r="BH15" s="38">
        <f t="shared" si="24"/>
        <v>0.82519483081779621</v>
      </c>
      <c r="BI15" s="38">
        <f t="shared" si="2"/>
        <v>0.1336934503713707</v>
      </c>
      <c r="BJ15" s="38">
        <f t="shared" si="25"/>
        <v>0.12852233676975944</v>
      </c>
      <c r="BK15" s="38">
        <f t="shared" si="3"/>
        <v>0.8663065496286293</v>
      </c>
      <c r="BL15" s="38">
        <f t="shared" si="26"/>
        <v>0.87147766323024056</v>
      </c>
      <c r="BN15" s="82" t="s">
        <v>13</v>
      </c>
      <c r="BO15" s="38">
        <f t="shared" si="27"/>
        <v>0.12323776334547759</v>
      </c>
      <c r="BP15" s="38">
        <f t="shared" si="28"/>
        <v>0.12209587028674031</v>
      </c>
      <c r="BQ15" s="217">
        <f t="shared" si="29"/>
        <v>0.10000000000000009</v>
      </c>
      <c r="BR15" s="38">
        <f t="shared" si="30"/>
        <v>0.87676223665452246</v>
      </c>
      <c r="BS15" s="38">
        <f t="shared" si="31"/>
        <v>0.87790412971325971</v>
      </c>
      <c r="BT15" s="217">
        <f t="shared" si="32"/>
        <v>-0.10000000000000009</v>
      </c>
      <c r="BU15" s="38">
        <f t="shared" si="33"/>
        <v>0.10265744448489261</v>
      </c>
      <c r="BV15" s="38">
        <f t="shared" si="34"/>
        <v>0.10150107219442459</v>
      </c>
      <c r="BW15" s="217">
        <f t="shared" si="35"/>
        <v>0.10000000000000009</v>
      </c>
      <c r="BX15" s="38">
        <f t="shared" si="36"/>
        <v>0.89734255551510744</v>
      </c>
      <c r="BY15" s="38">
        <f t="shared" si="37"/>
        <v>0.89849892780557539</v>
      </c>
      <c r="BZ15" s="217">
        <f t="shared" si="38"/>
        <v>-0.10000000000000009</v>
      </c>
      <c r="CB15" s="82" t="s">
        <v>13</v>
      </c>
      <c r="CC15" s="38">
        <f t="shared" si="39"/>
        <v>0.19979827821568966</v>
      </c>
      <c r="CD15" s="38">
        <f t="shared" si="40"/>
        <v>0.19439210175418986</v>
      </c>
      <c r="CE15" s="217">
        <f t="shared" si="41"/>
        <v>0.60000000000000053</v>
      </c>
      <c r="CF15" s="38">
        <f t="shared" si="42"/>
        <v>0.80020172178431037</v>
      </c>
      <c r="CG15" s="38">
        <f t="shared" si="43"/>
        <v>0.80560789824581014</v>
      </c>
      <c r="CH15" s="217">
        <f t="shared" si="44"/>
        <v>-0.60000000000000053</v>
      </c>
      <c r="CI15" s="38">
        <f t="shared" si="45"/>
        <v>0.15494680053948748</v>
      </c>
      <c r="CJ15" s="38">
        <f t="shared" si="46"/>
        <v>0.15287213040444225</v>
      </c>
      <c r="CK15" s="217">
        <f t="shared" si="47"/>
        <v>0.20000000000000018</v>
      </c>
      <c r="CL15" s="38">
        <f t="shared" si="48"/>
        <v>0.84505319946051249</v>
      </c>
      <c r="CM15" s="38">
        <f t="shared" si="49"/>
        <v>0.84712786959555775</v>
      </c>
      <c r="CN15" s="217">
        <f t="shared" si="50"/>
        <v>-0.20000000000000018</v>
      </c>
      <c r="CO15" s="150">
        <v>0</v>
      </c>
    </row>
    <row r="16" spans="1:93" s="12" customFormat="1" ht="13.5" customHeight="1">
      <c r="B16" s="263"/>
      <c r="C16" s="330"/>
      <c r="D16" s="70" t="s">
        <v>142</v>
      </c>
      <c r="E16" s="102">
        <v>4</v>
      </c>
      <c r="F16" s="69">
        <v>0</v>
      </c>
      <c r="G16" s="67">
        <f t="shared" si="4"/>
        <v>0</v>
      </c>
      <c r="H16" s="69">
        <v>4</v>
      </c>
      <c r="I16" s="67">
        <f t="shared" si="5"/>
        <v>1</v>
      </c>
      <c r="J16" s="102">
        <v>6</v>
      </c>
      <c r="K16" s="69">
        <v>0</v>
      </c>
      <c r="L16" s="67">
        <f t="shared" si="6"/>
        <v>0</v>
      </c>
      <c r="M16" s="69">
        <v>6</v>
      </c>
      <c r="N16" s="67">
        <f t="shared" si="7"/>
        <v>1</v>
      </c>
      <c r="O16" s="102">
        <v>417</v>
      </c>
      <c r="P16" s="69">
        <v>46</v>
      </c>
      <c r="Q16" s="67">
        <f t="shared" si="8"/>
        <v>0.11031175059952038</v>
      </c>
      <c r="R16" s="69">
        <v>371</v>
      </c>
      <c r="S16" s="67">
        <f t="shared" si="9"/>
        <v>0.88968824940047964</v>
      </c>
      <c r="T16" s="102">
        <v>273</v>
      </c>
      <c r="U16" s="69">
        <v>23</v>
      </c>
      <c r="V16" s="67">
        <f t="shared" si="10"/>
        <v>8.4249084249084255E-2</v>
      </c>
      <c r="W16" s="69">
        <v>250</v>
      </c>
      <c r="X16" s="67">
        <f t="shared" si="11"/>
        <v>0.91575091575091572</v>
      </c>
      <c r="Y16" s="102">
        <v>150</v>
      </c>
      <c r="Z16" s="69">
        <v>6</v>
      </c>
      <c r="AA16" s="67">
        <f t="shared" si="12"/>
        <v>0.04</v>
      </c>
      <c r="AB16" s="69">
        <v>144</v>
      </c>
      <c r="AC16" s="67">
        <f t="shared" si="13"/>
        <v>0.96</v>
      </c>
      <c r="AD16" s="102">
        <v>87</v>
      </c>
      <c r="AE16" s="69">
        <v>4</v>
      </c>
      <c r="AF16" s="67">
        <f t="shared" si="14"/>
        <v>4.5977011494252873E-2</v>
      </c>
      <c r="AG16" s="69">
        <v>83</v>
      </c>
      <c r="AH16" s="67">
        <f t="shared" si="15"/>
        <v>0.95402298850574707</v>
      </c>
      <c r="AI16" s="102">
        <v>43</v>
      </c>
      <c r="AJ16" s="69">
        <v>0</v>
      </c>
      <c r="AK16" s="67">
        <f t="shared" si="16"/>
        <v>0</v>
      </c>
      <c r="AL16" s="69">
        <v>43</v>
      </c>
      <c r="AM16" s="67">
        <f t="shared" si="17"/>
        <v>1</v>
      </c>
      <c r="AN16" s="102">
        <f t="shared" si="18"/>
        <v>980</v>
      </c>
      <c r="AO16" s="69">
        <f t="shared" si="19"/>
        <v>79</v>
      </c>
      <c r="AP16" s="67">
        <f t="shared" si="20"/>
        <v>8.0612244897959179E-2</v>
      </c>
      <c r="AQ16" s="68">
        <f t="shared" si="0"/>
        <v>901</v>
      </c>
      <c r="AR16" s="67">
        <f t="shared" si="21"/>
        <v>0.91938775510204085</v>
      </c>
      <c r="AS16" s="98"/>
      <c r="AT16" s="272"/>
      <c r="AU16" s="342"/>
      <c r="AV16" s="11" t="s">
        <v>142</v>
      </c>
      <c r="AW16" s="225">
        <v>970</v>
      </c>
      <c r="AX16" s="40">
        <v>90</v>
      </c>
      <c r="AY16" s="91">
        <v>9.2783505154639179E-2</v>
      </c>
      <c r="AZ16" s="40">
        <v>880</v>
      </c>
      <c r="BA16" s="91">
        <v>0.90721649484536082</v>
      </c>
      <c r="BB16" s="98"/>
      <c r="BC16" s="58">
        <v>11</v>
      </c>
      <c r="BD16" s="11" t="s">
        <v>60</v>
      </c>
      <c r="BE16" s="38">
        <f t="shared" si="22"/>
        <v>0.15059724524204149</v>
      </c>
      <c r="BF16" s="38">
        <f t="shared" si="23"/>
        <v>0.13610398694334344</v>
      </c>
      <c r="BG16" s="38">
        <f t="shared" si="1"/>
        <v>0.84940275475795846</v>
      </c>
      <c r="BH16" s="38">
        <f t="shared" si="24"/>
        <v>0.86389601305665653</v>
      </c>
      <c r="BI16" s="38">
        <f t="shared" si="2"/>
        <v>0.10511701705672352</v>
      </c>
      <c r="BJ16" s="38">
        <f t="shared" si="25"/>
        <v>9.8373060915626184E-2</v>
      </c>
      <c r="BK16" s="38">
        <f t="shared" si="3"/>
        <v>0.89488298294327651</v>
      </c>
      <c r="BL16" s="38">
        <f t="shared" si="26"/>
        <v>0.90162693908437386</v>
      </c>
      <c r="BN16" s="82" t="s">
        <v>14</v>
      </c>
      <c r="BO16" s="38">
        <f t="shared" si="27"/>
        <v>0.19816749203039477</v>
      </c>
      <c r="BP16" s="38">
        <f t="shared" si="28"/>
        <v>0.18886132369018585</v>
      </c>
      <c r="BQ16" s="217">
        <f t="shared" si="29"/>
        <v>0.9000000000000008</v>
      </c>
      <c r="BR16" s="38">
        <f t="shared" si="30"/>
        <v>0.80183250796960526</v>
      </c>
      <c r="BS16" s="38">
        <f t="shared" si="31"/>
        <v>0.81113867630981418</v>
      </c>
      <c r="BT16" s="217">
        <f t="shared" si="32"/>
        <v>-0.9000000000000008</v>
      </c>
      <c r="BU16" s="38">
        <f t="shared" si="33"/>
        <v>0.17623690863127484</v>
      </c>
      <c r="BV16" s="38">
        <f t="shared" si="34"/>
        <v>0.16730861819932596</v>
      </c>
      <c r="BW16" s="217">
        <f t="shared" si="35"/>
        <v>0.89999999999999802</v>
      </c>
      <c r="BX16" s="38">
        <f t="shared" si="36"/>
        <v>0.82376309136872516</v>
      </c>
      <c r="BY16" s="38">
        <f t="shared" si="37"/>
        <v>0.83269138180067404</v>
      </c>
      <c r="BZ16" s="217">
        <f t="shared" si="38"/>
        <v>-0.9000000000000008</v>
      </c>
      <c r="CB16" s="82" t="s">
        <v>14</v>
      </c>
      <c r="CC16" s="38">
        <f t="shared" si="39"/>
        <v>0.19979827821568966</v>
      </c>
      <c r="CD16" s="38">
        <f t="shared" si="40"/>
        <v>0.19439210175418986</v>
      </c>
      <c r="CE16" s="217">
        <f t="shared" si="41"/>
        <v>0.60000000000000053</v>
      </c>
      <c r="CF16" s="38">
        <f t="shared" si="42"/>
        <v>0.80020172178431037</v>
      </c>
      <c r="CG16" s="38">
        <f t="shared" si="43"/>
        <v>0.80560789824581014</v>
      </c>
      <c r="CH16" s="217">
        <f t="shared" si="44"/>
        <v>-0.60000000000000053</v>
      </c>
      <c r="CI16" s="38">
        <f t="shared" si="45"/>
        <v>0.15494680053948748</v>
      </c>
      <c r="CJ16" s="38">
        <f t="shared" si="46"/>
        <v>0.15287213040444225</v>
      </c>
      <c r="CK16" s="217">
        <f t="shared" si="47"/>
        <v>0.20000000000000018</v>
      </c>
      <c r="CL16" s="38">
        <f t="shared" si="48"/>
        <v>0.84505319946051249</v>
      </c>
      <c r="CM16" s="38">
        <f t="shared" si="49"/>
        <v>0.84712786959555775</v>
      </c>
      <c r="CN16" s="217">
        <f t="shared" si="50"/>
        <v>-0.20000000000000018</v>
      </c>
      <c r="CO16" s="150">
        <v>0</v>
      </c>
    </row>
    <row r="17" spans="2:93" s="12" customFormat="1" ht="13.5" customHeight="1">
      <c r="B17" s="264"/>
      <c r="C17" s="332"/>
      <c r="D17" s="76" t="s">
        <v>141</v>
      </c>
      <c r="E17" s="103">
        <v>22</v>
      </c>
      <c r="F17" s="75">
        <v>1</v>
      </c>
      <c r="G17" s="13">
        <f t="shared" si="4"/>
        <v>4.5454545454545456E-2</v>
      </c>
      <c r="H17" s="75">
        <v>21</v>
      </c>
      <c r="I17" s="13">
        <f t="shared" si="5"/>
        <v>0.95454545454545459</v>
      </c>
      <c r="J17" s="103">
        <v>67</v>
      </c>
      <c r="K17" s="75">
        <v>7</v>
      </c>
      <c r="L17" s="13">
        <f t="shared" si="6"/>
        <v>0.1044776119402985</v>
      </c>
      <c r="M17" s="75">
        <v>60</v>
      </c>
      <c r="N17" s="13">
        <f t="shared" si="7"/>
        <v>0.89552238805970152</v>
      </c>
      <c r="O17" s="103">
        <v>2993</v>
      </c>
      <c r="P17" s="75">
        <v>520</v>
      </c>
      <c r="Q17" s="13">
        <f t="shared" si="8"/>
        <v>0.17373872368860674</v>
      </c>
      <c r="R17" s="75">
        <v>2473</v>
      </c>
      <c r="S17" s="13">
        <f t="shared" si="9"/>
        <v>0.82626127631139323</v>
      </c>
      <c r="T17" s="103">
        <v>2760</v>
      </c>
      <c r="U17" s="75">
        <v>514</v>
      </c>
      <c r="V17" s="13">
        <f t="shared" si="10"/>
        <v>0.186231884057971</v>
      </c>
      <c r="W17" s="75">
        <v>2246</v>
      </c>
      <c r="X17" s="13">
        <f t="shared" si="11"/>
        <v>0.81376811594202902</v>
      </c>
      <c r="Y17" s="103">
        <v>1775</v>
      </c>
      <c r="Z17" s="75">
        <v>248</v>
      </c>
      <c r="AA17" s="13">
        <f t="shared" si="12"/>
        <v>0.13971830985915493</v>
      </c>
      <c r="AB17" s="75">
        <v>1527</v>
      </c>
      <c r="AC17" s="13">
        <f t="shared" si="13"/>
        <v>0.8602816901408451</v>
      </c>
      <c r="AD17" s="103">
        <v>778</v>
      </c>
      <c r="AE17" s="75">
        <v>97</v>
      </c>
      <c r="AF17" s="13">
        <f t="shared" si="14"/>
        <v>0.12467866323907455</v>
      </c>
      <c r="AG17" s="75">
        <v>681</v>
      </c>
      <c r="AH17" s="13">
        <f t="shared" si="15"/>
        <v>0.87532133676092549</v>
      </c>
      <c r="AI17" s="103">
        <v>268</v>
      </c>
      <c r="AJ17" s="75">
        <v>22</v>
      </c>
      <c r="AK17" s="13">
        <f t="shared" si="16"/>
        <v>8.2089552238805971E-2</v>
      </c>
      <c r="AL17" s="75">
        <v>246</v>
      </c>
      <c r="AM17" s="13">
        <f t="shared" si="17"/>
        <v>0.91791044776119401</v>
      </c>
      <c r="AN17" s="103">
        <f t="shared" si="18"/>
        <v>8663</v>
      </c>
      <c r="AO17" s="75">
        <f t="shared" si="19"/>
        <v>1409</v>
      </c>
      <c r="AP17" s="13">
        <f t="shared" si="20"/>
        <v>0.16264573473392588</v>
      </c>
      <c r="AQ17" s="34">
        <f t="shared" si="0"/>
        <v>7254</v>
      </c>
      <c r="AR17" s="13">
        <f t="shared" si="21"/>
        <v>0.83735426526607415</v>
      </c>
      <c r="AS17" s="98"/>
      <c r="AT17" s="272"/>
      <c r="AU17" s="342"/>
      <c r="AV17" s="160" t="s">
        <v>74</v>
      </c>
      <c r="AW17" s="225">
        <v>8559</v>
      </c>
      <c r="AX17" s="40">
        <v>1332</v>
      </c>
      <c r="AY17" s="91">
        <v>0.15562565720294427</v>
      </c>
      <c r="AZ17" s="40">
        <v>7227</v>
      </c>
      <c r="BA17" s="91">
        <v>0.8443743427970557</v>
      </c>
      <c r="BB17" s="98"/>
      <c r="BC17" s="58">
        <v>12</v>
      </c>
      <c r="BD17" s="11" t="s">
        <v>113</v>
      </c>
      <c r="BE17" s="38">
        <f t="shared" si="22"/>
        <v>0.12857304259405716</v>
      </c>
      <c r="BF17" s="38">
        <f t="shared" si="23"/>
        <v>0.12512855673637299</v>
      </c>
      <c r="BG17" s="38">
        <f t="shared" si="1"/>
        <v>0.87142695740594278</v>
      </c>
      <c r="BH17" s="38">
        <f t="shared" si="24"/>
        <v>0.87487144326362698</v>
      </c>
      <c r="BI17" s="38">
        <f t="shared" si="2"/>
        <v>0.10902527075812274</v>
      </c>
      <c r="BJ17" s="38">
        <f t="shared" si="25"/>
        <v>0.10459363957597173</v>
      </c>
      <c r="BK17" s="38">
        <f t="shared" si="3"/>
        <v>0.89097472924187726</v>
      </c>
      <c r="BL17" s="38">
        <f t="shared" si="26"/>
        <v>0.89540636042402821</v>
      </c>
      <c r="BN17" s="82" t="s">
        <v>9</v>
      </c>
      <c r="BO17" s="38">
        <f t="shared" si="27"/>
        <v>0.2389398299979921</v>
      </c>
      <c r="BP17" s="38">
        <f t="shared" si="28"/>
        <v>0.23725435345129031</v>
      </c>
      <c r="BQ17" s="217">
        <f t="shared" si="29"/>
        <v>0.20000000000000018</v>
      </c>
      <c r="BR17" s="38">
        <f t="shared" si="30"/>
        <v>0.76106017000200787</v>
      </c>
      <c r="BS17" s="38">
        <f t="shared" si="31"/>
        <v>0.76274564654870969</v>
      </c>
      <c r="BT17" s="217">
        <f t="shared" si="32"/>
        <v>-0.20000000000000018</v>
      </c>
      <c r="BU17" s="38">
        <f t="shared" si="33"/>
        <v>0.17378333022561998</v>
      </c>
      <c r="BV17" s="38">
        <f t="shared" si="34"/>
        <v>0.17252704791344667</v>
      </c>
      <c r="BW17" s="217">
        <f t="shared" si="35"/>
        <v>0.10000000000000009</v>
      </c>
      <c r="BX17" s="38">
        <f t="shared" si="36"/>
        <v>0.82621666977438002</v>
      </c>
      <c r="BY17" s="38">
        <f t="shared" si="37"/>
        <v>0.82747295208655336</v>
      </c>
      <c r="BZ17" s="217">
        <f t="shared" si="38"/>
        <v>-0.10000000000000009</v>
      </c>
      <c r="CB17" s="82" t="s">
        <v>9</v>
      </c>
      <c r="CC17" s="38">
        <f t="shared" si="39"/>
        <v>0.19979827821568966</v>
      </c>
      <c r="CD17" s="38">
        <f t="shared" si="40"/>
        <v>0.19439210175418986</v>
      </c>
      <c r="CE17" s="217">
        <f t="shared" si="41"/>
        <v>0.60000000000000053</v>
      </c>
      <c r="CF17" s="38">
        <f t="shared" si="42"/>
        <v>0.80020172178431037</v>
      </c>
      <c r="CG17" s="38">
        <f t="shared" si="43"/>
        <v>0.80560789824581014</v>
      </c>
      <c r="CH17" s="217">
        <f t="shared" si="44"/>
        <v>-0.60000000000000053</v>
      </c>
      <c r="CI17" s="38">
        <f t="shared" si="45"/>
        <v>0.15494680053948748</v>
      </c>
      <c r="CJ17" s="38">
        <f t="shared" si="46"/>
        <v>0.15287213040444225</v>
      </c>
      <c r="CK17" s="217">
        <f t="shared" si="47"/>
        <v>0.20000000000000018</v>
      </c>
      <c r="CL17" s="38">
        <f t="shared" si="48"/>
        <v>0.84505319946051249</v>
      </c>
      <c r="CM17" s="38">
        <f t="shared" si="49"/>
        <v>0.84712786959555775</v>
      </c>
      <c r="CN17" s="217">
        <f t="shared" si="50"/>
        <v>-0.20000000000000018</v>
      </c>
      <c r="CO17" s="150">
        <v>0</v>
      </c>
    </row>
    <row r="18" spans="2:93" s="12" customFormat="1" ht="13.5" customHeight="1">
      <c r="B18" s="262">
        <v>5</v>
      </c>
      <c r="C18" s="329" t="s">
        <v>109</v>
      </c>
      <c r="D18" s="80" t="s">
        <v>143</v>
      </c>
      <c r="E18" s="101">
        <v>17</v>
      </c>
      <c r="F18" s="79">
        <v>2</v>
      </c>
      <c r="G18" s="77">
        <f t="shared" si="4"/>
        <v>0.11764705882352941</v>
      </c>
      <c r="H18" s="79">
        <v>15</v>
      </c>
      <c r="I18" s="77">
        <f t="shared" si="5"/>
        <v>0.88235294117647056</v>
      </c>
      <c r="J18" s="101">
        <v>46</v>
      </c>
      <c r="K18" s="79">
        <v>6</v>
      </c>
      <c r="L18" s="77">
        <f t="shared" si="6"/>
        <v>0.13043478260869565</v>
      </c>
      <c r="M18" s="79">
        <v>40</v>
      </c>
      <c r="N18" s="77">
        <f t="shared" si="7"/>
        <v>0.86956521739130432</v>
      </c>
      <c r="O18" s="101">
        <v>2230</v>
      </c>
      <c r="P18" s="79">
        <v>269</v>
      </c>
      <c r="Q18" s="77">
        <f t="shared" si="8"/>
        <v>0.12062780269058296</v>
      </c>
      <c r="R18" s="79">
        <v>1961</v>
      </c>
      <c r="S18" s="77">
        <f t="shared" si="9"/>
        <v>0.87937219730941707</v>
      </c>
      <c r="T18" s="101">
        <v>1950</v>
      </c>
      <c r="U18" s="79">
        <v>184</v>
      </c>
      <c r="V18" s="77">
        <f t="shared" si="10"/>
        <v>9.4358974358974362E-2</v>
      </c>
      <c r="W18" s="79">
        <v>1766</v>
      </c>
      <c r="X18" s="77">
        <f t="shared" si="11"/>
        <v>0.90564102564102567</v>
      </c>
      <c r="Y18" s="101">
        <v>1343</v>
      </c>
      <c r="Z18" s="79">
        <v>91</v>
      </c>
      <c r="AA18" s="77">
        <f t="shared" si="12"/>
        <v>6.7758749069247948E-2</v>
      </c>
      <c r="AB18" s="79">
        <v>1252</v>
      </c>
      <c r="AC18" s="77">
        <f t="shared" si="13"/>
        <v>0.93224125093075205</v>
      </c>
      <c r="AD18" s="101">
        <v>578</v>
      </c>
      <c r="AE18" s="79">
        <v>26</v>
      </c>
      <c r="AF18" s="77">
        <f t="shared" si="14"/>
        <v>4.4982698961937718E-2</v>
      </c>
      <c r="AG18" s="79">
        <v>552</v>
      </c>
      <c r="AH18" s="77">
        <f t="shared" si="15"/>
        <v>0.95501730103806226</v>
      </c>
      <c r="AI18" s="101">
        <v>216</v>
      </c>
      <c r="AJ18" s="79">
        <v>10</v>
      </c>
      <c r="AK18" s="77">
        <f t="shared" si="16"/>
        <v>4.6296296296296294E-2</v>
      </c>
      <c r="AL18" s="79">
        <v>206</v>
      </c>
      <c r="AM18" s="77">
        <f t="shared" si="17"/>
        <v>0.95370370370370372</v>
      </c>
      <c r="AN18" s="101">
        <f t="shared" si="18"/>
        <v>6380</v>
      </c>
      <c r="AO18" s="79">
        <f t="shared" si="19"/>
        <v>588</v>
      </c>
      <c r="AP18" s="77">
        <f t="shared" si="20"/>
        <v>9.2163009404388721E-2</v>
      </c>
      <c r="AQ18" s="78">
        <f t="shared" si="0"/>
        <v>5792</v>
      </c>
      <c r="AR18" s="77">
        <f t="shared" si="21"/>
        <v>0.90783699059561129</v>
      </c>
      <c r="AS18" s="98"/>
      <c r="AT18" s="272">
        <v>5</v>
      </c>
      <c r="AU18" s="342" t="s">
        <v>109</v>
      </c>
      <c r="AV18" s="11" t="s">
        <v>136</v>
      </c>
      <c r="AW18" s="225">
        <v>6159</v>
      </c>
      <c r="AX18" s="40">
        <v>495</v>
      </c>
      <c r="AY18" s="91">
        <v>8.037018996590356E-2</v>
      </c>
      <c r="AZ18" s="40">
        <v>5664</v>
      </c>
      <c r="BA18" s="91">
        <v>0.9196298100340965</v>
      </c>
      <c r="BB18" s="98"/>
      <c r="BC18" s="58">
        <v>13</v>
      </c>
      <c r="BD18" s="11" t="s">
        <v>114</v>
      </c>
      <c r="BE18" s="38">
        <f t="shared" si="22"/>
        <v>0.11559034572733203</v>
      </c>
      <c r="BF18" s="38">
        <f t="shared" si="23"/>
        <v>0.11528788881535407</v>
      </c>
      <c r="BG18" s="38">
        <f t="shared" si="1"/>
        <v>0.88440965427266793</v>
      </c>
      <c r="BH18" s="38">
        <f t="shared" si="24"/>
        <v>0.88471211118464588</v>
      </c>
      <c r="BI18" s="38">
        <f t="shared" si="2"/>
        <v>8.286334056399132E-2</v>
      </c>
      <c r="BJ18" s="38">
        <f t="shared" si="25"/>
        <v>7.6058772687986165E-2</v>
      </c>
      <c r="BK18" s="38">
        <f t="shared" si="3"/>
        <v>0.91713665943600864</v>
      </c>
      <c r="BL18" s="38">
        <f t="shared" si="26"/>
        <v>0.92394122731201378</v>
      </c>
      <c r="BN18" s="82" t="s">
        <v>21</v>
      </c>
      <c r="BO18" s="38">
        <f t="shared" si="27"/>
        <v>0.2458425225010431</v>
      </c>
      <c r="BP18" s="38">
        <f t="shared" si="28"/>
        <v>0.23263974390544201</v>
      </c>
      <c r="BQ18" s="217">
        <f t="shared" si="29"/>
        <v>1.2999999999999985</v>
      </c>
      <c r="BR18" s="38">
        <f t="shared" si="30"/>
        <v>0.7541574774989569</v>
      </c>
      <c r="BS18" s="38">
        <f t="shared" si="31"/>
        <v>0.76736025609455794</v>
      </c>
      <c r="BT18" s="217">
        <f t="shared" si="32"/>
        <v>-1.3000000000000012</v>
      </c>
      <c r="BU18" s="38">
        <f t="shared" si="33"/>
        <v>0.18066205348793715</v>
      </c>
      <c r="BV18" s="38">
        <f t="shared" si="34"/>
        <v>0.18280171609774296</v>
      </c>
      <c r="BW18" s="217">
        <f t="shared" si="35"/>
        <v>-0.20000000000000018</v>
      </c>
      <c r="BX18" s="38">
        <f t="shared" si="36"/>
        <v>0.81933794651206282</v>
      </c>
      <c r="BY18" s="38">
        <f t="shared" si="37"/>
        <v>0.81719828390225702</v>
      </c>
      <c r="BZ18" s="217">
        <f t="shared" si="38"/>
        <v>0.20000000000000018</v>
      </c>
      <c r="CB18" s="82" t="s">
        <v>21</v>
      </c>
      <c r="CC18" s="38">
        <f t="shared" si="39"/>
        <v>0.19979827821568966</v>
      </c>
      <c r="CD18" s="38">
        <f t="shared" si="40"/>
        <v>0.19439210175418986</v>
      </c>
      <c r="CE18" s="217">
        <f t="shared" si="41"/>
        <v>0.60000000000000053</v>
      </c>
      <c r="CF18" s="38">
        <f t="shared" si="42"/>
        <v>0.80020172178431037</v>
      </c>
      <c r="CG18" s="38">
        <f t="shared" si="43"/>
        <v>0.80560789824581014</v>
      </c>
      <c r="CH18" s="217">
        <f t="shared" si="44"/>
        <v>-0.60000000000000053</v>
      </c>
      <c r="CI18" s="38">
        <f t="shared" si="45"/>
        <v>0.15494680053948748</v>
      </c>
      <c r="CJ18" s="38">
        <f t="shared" si="46"/>
        <v>0.15287213040444225</v>
      </c>
      <c r="CK18" s="217">
        <f t="shared" si="47"/>
        <v>0.20000000000000018</v>
      </c>
      <c r="CL18" s="38">
        <f t="shared" si="48"/>
        <v>0.84505319946051249</v>
      </c>
      <c r="CM18" s="38">
        <f t="shared" si="49"/>
        <v>0.84712786959555775</v>
      </c>
      <c r="CN18" s="217">
        <f t="shared" si="50"/>
        <v>-0.20000000000000018</v>
      </c>
      <c r="CO18" s="150">
        <v>0</v>
      </c>
    </row>
    <row r="19" spans="2:93" s="12" customFormat="1" ht="13.5" customHeight="1">
      <c r="B19" s="263"/>
      <c r="C19" s="330"/>
      <c r="D19" s="70" t="s">
        <v>142</v>
      </c>
      <c r="E19" s="102">
        <v>2</v>
      </c>
      <c r="F19" s="69">
        <v>0</v>
      </c>
      <c r="G19" s="67">
        <f t="shared" si="4"/>
        <v>0</v>
      </c>
      <c r="H19" s="69">
        <v>2</v>
      </c>
      <c r="I19" s="67">
        <f t="shared" si="5"/>
        <v>1</v>
      </c>
      <c r="J19" s="102">
        <v>9</v>
      </c>
      <c r="K19" s="69">
        <v>1</v>
      </c>
      <c r="L19" s="67">
        <f t="shared" si="6"/>
        <v>0.1111111111111111</v>
      </c>
      <c r="M19" s="69">
        <v>8</v>
      </c>
      <c r="N19" s="67">
        <f t="shared" si="7"/>
        <v>0.88888888888888884</v>
      </c>
      <c r="O19" s="102">
        <v>498</v>
      </c>
      <c r="P19" s="69">
        <v>47</v>
      </c>
      <c r="Q19" s="67">
        <f t="shared" si="8"/>
        <v>9.4377510040160636E-2</v>
      </c>
      <c r="R19" s="69">
        <v>451</v>
      </c>
      <c r="S19" s="67">
        <f t="shared" si="9"/>
        <v>0.90562248995983941</v>
      </c>
      <c r="T19" s="102">
        <v>268</v>
      </c>
      <c r="U19" s="69">
        <v>23</v>
      </c>
      <c r="V19" s="67">
        <f t="shared" si="10"/>
        <v>8.5820895522388058E-2</v>
      </c>
      <c r="W19" s="69">
        <v>245</v>
      </c>
      <c r="X19" s="67">
        <f t="shared" si="11"/>
        <v>0.91417910447761197</v>
      </c>
      <c r="Y19" s="102">
        <v>141</v>
      </c>
      <c r="Z19" s="69">
        <v>7</v>
      </c>
      <c r="AA19" s="67">
        <f t="shared" si="12"/>
        <v>4.9645390070921988E-2</v>
      </c>
      <c r="AB19" s="69">
        <v>134</v>
      </c>
      <c r="AC19" s="67">
        <f t="shared" si="13"/>
        <v>0.95035460992907805</v>
      </c>
      <c r="AD19" s="102">
        <v>86</v>
      </c>
      <c r="AE19" s="69">
        <v>5</v>
      </c>
      <c r="AF19" s="67">
        <f t="shared" si="14"/>
        <v>5.8139534883720929E-2</v>
      </c>
      <c r="AG19" s="69">
        <v>81</v>
      </c>
      <c r="AH19" s="67">
        <f t="shared" si="15"/>
        <v>0.94186046511627908</v>
      </c>
      <c r="AI19" s="102">
        <v>49</v>
      </c>
      <c r="AJ19" s="69">
        <v>0</v>
      </c>
      <c r="AK19" s="67">
        <f t="shared" si="16"/>
        <v>0</v>
      </c>
      <c r="AL19" s="69">
        <v>49</v>
      </c>
      <c r="AM19" s="67">
        <f t="shared" si="17"/>
        <v>1</v>
      </c>
      <c r="AN19" s="102">
        <f t="shared" si="18"/>
        <v>1053</v>
      </c>
      <c r="AO19" s="69">
        <f t="shared" si="19"/>
        <v>83</v>
      </c>
      <c r="AP19" s="67">
        <f t="shared" si="20"/>
        <v>7.8822412155745494E-2</v>
      </c>
      <c r="AQ19" s="68">
        <f t="shared" si="0"/>
        <v>970</v>
      </c>
      <c r="AR19" s="67">
        <f t="shared" si="21"/>
        <v>0.92117758784425452</v>
      </c>
      <c r="AS19" s="98"/>
      <c r="AT19" s="272"/>
      <c r="AU19" s="342"/>
      <c r="AV19" s="11" t="s">
        <v>142</v>
      </c>
      <c r="AW19" s="225">
        <v>1064</v>
      </c>
      <c r="AX19" s="40">
        <v>103</v>
      </c>
      <c r="AY19" s="91">
        <v>9.680451127819549E-2</v>
      </c>
      <c r="AZ19" s="40">
        <v>961</v>
      </c>
      <c r="BA19" s="91">
        <v>0.90319548872180455</v>
      </c>
      <c r="BB19" s="98"/>
      <c r="BC19" s="58">
        <v>14</v>
      </c>
      <c r="BD19" s="11" t="s">
        <v>115</v>
      </c>
      <c r="BE19" s="38">
        <f t="shared" si="22"/>
        <v>0.12290264883740738</v>
      </c>
      <c r="BF19" s="38">
        <f t="shared" si="23"/>
        <v>0.11354013652466949</v>
      </c>
      <c r="BG19" s="38">
        <f t="shared" si="1"/>
        <v>0.87709735116259258</v>
      </c>
      <c r="BH19" s="38">
        <f t="shared" si="24"/>
        <v>0.88645986347533046</v>
      </c>
      <c r="BI19" s="38">
        <f t="shared" si="2"/>
        <v>0.10638297872340426</v>
      </c>
      <c r="BJ19" s="38">
        <f t="shared" si="25"/>
        <v>9.4527363184079602E-2</v>
      </c>
      <c r="BK19" s="38">
        <f t="shared" si="3"/>
        <v>0.8936170212765957</v>
      </c>
      <c r="BL19" s="38">
        <f t="shared" si="26"/>
        <v>0.90547263681592038</v>
      </c>
      <c r="BN19" s="82" t="s">
        <v>47</v>
      </c>
      <c r="BO19" s="38">
        <f t="shared" si="27"/>
        <v>0.17333220596939206</v>
      </c>
      <c r="BP19" s="38">
        <f t="shared" si="28"/>
        <v>0.1694841785869094</v>
      </c>
      <c r="BQ19" s="217">
        <f t="shared" si="29"/>
        <v>0.39999999999999758</v>
      </c>
      <c r="BR19" s="38">
        <f t="shared" si="30"/>
        <v>0.82666779403060797</v>
      </c>
      <c r="BS19" s="38">
        <f t="shared" si="31"/>
        <v>0.83051582141309055</v>
      </c>
      <c r="BT19" s="217">
        <f t="shared" si="32"/>
        <v>-0.40000000000000036</v>
      </c>
      <c r="BU19" s="38">
        <f t="shared" si="33"/>
        <v>0.12362637362637363</v>
      </c>
      <c r="BV19" s="38">
        <f t="shared" si="34"/>
        <v>0.12808219178082192</v>
      </c>
      <c r="BW19" s="217">
        <f t="shared" si="35"/>
        <v>-0.40000000000000036</v>
      </c>
      <c r="BX19" s="38">
        <f t="shared" si="36"/>
        <v>0.87637362637362637</v>
      </c>
      <c r="BY19" s="38">
        <f t="shared" si="37"/>
        <v>0.87191780821917808</v>
      </c>
      <c r="BZ19" s="217">
        <f t="shared" si="38"/>
        <v>0.40000000000000036</v>
      </c>
      <c r="CB19" s="82" t="s">
        <v>47</v>
      </c>
      <c r="CC19" s="38">
        <f t="shared" si="39"/>
        <v>0.19979827821568966</v>
      </c>
      <c r="CD19" s="38">
        <f t="shared" si="40"/>
        <v>0.19439210175418986</v>
      </c>
      <c r="CE19" s="217">
        <f t="shared" si="41"/>
        <v>0.60000000000000053</v>
      </c>
      <c r="CF19" s="38">
        <f t="shared" si="42"/>
        <v>0.80020172178431037</v>
      </c>
      <c r="CG19" s="38">
        <f t="shared" si="43"/>
        <v>0.80560789824581014</v>
      </c>
      <c r="CH19" s="217">
        <f t="shared" si="44"/>
        <v>-0.60000000000000053</v>
      </c>
      <c r="CI19" s="38">
        <f t="shared" si="45"/>
        <v>0.15494680053948748</v>
      </c>
      <c r="CJ19" s="38">
        <f t="shared" si="46"/>
        <v>0.15287213040444225</v>
      </c>
      <c r="CK19" s="217">
        <f t="shared" si="47"/>
        <v>0.20000000000000018</v>
      </c>
      <c r="CL19" s="38">
        <f t="shared" si="48"/>
        <v>0.84505319946051249</v>
      </c>
      <c r="CM19" s="38">
        <f t="shared" si="49"/>
        <v>0.84712786959555775</v>
      </c>
      <c r="CN19" s="217">
        <f t="shared" si="50"/>
        <v>-0.20000000000000018</v>
      </c>
      <c r="CO19" s="150">
        <v>0</v>
      </c>
    </row>
    <row r="20" spans="2:93" s="12" customFormat="1" ht="13.5" customHeight="1">
      <c r="B20" s="264"/>
      <c r="C20" s="332"/>
      <c r="D20" s="76" t="s">
        <v>141</v>
      </c>
      <c r="E20" s="103">
        <v>19</v>
      </c>
      <c r="F20" s="75">
        <v>2</v>
      </c>
      <c r="G20" s="13">
        <f t="shared" si="4"/>
        <v>0.10526315789473684</v>
      </c>
      <c r="H20" s="75">
        <v>17</v>
      </c>
      <c r="I20" s="13">
        <f t="shared" si="5"/>
        <v>0.89473684210526316</v>
      </c>
      <c r="J20" s="103">
        <v>55</v>
      </c>
      <c r="K20" s="75">
        <v>7</v>
      </c>
      <c r="L20" s="13">
        <f t="shared" si="6"/>
        <v>0.12727272727272726</v>
      </c>
      <c r="M20" s="75">
        <v>48</v>
      </c>
      <c r="N20" s="13">
        <f t="shared" si="7"/>
        <v>0.87272727272727268</v>
      </c>
      <c r="O20" s="103">
        <v>2728</v>
      </c>
      <c r="P20" s="75">
        <v>316</v>
      </c>
      <c r="Q20" s="13">
        <f t="shared" si="8"/>
        <v>0.1158357771260997</v>
      </c>
      <c r="R20" s="75">
        <v>2412</v>
      </c>
      <c r="S20" s="13">
        <f t="shared" si="9"/>
        <v>0.88416422287390029</v>
      </c>
      <c r="T20" s="103">
        <v>2218</v>
      </c>
      <c r="U20" s="75">
        <v>207</v>
      </c>
      <c r="V20" s="13">
        <f t="shared" si="10"/>
        <v>9.3327321911632108E-2</v>
      </c>
      <c r="W20" s="75">
        <v>2011</v>
      </c>
      <c r="X20" s="13">
        <f t="shared" si="11"/>
        <v>0.90667267808836793</v>
      </c>
      <c r="Y20" s="103">
        <v>1484</v>
      </c>
      <c r="Z20" s="75">
        <v>98</v>
      </c>
      <c r="AA20" s="13">
        <f t="shared" si="12"/>
        <v>6.6037735849056603E-2</v>
      </c>
      <c r="AB20" s="75">
        <v>1386</v>
      </c>
      <c r="AC20" s="13">
        <f t="shared" si="13"/>
        <v>0.93396226415094341</v>
      </c>
      <c r="AD20" s="103">
        <v>664</v>
      </c>
      <c r="AE20" s="75">
        <v>31</v>
      </c>
      <c r="AF20" s="13">
        <f t="shared" si="14"/>
        <v>4.6686746987951805E-2</v>
      </c>
      <c r="AG20" s="75">
        <v>633</v>
      </c>
      <c r="AH20" s="13">
        <f t="shared" si="15"/>
        <v>0.95331325301204817</v>
      </c>
      <c r="AI20" s="103">
        <v>265</v>
      </c>
      <c r="AJ20" s="75">
        <v>10</v>
      </c>
      <c r="AK20" s="13">
        <f t="shared" si="16"/>
        <v>3.7735849056603772E-2</v>
      </c>
      <c r="AL20" s="75">
        <v>255</v>
      </c>
      <c r="AM20" s="13">
        <f t="shared" si="17"/>
        <v>0.96226415094339623</v>
      </c>
      <c r="AN20" s="103">
        <f t="shared" si="18"/>
        <v>7433</v>
      </c>
      <c r="AO20" s="75">
        <f t="shared" si="19"/>
        <v>671</v>
      </c>
      <c r="AP20" s="13">
        <f t="shared" si="20"/>
        <v>9.0273106417328136E-2</v>
      </c>
      <c r="AQ20" s="34">
        <f t="shared" si="0"/>
        <v>6762</v>
      </c>
      <c r="AR20" s="13">
        <f t="shared" si="21"/>
        <v>0.90972689358267189</v>
      </c>
      <c r="AS20" s="98"/>
      <c r="AT20" s="272"/>
      <c r="AU20" s="342"/>
      <c r="AV20" s="160" t="s">
        <v>74</v>
      </c>
      <c r="AW20" s="225">
        <v>7223</v>
      </c>
      <c r="AX20" s="40">
        <v>598</v>
      </c>
      <c r="AY20" s="91">
        <v>8.2791084037103696E-2</v>
      </c>
      <c r="AZ20" s="40">
        <v>6625</v>
      </c>
      <c r="BA20" s="91">
        <v>0.91720891596289633</v>
      </c>
      <c r="BB20" s="98"/>
      <c r="BC20" s="58">
        <v>15</v>
      </c>
      <c r="BD20" s="11" t="s">
        <v>116</v>
      </c>
      <c r="BE20" s="38">
        <f t="shared" si="22"/>
        <v>0.13502687888689785</v>
      </c>
      <c r="BF20" s="38">
        <f t="shared" si="23"/>
        <v>0.1291860843177631</v>
      </c>
      <c r="BG20" s="38">
        <f t="shared" si="1"/>
        <v>0.86497312111310209</v>
      </c>
      <c r="BH20" s="38">
        <f t="shared" si="24"/>
        <v>0.87081391568223687</v>
      </c>
      <c r="BI20" s="38">
        <f t="shared" si="2"/>
        <v>0.11218169304886441</v>
      </c>
      <c r="BJ20" s="38">
        <f t="shared" si="25"/>
        <v>0.10849369608493696</v>
      </c>
      <c r="BK20" s="38">
        <f t="shared" si="3"/>
        <v>0.88781830695113562</v>
      </c>
      <c r="BL20" s="38">
        <f t="shared" si="26"/>
        <v>0.89150630391506303</v>
      </c>
      <c r="BN20" s="82" t="s">
        <v>25</v>
      </c>
      <c r="BO20" s="38">
        <f t="shared" si="27"/>
        <v>0.28142113910186201</v>
      </c>
      <c r="BP20" s="38">
        <f t="shared" si="28"/>
        <v>0.28322147651006713</v>
      </c>
      <c r="BQ20" s="217">
        <f t="shared" si="29"/>
        <v>-0.19999999999999463</v>
      </c>
      <c r="BR20" s="38">
        <f t="shared" si="30"/>
        <v>0.71857886089813805</v>
      </c>
      <c r="BS20" s="38">
        <f t="shared" si="31"/>
        <v>0.71677852348993287</v>
      </c>
      <c r="BT20" s="217">
        <f t="shared" si="32"/>
        <v>0.20000000000000018</v>
      </c>
      <c r="BU20" s="38">
        <f t="shared" si="33"/>
        <v>0.20183486238532111</v>
      </c>
      <c r="BV20" s="38">
        <f t="shared" si="34"/>
        <v>0.21104876996115668</v>
      </c>
      <c r="BW20" s="217">
        <f t="shared" si="35"/>
        <v>-0.89999999999999802</v>
      </c>
      <c r="BX20" s="38">
        <f t="shared" si="36"/>
        <v>0.79816513761467889</v>
      </c>
      <c r="BY20" s="38">
        <f t="shared" si="37"/>
        <v>0.78895123003884338</v>
      </c>
      <c r="BZ20" s="217">
        <f t="shared" si="38"/>
        <v>0.9000000000000008</v>
      </c>
      <c r="CB20" s="82" t="s">
        <v>25</v>
      </c>
      <c r="CC20" s="38">
        <f t="shared" si="39"/>
        <v>0.19979827821568966</v>
      </c>
      <c r="CD20" s="38">
        <f t="shared" si="40"/>
        <v>0.19439210175418986</v>
      </c>
      <c r="CE20" s="217">
        <f t="shared" si="41"/>
        <v>0.60000000000000053</v>
      </c>
      <c r="CF20" s="38">
        <f t="shared" si="42"/>
        <v>0.80020172178431037</v>
      </c>
      <c r="CG20" s="38">
        <f t="shared" si="43"/>
        <v>0.80560789824581014</v>
      </c>
      <c r="CH20" s="217">
        <f t="shared" si="44"/>
        <v>-0.60000000000000053</v>
      </c>
      <c r="CI20" s="38">
        <f t="shared" si="45"/>
        <v>0.15494680053948748</v>
      </c>
      <c r="CJ20" s="38">
        <f t="shared" si="46"/>
        <v>0.15287213040444225</v>
      </c>
      <c r="CK20" s="217">
        <f t="shared" si="47"/>
        <v>0.20000000000000018</v>
      </c>
      <c r="CL20" s="38">
        <f t="shared" si="48"/>
        <v>0.84505319946051249</v>
      </c>
      <c r="CM20" s="38">
        <f t="shared" si="49"/>
        <v>0.84712786959555775</v>
      </c>
      <c r="CN20" s="217">
        <f t="shared" si="50"/>
        <v>-0.20000000000000018</v>
      </c>
      <c r="CO20" s="150">
        <v>0</v>
      </c>
    </row>
    <row r="21" spans="2:93" s="12" customFormat="1" ht="13.5" customHeight="1">
      <c r="B21" s="262">
        <v>6</v>
      </c>
      <c r="C21" s="329" t="s">
        <v>110</v>
      </c>
      <c r="D21" s="80" t="s">
        <v>143</v>
      </c>
      <c r="E21" s="101">
        <v>23</v>
      </c>
      <c r="F21" s="79">
        <v>3</v>
      </c>
      <c r="G21" s="77">
        <f t="shared" si="4"/>
        <v>0.13043478260869565</v>
      </c>
      <c r="H21" s="79">
        <v>20</v>
      </c>
      <c r="I21" s="77">
        <f t="shared" si="5"/>
        <v>0.86956521739130432</v>
      </c>
      <c r="J21" s="101">
        <v>95</v>
      </c>
      <c r="K21" s="79">
        <v>4</v>
      </c>
      <c r="L21" s="77">
        <f t="shared" si="6"/>
        <v>4.2105263157894736E-2</v>
      </c>
      <c r="M21" s="79">
        <v>91</v>
      </c>
      <c r="N21" s="77">
        <f t="shared" si="7"/>
        <v>0.95789473684210524</v>
      </c>
      <c r="O21" s="101">
        <v>3083</v>
      </c>
      <c r="P21" s="79">
        <v>414</v>
      </c>
      <c r="Q21" s="77">
        <f t="shared" si="8"/>
        <v>0.13428478754459941</v>
      </c>
      <c r="R21" s="79">
        <v>2669</v>
      </c>
      <c r="S21" s="77">
        <f t="shared" si="9"/>
        <v>0.86571521245540062</v>
      </c>
      <c r="T21" s="101">
        <v>3031</v>
      </c>
      <c r="U21" s="79">
        <v>324</v>
      </c>
      <c r="V21" s="77">
        <f t="shared" si="10"/>
        <v>0.10689541405476741</v>
      </c>
      <c r="W21" s="79">
        <v>2707</v>
      </c>
      <c r="X21" s="77">
        <f t="shared" si="11"/>
        <v>0.89310458594523257</v>
      </c>
      <c r="Y21" s="101">
        <v>1975</v>
      </c>
      <c r="Z21" s="79">
        <v>172</v>
      </c>
      <c r="AA21" s="77">
        <f t="shared" si="12"/>
        <v>8.7088607594936709E-2</v>
      </c>
      <c r="AB21" s="79">
        <v>1803</v>
      </c>
      <c r="AC21" s="77">
        <f t="shared" si="13"/>
        <v>0.91291139240506325</v>
      </c>
      <c r="AD21" s="101">
        <v>816</v>
      </c>
      <c r="AE21" s="79">
        <v>51</v>
      </c>
      <c r="AF21" s="77">
        <f t="shared" si="14"/>
        <v>6.25E-2</v>
      </c>
      <c r="AG21" s="79">
        <v>765</v>
      </c>
      <c r="AH21" s="77">
        <f t="shared" si="15"/>
        <v>0.9375</v>
      </c>
      <c r="AI21" s="101">
        <v>232</v>
      </c>
      <c r="AJ21" s="79">
        <v>14</v>
      </c>
      <c r="AK21" s="77">
        <f t="shared" si="16"/>
        <v>6.0344827586206899E-2</v>
      </c>
      <c r="AL21" s="79">
        <v>218</v>
      </c>
      <c r="AM21" s="77">
        <f t="shared" si="17"/>
        <v>0.93965517241379315</v>
      </c>
      <c r="AN21" s="101">
        <f t="shared" si="18"/>
        <v>9255</v>
      </c>
      <c r="AO21" s="79">
        <f t="shared" si="19"/>
        <v>982</v>
      </c>
      <c r="AP21" s="77">
        <f t="shared" si="20"/>
        <v>0.10610480821177742</v>
      </c>
      <c r="AQ21" s="78">
        <f t="shared" si="0"/>
        <v>8273</v>
      </c>
      <c r="AR21" s="77">
        <f t="shared" si="21"/>
        <v>0.89389519178822263</v>
      </c>
      <c r="AS21" s="98"/>
      <c r="AT21" s="272">
        <v>6</v>
      </c>
      <c r="AU21" s="342" t="s">
        <v>110</v>
      </c>
      <c r="AV21" s="11" t="s">
        <v>136</v>
      </c>
      <c r="AW21" s="225">
        <v>9138</v>
      </c>
      <c r="AX21" s="40">
        <v>839</v>
      </c>
      <c r="AY21" s="91">
        <v>9.181440140074415E-2</v>
      </c>
      <c r="AZ21" s="40">
        <v>8299</v>
      </c>
      <c r="BA21" s="91">
        <v>0.90818559859925585</v>
      </c>
      <c r="BB21" s="98"/>
      <c r="BC21" s="58">
        <v>16</v>
      </c>
      <c r="BD21" s="11" t="s">
        <v>61</v>
      </c>
      <c r="BE21" s="38">
        <f t="shared" si="22"/>
        <v>0.12943076301978199</v>
      </c>
      <c r="BF21" s="38">
        <f t="shared" si="23"/>
        <v>0.11526736425805388</v>
      </c>
      <c r="BG21" s="38">
        <f t="shared" si="1"/>
        <v>0.87056923698021804</v>
      </c>
      <c r="BH21" s="38">
        <f t="shared" si="24"/>
        <v>0.88473263574194616</v>
      </c>
      <c r="BI21" s="38">
        <f t="shared" si="2"/>
        <v>0.10388300554715078</v>
      </c>
      <c r="BJ21" s="38">
        <f t="shared" si="25"/>
        <v>8.6891009542943251E-2</v>
      </c>
      <c r="BK21" s="38">
        <f t="shared" si="3"/>
        <v>0.8961169944528492</v>
      </c>
      <c r="BL21" s="38">
        <f t="shared" si="26"/>
        <v>0.91310899045705674</v>
      </c>
      <c r="BN21" s="82" t="s">
        <v>15</v>
      </c>
      <c r="BO21" s="38">
        <f t="shared" si="27"/>
        <v>0.26298885952293333</v>
      </c>
      <c r="BP21" s="38">
        <f t="shared" si="28"/>
        <v>0.26273785460374993</v>
      </c>
      <c r="BQ21" s="217">
        <f t="shared" si="29"/>
        <v>0</v>
      </c>
      <c r="BR21" s="38">
        <f t="shared" si="30"/>
        <v>0.73701114047706673</v>
      </c>
      <c r="BS21" s="38">
        <f t="shared" si="31"/>
        <v>0.73726214539625012</v>
      </c>
      <c r="BT21" s="217">
        <f t="shared" si="32"/>
        <v>0</v>
      </c>
      <c r="BU21" s="38">
        <f t="shared" si="33"/>
        <v>0.21001312582036377</v>
      </c>
      <c r="BV21" s="38">
        <f t="shared" si="34"/>
        <v>0.22076965568035353</v>
      </c>
      <c r="BW21" s="217">
        <f t="shared" si="35"/>
        <v>-1.100000000000001</v>
      </c>
      <c r="BX21" s="38">
        <f t="shared" si="36"/>
        <v>0.7899868741796362</v>
      </c>
      <c r="BY21" s="38">
        <f t="shared" si="37"/>
        <v>0.77923034431964644</v>
      </c>
      <c r="BZ21" s="217">
        <f t="shared" si="38"/>
        <v>1.100000000000001</v>
      </c>
      <c r="CB21" s="82" t="s">
        <v>15</v>
      </c>
      <c r="CC21" s="38">
        <f t="shared" si="39"/>
        <v>0.19979827821568966</v>
      </c>
      <c r="CD21" s="38">
        <f t="shared" si="40"/>
        <v>0.19439210175418986</v>
      </c>
      <c r="CE21" s="217">
        <f t="shared" si="41"/>
        <v>0.60000000000000053</v>
      </c>
      <c r="CF21" s="38">
        <f t="shared" si="42"/>
        <v>0.80020172178431037</v>
      </c>
      <c r="CG21" s="38">
        <f t="shared" si="43"/>
        <v>0.80560789824581014</v>
      </c>
      <c r="CH21" s="217">
        <f t="shared" si="44"/>
        <v>-0.60000000000000053</v>
      </c>
      <c r="CI21" s="38">
        <f t="shared" si="45"/>
        <v>0.15494680053948748</v>
      </c>
      <c r="CJ21" s="38">
        <f t="shared" si="46"/>
        <v>0.15287213040444225</v>
      </c>
      <c r="CK21" s="217">
        <f t="shared" si="47"/>
        <v>0.20000000000000018</v>
      </c>
      <c r="CL21" s="38">
        <f t="shared" si="48"/>
        <v>0.84505319946051249</v>
      </c>
      <c r="CM21" s="38">
        <f t="shared" si="49"/>
        <v>0.84712786959555775</v>
      </c>
      <c r="CN21" s="217">
        <f t="shared" si="50"/>
        <v>-0.20000000000000018</v>
      </c>
      <c r="CO21" s="150">
        <v>0</v>
      </c>
    </row>
    <row r="22" spans="2:93" s="12" customFormat="1" ht="13.5" customHeight="1">
      <c r="B22" s="263"/>
      <c r="C22" s="330"/>
      <c r="D22" s="70" t="s">
        <v>142</v>
      </c>
      <c r="E22" s="102">
        <v>2</v>
      </c>
      <c r="F22" s="69">
        <v>0</v>
      </c>
      <c r="G22" s="67">
        <f t="shared" si="4"/>
        <v>0</v>
      </c>
      <c r="H22" s="69">
        <v>2</v>
      </c>
      <c r="I22" s="67">
        <f t="shared" si="5"/>
        <v>1</v>
      </c>
      <c r="J22" s="102">
        <v>12</v>
      </c>
      <c r="K22" s="69">
        <v>1</v>
      </c>
      <c r="L22" s="67">
        <f t="shared" si="6"/>
        <v>8.3333333333333329E-2</v>
      </c>
      <c r="M22" s="69">
        <v>11</v>
      </c>
      <c r="N22" s="67">
        <f t="shared" si="7"/>
        <v>0.91666666666666663</v>
      </c>
      <c r="O22" s="102">
        <v>674</v>
      </c>
      <c r="P22" s="69">
        <v>82</v>
      </c>
      <c r="Q22" s="67">
        <f t="shared" si="8"/>
        <v>0.12166172106824925</v>
      </c>
      <c r="R22" s="69">
        <v>592</v>
      </c>
      <c r="S22" s="67">
        <f t="shared" si="9"/>
        <v>0.87833827893175076</v>
      </c>
      <c r="T22" s="102">
        <v>347</v>
      </c>
      <c r="U22" s="69">
        <v>35</v>
      </c>
      <c r="V22" s="67">
        <f t="shared" si="10"/>
        <v>0.10086455331412104</v>
      </c>
      <c r="W22" s="69">
        <v>312</v>
      </c>
      <c r="X22" s="67">
        <f t="shared" si="11"/>
        <v>0.89913544668587897</v>
      </c>
      <c r="Y22" s="102">
        <v>217</v>
      </c>
      <c r="Z22" s="69">
        <v>14</v>
      </c>
      <c r="AA22" s="67">
        <f t="shared" si="12"/>
        <v>6.4516129032258063E-2</v>
      </c>
      <c r="AB22" s="69">
        <v>203</v>
      </c>
      <c r="AC22" s="67">
        <f t="shared" si="13"/>
        <v>0.93548387096774188</v>
      </c>
      <c r="AD22" s="102">
        <v>106</v>
      </c>
      <c r="AE22" s="69">
        <v>4</v>
      </c>
      <c r="AF22" s="67">
        <f t="shared" si="14"/>
        <v>3.7735849056603772E-2</v>
      </c>
      <c r="AG22" s="69">
        <v>102</v>
      </c>
      <c r="AH22" s="67">
        <f t="shared" si="15"/>
        <v>0.96226415094339623</v>
      </c>
      <c r="AI22" s="102">
        <v>55</v>
      </c>
      <c r="AJ22" s="69">
        <v>1</v>
      </c>
      <c r="AK22" s="67">
        <f t="shared" si="16"/>
        <v>1.8181818181818181E-2</v>
      </c>
      <c r="AL22" s="69">
        <v>54</v>
      </c>
      <c r="AM22" s="67">
        <f t="shared" si="17"/>
        <v>0.98181818181818181</v>
      </c>
      <c r="AN22" s="102">
        <f t="shared" si="18"/>
        <v>1413</v>
      </c>
      <c r="AO22" s="69">
        <f t="shared" si="19"/>
        <v>137</v>
      </c>
      <c r="AP22" s="67">
        <f t="shared" si="20"/>
        <v>9.6956829440905876E-2</v>
      </c>
      <c r="AQ22" s="68">
        <f t="shared" si="0"/>
        <v>1276</v>
      </c>
      <c r="AR22" s="67">
        <f t="shared" si="21"/>
        <v>0.90304317055909411</v>
      </c>
      <c r="AS22" s="98"/>
      <c r="AT22" s="272"/>
      <c r="AU22" s="342"/>
      <c r="AV22" s="11" t="s">
        <v>142</v>
      </c>
      <c r="AW22" s="225">
        <v>1429</v>
      </c>
      <c r="AX22" s="40">
        <v>120</v>
      </c>
      <c r="AY22" s="91">
        <v>8.3974807557732678E-2</v>
      </c>
      <c r="AZ22" s="40">
        <v>1309</v>
      </c>
      <c r="BA22" s="91">
        <v>0.91602519244226732</v>
      </c>
      <c r="BB22" s="98"/>
      <c r="BC22" s="58">
        <v>17</v>
      </c>
      <c r="BD22" s="11" t="s">
        <v>117</v>
      </c>
      <c r="BE22" s="38">
        <f t="shared" si="22"/>
        <v>0.13673731894189364</v>
      </c>
      <c r="BF22" s="38">
        <f t="shared" si="23"/>
        <v>0.12884032267292178</v>
      </c>
      <c r="BG22" s="38">
        <f t="shared" si="1"/>
        <v>0.86326268105810633</v>
      </c>
      <c r="BH22" s="38">
        <f t="shared" si="24"/>
        <v>0.87115967732707822</v>
      </c>
      <c r="BI22" s="38">
        <f t="shared" si="2"/>
        <v>0.10509803921568628</v>
      </c>
      <c r="BJ22" s="38">
        <f t="shared" si="25"/>
        <v>0.10504672897196261</v>
      </c>
      <c r="BK22" s="38">
        <f t="shared" si="3"/>
        <v>0.89490196078431372</v>
      </c>
      <c r="BL22" s="38">
        <f t="shared" si="26"/>
        <v>0.89495327102803734</v>
      </c>
      <c r="BN22" s="82" t="s">
        <v>26</v>
      </c>
      <c r="BO22" s="38">
        <f t="shared" si="27"/>
        <v>0.27330850403476104</v>
      </c>
      <c r="BP22" s="38">
        <f t="shared" si="28"/>
        <v>0.28543901342411204</v>
      </c>
      <c r="BQ22" s="217">
        <f t="shared" si="29"/>
        <v>-1.1999999999999955</v>
      </c>
      <c r="BR22" s="38">
        <f t="shared" si="30"/>
        <v>0.72669149596523896</v>
      </c>
      <c r="BS22" s="38">
        <f t="shared" si="31"/>
        <v>0.71456098657588796</v>
      </c>
      <c r="BT22" s="217">
        <f t="shared" si="32"/>
        <v>1.2000000000000011</v>
      </c>
      <c r="BU22" s="38">
        <f t="shared" si="33"/>
        <v>0.22343921139101863</v>
      </c>
      <c r="BV22" s="38">
        <f t="shared" si="34"/>
        <v>0.20904373610081542</v>
      </c>
      <c r="BW22" s="217">
        <f t="shared" si="35"/>
        <v>1.4000000000000012</v>
      </c>
      <c r="BX22" s="38">
        <f t="shared" si="36"/>
        <v>0.77656078860898137</v>
      </c>
      <c r="BY22" s="38">
        <f t="shared" si="37"/>
        <v>0.79095626389918461</v>
      </c>
      <c r="BZ22" s="217">
        <f t="shared" si="38"/>
        <v>-1.4000000000000012</v>
      </c>
      <c r="CB22" s="82" t="s">
        <v>26</v>
      </c>
      <c r="CC22" s="38">
        <f t="shared" si="39"/>
        <v>0.19979827821568966</v>
      </c>
      <c r="CD22" s="38">
        <f t="shared" si="40"/>
        <v>0.19439210175418986</v>
      </c>
      <c r="CE22" s="217">
        <f t="shared" si="41"/>
        <v>0.60000000000000053</v>
      </c>
      <c r="CF22" s="38">
        <f t="shared" si="42"/>
        <v>0.80020172178431037</v>
      </c>
      <c r="CG22" s="38">
        <f t="shared" si="43"/>
        <v>0.80560789824581014</v>
      </c>
      <c r="CH22" s="217">
        <f t="shared" si="44"/>
        <v>-0.60000000000000053</v>
      </c>
      <c r="CI22" s="38">
        <f t="shared" si="45"/>
        <v>0.15494680053948748</v>
      </c>
      <c r="CJ22" s="38">
        <f t="shared" si="46"/>
        <v>0.15287213040444225</v>
      </c>
      <c r="CK22" s="217">
        <f t="shared" si="47"/>
        <v>0.20000000000000018</v>
      </c>
      <c r="CL22" s="38">
        <f t="shared" si="48"/>
        <v>0.84505319946051249</v>
      </c>
      <c r="CM22" s="38">
        <f t="shared" si="49"/>
        <v>0.84712786959555775</v>
      </c>
      <c r="CN22" s="217">
        <f t="shared" si="50"/>
        <v>-0.20000000000000018</v>
      </c>
      <c r="CO22" s="150">
        <v>0</v>
      </c>
    </row>
    <row r="23" spans="2:93" s="12" customFormat="1" ht="13.5" customHeight="1">
      <c r="B23" s="264"/>
      <c r="C23" s="332"/>
      <c r="D23" s="76" t="s">
        <v>141</v>
      </c>
      <c r="E23" s="103">
        <v>25</v>
      </c>
      <c r="F23" s="75">
        <v>3</v>
      </c>
      <c r="G23" s="13">
        <f t="shared" si="4"/>
        <v>0.12</v>
      </c>
      <c r="H23" s="75">
        <v>22</v>
      </c>
      <c r="I23" s="13">
        <f t="shared" si="5"/>
        <v>0.88</v>
      </c>
      <c r="J23" s="103">
        <v>107</v>
      </c>
      <c r="K23" s="75">
        <v>5</v>
      </c>
      <c r="L23" s="13">
        <f t="shared" si="6"/>
        <v>4.6728971962616821E-2</v>
      </c>
      <c r="M23" s="75">
        <v>102</v>
      </c>
      <c r="N23" s="13">
        <f t="shared" si="7"/>
        <v>0.95327102803738317</v>
      </c>
      <c r="O23" s="103">
        <v>3757</v>
      </c>
      <c r="P23" s="75">
        <v>496</v>
      </c>
      <c r="Q23" s="13">
        <f t="shared" si="8"/>
        <v>0.13202022890604206</v>
      </c>
      <c r="R23" s="75">
        <v>3261</v>
      </c>
      <c r="S23" s="13">
        <f t="shared" si="9"/>
        <v>0.86797977109395796</v>
      </c>
      <c r="T23" s="103">
        <v>3378</v>
      </c>
      <c r="U23" s="75">
        <v>359</v>
      </c>
      <c r="V23" s="13">
        <f t="shared" si="10"/>
        <v>0.10627590290112493</v>
      </c>
      <c r="W23" s="75">
        <v>3019</v>
      </c>
      <c r="X23" s="13">
        <f t="shared" si="11"/>
        <v>0.89372409709887513</v>
      </c>
      <c r="Y23" s="103">
        <v>2192</v>
      </c>
      <c r="Z23" s="75">
        <v>186</v>
      </c>
      <c r="AA23" s="13">
        <f t="shared" si="12"/>
        <v>8.485401459854014E-2</v>
      </c>
      <c r="AB23" s="75">
        <v>2006</v>
      </c>
      <c r="AC23" s="13">
        <f t="shared" si="13"/>
        <v>0.91514598540145986</v>
      </c>
      <c r="AD23" s="103">
        <v>922</v>
      </c>
      <c r="AE23" s="75">
        <v>55</v>
      </c>
      <c r="AF23" s="13">
        <f t="shared" si="14"/>
        <v>5.9652928416485902E-2</v>
      </c>
      <c r="AG23" s="75">
        <v>867</v>
      </c>
      <c r="AH23" s="13">
        <f t="shared" si="15"/>
        <v>0.94034707158351405</v>
      </c>
      <c r="AI23" s="103">
        <v>287</v>
      </c>
      <c r="AJ23" s="75">
        <v>15</v>
      </c>
      <c r="AK23" s="13">
        <f t="shared" si="16"/>
        <v>5.2264808362369339E-2</v>
      </c>
      <c r="AL23" s="75">
        <v>272</v>
      </c>
      <c r="AM23" s="13">
        <f t="shared" si="17"/>
        <v>0.94773519163763065</v>
      </c>
      <c r="AN23" s="103">
        <f t="shared" si="18"/>
        <v>10668</v>
      </c>
      <c r="AO23" s="75">
        <f t="shared" si="19"/>
        <v>1119</v>
      </c>
      <c r="AP23" s="13">
        <f t="shared" si="20"/>
        <v>0.10489313835770529</v>
      </c>
      <c r="AQ23" s="34">
        <f t="shared" si="0"/>
        <v>9549</v>
      </c>
      <c r="AR23" s="13">
        <f t="shared" si="21"/>
        <v>0.89510686164229469</v>
      </c>
      <c r="AS23" s="98"/>
      <c r="AT23" s="272"/>
      <c r="AU23" s="342"/>
      <c r="AV23" s="160" t="s">
        <v>74</v>
      </c>
      <c r="AW23" s="225">
        <v>10567</v>
      </c>
      <c r="AX23" s="40">
        <v>959</v>
      </c>
      <c r="AY23" s="91">
        <v>9.0754234882180373E-2</v>
      </c>
      <c r="AZ23" s="40">
        <v>9608</v>
      </c>
      <c r="BA23" s="91">
        <v>0.90924576511781963</v>
      </c>
      <c r="BB23" s="98"/>
      <c r="BC23" s="58">
        <v>18</v>
      </c>
      <c r="BD23" s="11" t="s">
        <v>62</v>
      </c>
      <c r="BE23" s="38">
        <f t="shared" si="22"/>
        <v>0.13120720498426994</v>
      </c>
      <c r="BF23" s="38">
        <f t="shared" si="23"/>
        <v>0.11429287549345198</v>
      </c>
      <c r="BG23" s="38">
        <f t="shared" si="1"/>
        <v>0.86879279501573003</v>
      </c>
      <c r="BH23" s="38">
        <f t="shared" si="24"/>
        <v>0.88570712450654798</v>
      </c>
      <c r="BI23" s="38">
        <f t="shared" si="2"/>
        <v>0.10855949895615867</v>
      </c>
      <c r="BJ23" s="38">
        <f t="shared" si="25"/>
        <v>9.7630718954248366E-2</v>
      </c>
      <c r="BK23" s="38">
        <f t="shared" si="3"/>
        <v>0.89144050104384132</v>
      </c>
      <c r="BL23" s="38">
        <f t="shared" si="26"/>
        <v>0.90236928104575165</v>
      </c>
      <c r="BN23" s="82" t="s">
        <v>27</v>
      </c>
      <c r="BO23" s="38">
        <f t="shared" si="27"/>
        <v>0.15676068272606222</v>
      </c>
      <c r="BP23" s="38">
        <f t="shared" si="28"/>
        <v>0.14426290382473078</v>
      </c>
      <c r="BQ23" s="217">
        <f t="shared" si="29"/>
        <v>1.3000000000000012</v>
      </c>
      <c r="BR23" s="38">
        <f t="shared" si="30"/>
        <v>0.84323931727393775</v>
      </c>
      <c r="BS23" s="38">
        <f t="shared" si="31"/>
        <v>0.85573709617526916</v>
      </c>
      <c r="BT23" s="217">
        <f t="shared" si="32"/>
        <v>-1.3000000000000012</v>
      </c>
      <c r="BU23" s="38">
        <f t="shared" si="33"/>
        <v>0.13520906604142244</v>
      </c>
      <c r="BV23" s="38">
        <f t="shared" si="34"/>
        <v>0.12361396303901437</v>
      </c>
      <c r="BW23" s="217">
        <f t="shared" si="35"/>
        <v>1.100000000000001</v>
      </c>
      <c r="BX23" s="38">
        <f t="shared" si="36"/>
        <v>0.86479093395857753</v>
      </c>
      <c r="BY23" s="38">
        <f t="shared" si="37"/>
        <v>0.8763860369609856</v>
      </c>
      <c r="BZ23" s="217">
        <f t="shared" si="38"/>
        <v>-1.100000000000001</v>
      </c>
      <c r="CB23" s="82" t="s">
        <v>27</v>
      </c>
      <c r="CC23" s="38">
        <f t="shared" si="39"/>
        <v>0.19979827821568966</v>
      </c>
      <c r="CD23" s="38">
        <f t="shared" si="40"/>
        <v>0.19439210175418986</v>
      </c>
      <c r="CE23" s="217">
        <f t="shared" si="41"/>
        <v>0.60000000000000053</v>
      </c>
      <c r="CF23" s="38">
        <f t="shared" si="42"/>
        <v>0.80020172178431037</v>
      </c>
      <c r="CG23" s="38">
        <f t="shared" si="43"/>
        <v>0.80560789824581014</v>
      </c>
      <c r="CH23" s="217">
        <f t="shared" si="44"/>
        <v>-0.60000000000000053</v>
      </c>
      <c r="CI23" s="38">
        <f t="shared" si="45"/>
        <v>0.15494680053948748</v>
      </c>
      <c r="CJ23" s="38">
        <f t="shared" si="46"/>
        <v>0.15287213040444225</v>
      </c>
      <c r="CK23" s="217">
        <f t="shared" si="47"/>
        <v>0.20000000000000018</v>
      </c>
      <c r="CL23" s="38">
        <f t="shared" si="48"/>
        <v>0.84505319946051249</v>
      </c>
      <c r="CM23" s="38">
        <f t="shared" si="49"/>
        <v>0.84712786959555775</v>
      </c>
      <c r="CN23" s="217">
        <f t="shared" si="50"/>
        <v>-0.20000000000000018</v>
      </c>
      <c r="CO23" s="150">
        <v>0</v>
      </c>
    </row>
    <row r="24" spans="2:93" s="12" customFormat="1" ht="13.5" customHeight="1">
      <c r="B24" s="262">
        <v>7</v>
      </c>
      <c r="C24" s="329" t="s">
        <v>111</v>
      </c>
      <c r="D24" s="80" t="s">
        <v>143</v>
      </c>
      <c r="E24" s="101">
        <v>27</v>
      </c>
      <c r="F24" s="79">
        <v>3</v>
      </c>
      <c r="G24" s="77">
        <f t="shared" si="4"/>
        <v>0.1111111111111111</v>
      </c>
      <c r="H24" s="79">
        <v>24</v>
      </c>
      <c r="I24" s="77">
        <f t="shared" si="5"/>
        <v>0.88888888888888884</v>
      </c>
      <c r="J24" s="101">
        <v>86</v>
      </c>
      <c r="K24" s="79">
        <v>10</v>
      </c>
      <c r="L24" s="77">
        <f t="shared" si="6"/>
        <v>0.11627906976744186</v>
      </c>
      <c r="M24" s="79">
        <v>76</v>
      </c>
      <c r="N24" s="77">
        <f t="shared" si="7"/>
        <v>0.88372093023255816</v>
      </c>
      <c r="O24" s="101">
        <v>2965</v>
      </c>
      <c r="P24" s="79">
        <v>558</v>
      </c>
      <c r="Q24" s="77">
        <f t="shared" si="8"/>
        <v>0.18819561551433389</v>
      </c>
      <c r="R24" s="79">
        <v>2407</v>
      </c>
      <c r="S24" s="77">
        <f t="shared" si="9"/>
        <v>0.81180438448566605</v>
      </c>
      <c r="T24" s="101">
        <v>2726</v>
      </c>
      <c r="U24" s="79">
        <v>423</v>
      </c>
      <c r="V24" s="77">
        <f t="shared" si="10"/>
        <v>0.15517241379310345</v>
      </c>
      <c r="W24" s="79">
        <v>2303</v>
      </c>
      <c r="X24" s="77">
        <f t="shared" si="11"/>
        <v>0.84482758620689657</v>
      </c>
      <c r="Y24" s="101">
        <v>1706</v>
      </c>
      <c r="Z24" s="79">
        <v>211</v>
      </c>
      <c r="AA24" s="77">
        <f t="shared" si="12"/>
        <v>0.12368112543962485</v>
      </c>
      <c r="AB24" s="79">
        <v>1495</v>
      </c>
      <c r="AC24" s="77">
        <f t="shared" si="13"/>
        <v>0.87631887456037516</v>
      </c>
      <c r="AD24" s="101">
        <v>712</v>
      </c>
      <c r="AE24" s="79">
        <v>58</v>
      </c>
      <c r="AF24" s="77">
        <f t="shared" si="14"/>
        <v>8.1460674157303375E-2</v>
      </c>
      <c r="AG24" s="79">
        <v>654</v>
      </c>
      <c r="AH24" s="77">
        <f t="shared" si="15"/>
        <v>0.9185393258426966</v>
      </c>
      <c r="AI24" s="101">
        <v>208</v>
      </c>
      <c r="AJ24" s="79">
        <v>10</v>
      </c>
      <c r="AK24" s="77">
        <f t="shared" si="16"/>
        <v>4.807692307692308E-2</v>
      </c>
      <c r="AL24" s="79">
        <v>198</v>
      </c>
      <c r="AM24" s="77">
        <f t="shared" si="17"/>
        <v>0.95192307692307687</v>
      </c>
      <c r="AN24" s="101">
        <f t="shared" si="18"/>
        <v>8430</v>
      </c>
      <c r="AO24" s="79">
        <f t="shared" si="19"/>
        <v>1273</v>
      </c>
      <c r="AP24" s="77">
        <f t="shared" si="20"/>
        <v>0.15100830367734283</v>
      </c>
      <c r="AQ24" s="78">
        <f t="shared" si="0"/>
        <v>7157</v>
      </c>
      <c r="AR24" s="77">
        <f t="shared" si="21"/>
        <v>0.84899169632265714</v>
      </c>
      <c r="AS24" s="98"/>
      <c r="AT24" s="272">
        <v>7</v>
      </c>
      <c r="AU24" s="342" t="s">
        <v>111</v>
      </c>
      <c r="AV24" s="11" t="s">
        <v>136</v>
      </c>
      <c r="AW24" s="225">
        <v>8239</v>
      </c>
      <c r="AX24" s="40">
        <v>1197</v>
      </c>
      <c r="AY24" s="91">
        <v>0.14528462192013594</v>
      </c>
      <c r="AZ24" s="40">
        <v>7042</v>
      </c>
      <c r="BA24" s="91">
        <v>0.85471537807986409</v>
      </c>
      <c r="BB24" s="98"/>
      <c r="BC24" s="58">
        <v>19</v>
      </c>
      <c r="BD24" s="11" t="s">
        <v>118</v>
      </c>
      <c r="BE24" s="38">
        <f t="shared" si="22"/>
        <v>0.13351288957291266</v>
      </c>
      <c r="BF24" s="38">
        <f t="shared" si="23"/>
        <v>0.12079361991830383</v>
      </c>
      <c r="BG24" s="38">
        <f t="shared" si="1"/>
        <v>0.86648711042708737</v>
      </c>
      <c r="BH24" s="38">
        <f t="shared" si="24"/>
        <v>0.87920638008169616</v>
      </c>
      <c r="BI24" s="38">
        <f t="shared" si="2"/>
        <v>6.1546036435253568E-2</v>
      </c>
      <c r="BJ24" s="38">
        <f t="shared" si="25"/>
        <v>6.9602272727272721E-2</v>
      </c>
      <c r="BK24" s="38">
        <f t="shared" si="3"/>
        <v>0.93845396356474642</v>
      </c>
      <c r="BL24" s="38">
        <f t="shared" si="26"/>
        <v>0.93039772727272729</v>
      </c>
      <c r="BN24" s="82" t="s">
        <v>16</v>
      </c>
      <c r="BO24" s="38">
        <f t="shared" si="27"/>
        <v>0.21566487002797299</v>
      </c>
      <c r="BP24" s="38">
        <f t="shared" si="28"/>
        <v>0.2113231917336395</v>
      </c>
      <c r="BQ24" s="217">
        <f t="shared" si="29"/>
        <v>0.50000000000000044</v>
      </c>
      <c r="BR24" s="38">
        <f t="shared" si="30"/>
        <v>0.78433512997202703</v>
      </c>
      <c r="BS24" s="38">
        <f t="shared" si="31"/>
        <v>0.78867680826636055</v>
      </c>
      <c r="BT24" s="217">
        <f t="shared" si="32"/>
        <v>-0.50000000000000044</v>
      </c>
      <c r="BU24" s="38">
        <f t="shared" si="33"/>
        <v>0.16505263157894737</v>
      </c>
      <c r="BV24" s="38">
        <f t="shared" si="34"/>
        <v>0.17119675456389452</v>
      </c>
      <c r="BW24" s="217">
        <f t="shared" si="35"/>
        <v>-0.60000000000000053</v>
      </c>
      <c r="BX24" s="38">
        <f t="shared" si="36"/>
        <v>0.83494736842105266</v>
      </c>
      <c r="BY24" s="38">
        <f t="shared" si="37"/>
        <v>0.82880324543610551</v>
      </c>
      <c r="BZ24" s="217">
        <f t="shared" si="38"/>
        <v>0.60000000000000053</v>
      </c>
      <c r="CB24" s="82" t="s">
        <v>16</v>
      </c>
      <c r="CC24" s="38">
        <f t="shared" si="39"/>
        <v>0.19979827821568966</v>
      </c>
      <c r="CD24" s="38">
        <f t="shared" si="40"/>
        <v>0.19439210175418986</v>
      </c>
      <c r="CE24" s="217">
        <f t="shared" si="41"/>
        <v>0.60000000000000053</v>
      </c>
      <c r="CF24" s="38">
        <f t="shared" si="42"/>
        <v>0.80020172178431037</v>
      </c>
      <c r="CG24" s="38">
        <f t="shared" si="43"/>
        <v>0.80560789824581014</v>
      </c>
      <c r="CH24" s="217">
        <f t="shared" si="44"/>
        <v>-0.60000000000000053</v>
      </c>
      <c r="CI24" s="38">
        <f t="shared" si="45"/>
        <v>0.15494680053948748</v>
      </c>
      <c r="CJ24" s="38">
        <f t="shared" si="46"/>
        <v>0.15287213040444225</v>
      </c>
      <c r="CK24" s="217">
        <f t="shared" si="47"/>
        <v>0.20000000000000018</v>
      </c>
      <c r="CL24" s="38">
        <f t="shared" si="48"/>
        <v>0.84505319946051249</v>
      </c>
      <c r="CM24" s="38">
        <f t="shared" si="49"/>
        <v>0.84712786959555775</v>
      </c>
      <c r="CN24" s="217">
        <f t="shared" si="50"/>
        <v>-0.20000000000000018</v>
      </c>
      <c r="CO24" s="150">
        <v>0</v>
      </c>
    </row>
    <row r="25" spans="2:93" s="12" customFormat="1" ht="13.5" customHeight="1">
      <c r="B25" s="263"/>
      <c r="C25" s="330"/>
      <c r="D25" s="70" t="s">
        <v>142</v>
      </c>
      <c r="E25" s="102">
        <v>2</v>
      </c>
      <c r="F25" s="69">
        <v>1</v>
      </c>
      <c r="G25" s="67">
        <f t="shared" si="4"/>
        <v>0.5</v>
      </c>
      <c r="H25" s="69">
        <v>1</v>
      </c>
      <c r="I25" s="67">
        <f t="shared" si="5"/>
        <v>0.5</v>
      </c>
      <c r="J25" s="102">
        <v>5</v>
      </c>
      <c r="K25" s="69">
        <v>1</v>
      </c>
      <c r="L25" s="67">
        <f t="shared" si="6"/>
        <v>0.2</v>
      </c>
      <c r="M25" s="69">
        <v>4</v>
      </c>
      <c r="N25" s="67">
        <f t="shared" si="7"/>
        <v>0.8</v>
      </c>
      <c r="O25" s="102">
        <v>556</v>
      </c>
      <c r="P25" s="69">
        <v>77</v>
      </c>
      <c r="Q25" s="67">
        <f t="shared" si="8"/>
        <v>0.13848920863309352</v>
      </c>
      <c r="R25" s="69">
        <v>479</v>
      </c>
      <c r="S25" s="67">
        <f t="shared" si="9"/>
        <v>0.86151079136690645</v>
      </c>
      <c r="T25" s="102">
        <v>298</v>
      </c>
      <c r="U25" s="69">
        <v>32</v>
      </c>
      <c r="V25" s="67">
        <f t="shared" si="10"/>
        <v>0.10738255033557047</v>
      </c>
      <c r="W25" s="69">
        <v>266</v>
      </c>
      <c r="X25" s="67">
        <f t="shared" si="11"/>
        <v>0.89261744966442957</v>
      </c>
      <c r="Y25" s="102">
        <v>175</v>
      </c>
      <c r="Z25" s="69">
        <v>17</v>
      </c>
      <c r="AA25" s="67">
        <f t="shared" si="12"/>
        <v>9.7142857142857142E-2</v>
      </c>
      <c r="AB25" s="69">
        <v>158</v>
      </c>
      <c r="AC25" s="67">
        <f t="shared" si="13"/>
        <v>0.9028571428571428</v>
      </c>
      <c r="AD25" s="102">
        <v>82</v>
      </c>
      <c r="AE25" s="69">
        <v>5</v>
      </c>
      <c r="AF25" s="67">
        <f t="shared" si="14"/>
        <v>6.097560975609756E-2</v>
      </c>
      <c r="AG25" s="69">
        <v>77</v>
      </c>
      <c r="AH25" s="67">
        <f t="shared" si="15"/>
        <v>0.93902439024390238</v>
      </c>
      <c r="AI25" s="102">
        <v>44</v>
      </c>
      <c r="AJ25" s="69">
        <v>2</v>
      </c>
      <c r="AK25" s="67">
        <f t="shared" si="16"/>
        <v>4.5454545454545456E-2</v>
      </c>
      <c r="AL25" s="69">
        <v>42</v>
      </c>
      <c r="AM25" s="67">
        <f t="shared" si="17"/>
        <v>0.95454545454545459</v>
      </c>
      <c r="AN25" s="102">
        <f t="shared" si="18"/>
        <v>1162</v>
      </c>
      <c r="AO25" s="69">
        <f t="shared" si="19"/>
        <v>135</v>
      </c>
      <c r="AP25" s="67">
        <f t="shared" si="20"/>
        <v>0.11617900172117039</v>
      </c>
      <c r="AQ25" s="68">
        <f t="shared" si="0"/>
        <v>1027</v>
      </c>
      <c r="AR25" s="67">
        <f t="shared" si="21"/>
        <v>0.88382099827882965</v>
      </c>
      <c r="AS25" s="98"/>
      <c r="AT25" s="272"/>
      <c r="AU25" s="342"/>
      <c r="AV25" s="11" t="s">
        <v>142</v>
      </c>
      <c r="AW25" s="225">
        <v>1189</v>
      </c>
      <c r="AX25" s="40">
        <v>111</v>
      </c>
      <c r="AY25" s="91">
        <v>9.3355761143818342E-2</v>
      </c>
      <c r="AZ25" s="40">
        <v>1078</v>
      </c>
      <c r="BA25" s="91">
        <v>0.90664423885618162</v>
      </c>
      <c r="BB25" s="98"/>
      <c r="BC25" s="58">
        <v>20</v>
      </c>
      <c r="BD25" s="11" t="s">
        <v>119</v>
      </c>
      <c r="BE25" s="38">
        <f t="shared" si="22"/>
        <v>0.12258513662470268</v>
      </c>
      <c r="BF25" s="38">
        <f t="shared" si="23"/>
        <v>0.10816302139356998</v>
      </c>
      <c r="BG25" s="38">
        <f t="shared" si="1"/>
        <v>0.87741486337529728</v>
      </c>
      <c r="BH25" s="38">
        <f t="shared" si="24"/>
        <v>0.89183697860643008</v>
      </c>
      <c r="BI25" s="38">
        <f t="shared" si="2"/>
        <v>9.2571855169839498E-2</v>
      </c>
      <c r="BJ25" s="38">
        <f t="shared" si="25"/>
        <v>9.2172640819312368E-2</v>
      </c>
      <c r="BK25" s="38">
        <f t="shared" si="3"/>
        <v>0.90742814483016054</v>
      </c>
      <c r="BL25" s="38">
        <f t="shared" si="26"/>
        <v>0.90782735918068769</v>
      </c>
      <c r="BN25" s="82" t="s">
        <v>48</v>
      </c>
      <c r="BO25" s="38">
        <f t="shared" si="27"/>
        <v>0.3082936425761027</v>
      </c>
      <c r="BP25" s="38">
        <f t="shared" si="28"/>
        <v>0.30713821490467935</v>
      </c>
      <c r="BQ25" s="217">
        <f t="shared" si="29"/>
        <v>0.10000000000000009</v>
      </c>
      <c r="BR25" s="38">
        <f t="shared" si="30"/>
        <v>0.6917063574238973</v>
      </c>
      <c r="BS25" s="38">
        <f t="shared" si="31"/>
        <v>0.69286178509532059</v>
      </c>
      <c r="BT25" s="217">
        <f t="shared" si="32"/>
        <v>-0.10000000000000009</v>
      </c>
      <c r="BU25" s="38">
        <f t="shared" si="33"/>
        <v>0.19825773505557223</v>
      </c>
      <c r="BV25" s="38">
        <f t="shared" si="34"/>
        <v>0.20024721878862795</v>
      </c>
      <c r="BW25" s="217">
        <f t="shared" si="35"/>
        <v>-0.20000000000000018</v>
      </c>
      <c r="BX25" s="38">
        <f t="shared" si="36"/>
        <v>0.8017422649444278</v>
      </c>
      <c r="BY25" s="38">
        <f t="shared" si="37"/>
        <v>0.79975278121137205</v>
      </c>
      <c r="BZ25" s="217">
        <f t="shared" si="38"/>
        <v>0.20000000000000018</v>
      </c>
      <c r="CB25" s="82" t="s">
        <v>48</v>
      </c>
      <c r="CC25" s="38">
        <f t="shared" si="39"/>
        <v>0.19979827821568966</v>
      </c>
      <c r="CD25" s="38">
        <f t="shared" si="40"/>
        <v>0.19439210175418986</v>
      </c>
      <c r="CE25" s="217">
        <f t="shared" si="41"/>
        <v>0.60000000000000053</v>
      </c>
      <c r="CF25" s="38">
        <f t="shared" si="42"/>
        <v>0.80020172178431037</v>
      </c>
      <c r="CG25" s="38">
        <f t="shared" si="43"/>
        <v>0.80560789824581014</v>
      </c>
      <c r="CH25" s="217">
        <f t="shared" si="44"/>
        <v>-0.60000000000000053</v>
      </c>
      <c r="CI25" s="38">
        <f t="shared" si="45"/>
        <v>0.15494680053948748</v>
      </c>
      <c r="CJ25" s="38">
        <f t="shared" si="46"/>
        <v>0.15287213040444225</v>
      </c>
      <c r="CK25" s="217">
        <f t="shared" si="47"/>
        <v>0.20000000000000018</v>
      </c>
      <c r="CL25" s="38">
        <f t="shared" si="48"/>
        <v>0.84505319946051249</v>
      </c>
      <c r="CM25" s="38">
        <f t="shared" si="49"/>
        <v>0.84712786959555775</v>
      </c>
      <c r="CN25" s="217">
        <f t="shared" si="50"/>
        <v>-0.20000000000000018</v>
      </c>
      <c r="CO25" s="150">
        <v>0</v>
      </c>
    </row>
    <row r="26" spans="2:93" s="12" customFormat="1" ht="13.5" customHeight="1">
      <c r="B26" s="264"/>
      <c r="C26" s="332"/>
      <c r="D26" s="76" t="s">
        <v>141</v>
      </c>
      <c r="E26" s="103">
        <v>29</v>
      </c>
      <c r="F26" s="75">
        <v>4</v>
      </c>
      <c r="G26" s="13">
        <f t="shared" si="4"/>
        <v>0.13793103448275862</v>
      </c>
      <c r="H26" s="75">
        <v>25</v>
      </c>
      <c r="I26" s="13">
        <f t="shared" si="5"/>
        <v>0.86206896551724133</v>
      </c>
      <c r="J26" s="103">
        <v>91</v>
      </c>
      <c r="K26" s="75">
        <v>11</v>
      </c>
      <c r="L26" s="13">
        <f t="shared" si="6"/>
        <v>0.12087912087912088</v>
      </c>
      <c r="M26" s="75">
        <v>80</v>
      </c>
      <c r="N26" s="13">
        <f t="shared" si="7"/>
        <v>0.87912087912087911</v>
      </c>
      <c r="O26" s="103">
        <v>3521</v>
      </c>
      <c r="P26" s="75">
        <v>635</v>
      </c>
      <c r="Q26" s="13">
        <f t="shared" si="8"/>
        <v>0.18034649247372905</v>
      </c>
      <c r="R26" s="75">
        <v>2886</v>
      </c>
      <c r="S26" s="13">
        <f t="shared" si="9"/>
        <v>0.81965350752627097</v>
      </c>
      <c r="T26" s="103">
        <v>3024</v>
      </c>
      <c r="U26" s="75">
        <v>455</v>
      </c>
      <c r="V26" s="13">
        <f t="shared" si="10"/>
        <v>0.15046296296296297</v>
      </c>
      <c r="W26" s="75">
        <v>2569</v>
      </c>
      <c r="X26" s="13">
        <f t="shared" si="11"/>
        <v>0.84953703703703709</v>
      </c>
      <c r="Y26" s="103">
        <v>1881</v>
      </c>
      <c r="Z26" s="75">
        <v>228</v>
      </c>
      <c r="AA26" s="13">
        <f t="shared" si="12"/>
        <v>0.12121212121212122</v>
      </c>
      <c r="AB26" s="75">
        <v>1653</v>
      </c>
      <c r="AC26" s="13">
        <f t="shared" si="13"/>
        <v>0.87878787878787878</v>
      </c>
      <c r="AD26" s="103">
        <v>794</v>
      </c>
      <c r="AE26" s="75">
        <v>63</v>
      </c>
      <c r="AF26" s="13">
        <f t="shared" si="14"/>
        <v>7.9345088161209068E-2</v>
      </c>
      <c r="AG26" s="75">
        <v>731</v>
      </c>
      <c r="AH26" s="13">
        <f t="shared" si="15"/>
        <v>0.92065491183879089</v>
      </c>
      <c r="AI26" s="103">
        <v>252</v>
      </c>
      <c r="AJ26" s="75">
        <v>12</v>
      </c>
      <c r="AK26" s="13">
        <f t="shared" si="16"/>
        <v>4.7619047619047616E-2</v>
      </c>
      <c r="AL26" s="75">
        <v>240</v>
      </c>
      <c r="AM26" s="13">
        <f t="shared" si="17"/>
        <v>0.95238095238095233</v>
      </c>
      <c r="AN26" s="103">
        <f t="shared" si="18"/>
        <v>9592</v>
      </c>
      <c r="AO26" s="75">
        <f t="shared" si="19"/>
        <v>1408</v>
      </c>
      <c r="AP26" s="13">
        <f t="shared" si="20"/>
        <v>0.14678899082568808</v>
      </c>
      <c r="AQ26" s="34">
        <f t="shared" si="0"/>
        <v>8184</v>
      </c>
      <c r="AR26" s="13">
        <f t="shared" si="21"/>
        <v>0.85321100917431192</v>
      </c>
      <c r="AS26" s="98"/>
      <c r="AT26" s="272"/>
      <c r="AU26" s="342"/>
      <c r="AV26" s="160" t="s">
        <v>74</v>
      </c>
      <c r="AW26" s="225">
        <v>9428</v>
      </c>
      <c r="AX26" s="40">
        <v>1308</v>
      </c>
      <c r="AY26" s="91">
        <v>0.13873568095036062</v>
      </c>
      <c r="AZ26" s="40">
        <v>8120</v>
      </c>
      <c r="BA26" s="91">
        <v>0.8612643190496394</v>
      </c>
      <c r="BB26" s="98"/>
      <c r="BC26" s="58">
        <v>21</v>
      </c>
      <c r="BD26" s="11" t="s">
        <v>120</v>
      </c>
      <c r="BE26" s="38">
        <f t="shared" si="22"/>
        <v>0.14229078686546584</v>
      </c>
      <c r="BF26" s="38">
        <f t="shared" si="23"/>
        <v>0.13123893805309733</v>
      </c>
      <c r="BG26" s="38">
        <f t="shared" si="1"/>
        <v>0.85770921313453419</v>
      </c>
      <c r="BH26" s="38">
        <f t="shared" si="24"/>
        <v>0.86876106194690261</v>
      </c>
      <c r="BI26" s="38">
        <f t="shared" si="2"/>
        <v>0.10606060606060606</v>
      </c>
      <c r="BJ26" s="38">
        <f t="shared" si="25"/>
        <v>0.11187072715972654</v>
      </c>
      <c r="BK26" s="38">
        <f t="shared" si="3"/>
        <v>0.89393939393939392</v>
      </c>
      <c r="BL26" s="38">
        <f t="shared" si="26"/>
        <v>0.88812927284027343</v>
      </c>
      <c r="BN26" s="82" t="s">
        <v>4</v>
      </c>
      <c r="BO26" s="38">
        <f t="shared" si="27"/>
        <v>0.27045339412360692</v>
      </c>
      <c r="BP26" s="38">
        <f t="shared" si="28"/>
        <v>0.25827199787812477</v>
      </c>
      <c r="BQ26" s="217">
        <f t="shared" si="29"/>
        <v>1.2000000000000011</v>
      </c>
      <c r="BR26" s="38">
        <f t="shared" si="30"/>
        <v>0.72954660587639308</v>
      </c>
      <c r="BS26" s="38">
        <f t="shared" si="31"/>
        <v>0.74172800212187517</v>
      </c>
      <c r="BT26" s="217">
        <f t="shared" si="32"/>
        <v>-1.2000000000000011</v>
      </c>
      <c r="BU26" s="38">
        <f t="shared" si="33"/>
        <v>0.19642218246869408</v>
      </c>
      <c r="BV26" s="38">
        <f t="shared" si="34"/>
        <v>0.20811472542847148</v>
      </c>
      <c r="BW26" s="217">
        <f t="shared" si="35"/>
        <v>-1.1999999999999984</v>
      </c>
      <c r="BX26" s="38">
        <f t="shared" si="36"/>
        <v>0.80357781753130586</v>
      </c>
      <c r="BY26" s="38">
        <f t="shared" si="37"/>
        <v>0.79188527457152846</v>
      </c>
      <c r="BZ26" s="217">
        <f t="shared" si="38"/>
        <v>1.2000000000000011</v>
      </c>
      <c r="CB26" s="82" t="s">
        <v>4</v>
      </c>
      <c r="CC26" s="38">
        <f t="shared" si="39"/>
        <v>0.19979827821568966</v>
      </c>
      <c r="CD26" s="38">
        <f t="shared" si="40"/>
        <v>0.19439210175418986</v>
      </c>
      <c r="CE26" s="217">
        <f t="shared" si="41"/>
        <v>0.60000000000000053</v>
      </c>
      <c r="CF26" s="38">
        <f t="shared" si="42"/>
        <v>0.80020172178431037</v>
      </c>
      <c r="CG26" s="38">
        <f t="shared" si="43"/>
        <v>0.80560789824581014</v>
      </c>
      <c r="CH26" s="217">
        <f t="shared" si="44"/>
        <v>-0.60000000000000053</v>
      </c>
      <c r="CI26" s="38">
        <f t="shared" si="45"/>
        <v>0.15494680053948748</v>
      </c>
      <c r="CJ26" s="38">
        <f t="shared" si="46"/>
        <v>0.15287213040444225</v>
      </c>
      <c r="CK26" s="217">
        <f t="shared" si="47"/>
        <v>0.20000000000000018</v>
      </c>
      <c r="CL26" s="38">
        <f t="shared" si="48"/>
        <v>0.84505319946051249</v>
      </c>
      <c r="CM26" s="38">
        <f t="shared" si="49"/>
        <v>0.84712786959555775</v>
      </c>
      <c r="CN26" s="217">
        <f t="shared" si="50"/>
        <v>-0.20000000000000018</v>
      </c>
      <c r="CO26" s="150">
        <v>0</v>
      </c>
    </row>
    <row r="27" spans="2:93" s="12" customFormat="1" ht="13.5" customHeight="1">
      <c r="B27" s="262">
        <v>8</v>
      </c>
      <c r="C27" s="329" t="s">
        <v>58</v>
      </c>
      <c r="D27" s="80" t="s">
        <v>143</v>
      </c>
      <c r="E27" s="101">
        <v>14</v>
      </c>
      <c r="F27" s="79">
        <v>4</v>
      </c>
      <c r="G27" s="77">
        <f t="shared" si="4"/>
        <v>0.2857142857142857</v>
      </c>
      <c r="H27" s="79">
        <v>10</v>
      </c>
      <c r="I27" s="77">
        <f t="shared" si="5"/>
        <v>0.7142857142857143</v>
      </c>
      <c r="J27" s="101">
        <v>53</v>
      </c>
      <c r="K27" s="79">
        <v>2</v>
      </c>
      <c r="L27" s="77">
        <f t="shared" si="6"/>
        <v>3.7735849056603772E-2</v>
      </c>
      <c r="M27" s="79">
        <v>51</v>
      </c>
      <c r="N27" s="77">
        <f t="shared" si="7"/>
        <v>0.96226415094339623</v>
      </c>
      <c r="O27" s="101">
        <v>2103</v>
      </c>
      <c r="P27" s="79">
        <v>317</v>
      </c>
      <c r="Q27" s="77">
        <f t="shared" si="8"/>
        <v>0.15073704232049454</v>
      </c>
      <c r="R27" s="79">
        <v>1786</v>
      </c>
      <c r="S27" s="77">
        <f t="shared" si="9"/>
        <v>0.84926295767950544</v>
      </c>
      <c r="T27" s="101">
        <v>1858</v>
      </c>
      <c r="U27" s="79">
        <v>245</v>
      </c>
      <c r="V27" s="77">
        <f t="shared" si="10"/>
        <v>0.1318622174381055</v>
      </c>
      <c r="W27" s="79">
        <v>1613</v>
      </c>
      <c r="X27" s="77">
        <f t="shared" si="11"/>
        <v>0.86813778256189456</v>
      </c>
      <c r="Y27" s="101">
        <v>1391</v>
      </c>
      <c r="Z27" s="79">
        <v>146</v>
      </c>
      <c r="AA27" s="77">
        <f t="shared" si="12"/>
        <v>0.10496046010064701</v>
      </c>
      <c r="AB27" s="79">
        <v>1245</v>
      </c>
      <c r="AC27" s="77">
        <f t="shared" si="13"/>
        <v>0.89503953989935303</v>
      </c>
      <c r="AD27" s="101">
        <v>719</v>
      </c>
      <c r="AE27" s="79">
        <v>73</v>
      </c>
      <c r="AF27" s="77">
        <f t="shared" si="14"/>
        <v>0.10152990264255911</v>
      </c>
      <c r="AG27" s="79">
        <v>646</v>
      </c>
      <c r="AH27" s="77">
        <f t="shared" si="15"/>
        <v>0.89847009735744088</v>
      </c>
      <c r="AI27" s="101">
        <v>228</v>
      </c>
      <c r="AJ27" s="79">
        <v>14</v>
      </c>
      <c r="AK27" s="77">
        <f t="shared" si="16"/>
        <v>6.1403508771929821E-2</v>
      </c>
      <c r="AL27" s="79">
        <v>214</v>
      </c>
      <c r="AM27" s="77">
        <f t="shared" si="17"/>
        <v>0.93859649122807021</v>
      </c>
      <c r="AN27" s="101">
        <f t="shared" si="18"/>
        <v>6366</v>
      </c>
      <c r="AO27" s="79">
        <f t="shared" si="19"/>
        <v>801</v>
      </c>
      <c r="AP27" s="77">
        <f t="shared" si="20"/>
        <v>0.12582469368520263</v>
      </c>
      <c r="AQ27" s="79">
        <f t="shared" si="0"/>
        <v>5565</v>
      </c>
      <c r="AR27" s="77">
        <f t="shared" si="21"/>
        <v>0.87417530631479734</v>
      </c>
      <c r="AS27" s="98"/>
      <c r="AT27" s="272">
        <v>8</v>
      </c>
      <c r="AU27" s="342" t="s">
        <v>58</v>
      </c>
      <c r="AV27" s="11" t="s">
        <v>136</v>
      </c>
      <c r="AW27" s="225">
        <v>6181</v>
      </c>
      <c r="AX27" s="40">
        <v>707</v>
      </c>
      <c r="AY27" s="91">
        <v>0.1143827859569649</v>
      </c>
      <c r="AZ27" s="40">
        <v>5474</v>
      </c>
      <c r="BA27" s="91">
        <v>0.88561721404303506</v>
      </c>
      <c r="BB27" s="98"/>
      <c r="BC27" s="58">
        <v>22</v>
      </c>
      <c r="BD27" s="11" t="s">
        <v>63</v>
      </c>
      <c r="BE27" s="38">
        <f t="shared" si="22"/>
        <v>0.11967292633913104</v>
      </c>
      <c r="BF27" s="38">
        <f t="shared" si="23"/>
        <v>0.10198703796025924</v>
      </c>
      <c r="BG27" s="38">
        <f t="shared" si="1"/>
        <v>0.88032707366086893</v>
      </c>
      <c r="BH27" s="38">
        <f t="shared" si="24"/>
        <v>0.89801296203974079</v>
      </c>
      <c r="BI27" s="38">
        <f t="shared" si="2"/>
        <v>9.1783216783216784E-2</v>
      </c>
      <c r="BJ27" s="38">
        <f t="shared" si="25"/>
        <v>8.5134539038376714E-2</v>
      </c>
      <c r="BK27" s="38">
        <f t="shared" si="3"/>
        <v>0.90821678321678323</v>
      </c>
      <c r="BL27" s="38">
        <f t="shared" si="26"/>
        <v>0.91486546096162324</v>
      </c>
      <c r="BN27" s="82" t="s">
        <v>22</v>
      </c>
      <c r="BO27" s="38">
        <f t="shared" si="27"/>
        <v>0.20873304664240822</v>
      </c>
      <c r="BP27" s="38">
        <f t="shared" si="28"/>
        <v>0.21729185727355901</v>
      </c>
      <c r="BQ27" s="217">
        <f t="shared" si="29"/>
        <v>-0.80000000000000071</v>
      </c>
      <c r="BR27" s="38">
        <f t="shared" si="30"/>
        <v>0.79126695335759178</v>
      </c>
      <c r="BS27" s="38">
        <f t="shared" si="31"/>
        <v>0.78270814272644096</v>
      </c>
      <c r="BT27" s="217">
        <f t="shared" si="32"/>
        <v>0.80000000000000071</v>
      </c>
      <c r="BU27" s="38">
        <f t="shared" si="33"/>
        <v>0.16574585635359115</v>
      </c>
      <c r="BV27" s="38">
        <f t="shared" si="34"/>
        <v>0.17065637065637065</v>
      </c>
      <c r="BW27" s="217">
        <f t="shared" si="35"/>
        <v>-0.50000000000000044</v>
      </c>
      <c r="BX27" s="38">
        <f t="shared" si="36"/>
        <v>0.83425414364640882</v>
      </c>
      <c r="BY27" s="38">
        <f t="shared" si="37"/>
        <v>0.82934362934362937</v>
      </c>
      <c r="BZ27" s="217">
        <f t="shared" si="38"/>
        <v>0.50000000000000044</v>
      </c>
      <c r="CB27" s="82" t="s">
        <v>22</v>
      </c>
      <c r="CC27" s="38">
        <f t="shared" si="39"/>
        <v>0.19979827821568966</v>
      </c>
      <c r="CD27" s="38">
        <f t="shared" si="40"/>
        <v>0.19439210175418986</v>
      </c>
      <c r="CE27" s="217">
        <f t="shared" si="41"/>
        <v>0.60000000000000053</v>
      </c>
      <c r="CF27" s="38">
        <f t="shared" si="42"/>
        <v>0.80020172178431037</v>
      </c>
      <c r="CG27" s="38">
        <f t="shared" si="43"/>
        <v>0.80560789824581014</v>
      </c>
      <c r="CH27" s="217">
        <f t="shared" si="44"/>
        <v>-0.60000000000000053</v>
      </c>
      <c r="CI27" s="38">
        <f t="shared" si="45"/>
        <v>0.15494680053948748</v>
      </c>
      <c r="CJ27" s="38">
        <f t="shared" si="46"/>
        <v>0.15287213040444225</v>
      </c>
      <c r="CK27" s="217">
        <f t="shared" si="47"/>
        <v>0.20000000000000018</v>
      </c>
      <c r="CL27" s="38">
        <f t="shared" si="48"/>
        <v>0.84505319946051249</v>
      </c>
      <c r="CM27" s="38">
        <f t="shared" si="49"/>
        <v>0.84712786959555775</v>
      </c>
      <c r="CN27" s="217">
        <f t="shared" si="50"/>
        <v>-0.20000000000000018</v>
      </c>
      <c r="CO27" s="150">
        <v>0</v>
      </c>
    </row>
    <row r="28" spans="2:93" s="12" customFormat="1" ht="13.5" customHeight="1">
      <c r="B28" s="263"/>
      <c r="C28" s="330"/>
      <c r="D28" s="70" t="s">
        <v>142</v>
      </c>
      <c r="E28" s="102">
        <v>3</v>
      </c>
      <c r="F28" s="69">
        <v>0</v>
      </c>
      <c r="G28" s="67">
        <f t="shared" si="4"/>
        <v>0</v>
      </c>
      <c r="H28" s="69">
        <v>3</v>
      </c>
      <c r="I28" s="67">
        <f t="shared" si="5"/>
        <v>1</v>
      </c>
      <c r="J28" s="102">
        <v>9</v>
      </c>
      <c r="K28" s="69">
        <v>1</v>
      </c>
      <c r="L28" s="67">
        <f t="shared" si="6"/>
        <v>0.1111111111111111</v>
      </c>
      <c r="M28" s="69">
        <v>8</v>
      </c>
      <c r="N28" s="67">
        <f t="shared" si="7"/>
        <v>0.88888888888888884</v>
      </c>
      <c r="O28" s="102">
        <v>493</v>
      </c>
      <c r="P28" s="69">
        <v>53</v>
      </c>
      <c r="Q28" s="67">
        <f t="shared" si="8"/>
        <v>0.10750507099391481</v>
      </c>
      <c r="R28" s="69">
        <v>440</v>
      </c>
      <c r="S28" s="67">
        <f t="shared" si="9"/>
        <v>0.89249492900608518</v>
      </c>
      <c r="T28" s="102">
        <v>260</v>
      </c>
      <c r="U28" s="69">
        <v>30</v>
      </c>
      <c r="V28" s="67">
        <f t="shared" si="10"/>
        <v>0.11538461538461539</v>
      </c>
      <c r="W28" s="69">
        <v>230</v>
      </c>
      <c r="X28" s="67">
        <f t="shared" si="11"/>
        <v>0.88461538461538458</v>
      </c>
      <c r="Y28" s="102">
        <v>151</v>
      </c>
      <c r="Z28" s="69">
        <v>11</v>
      </c>
      <c r="AA28" s="67">
        <f t="shared" si="12"/>
        <v>7.2847682119205295E-2</v>
      </c>
      <c r="AB28" s="69">
        <v>140</v>
      </c>
      <c r="AC28" s="67">
        <f t="shared" si="13"/>
        <v>0.92715231788079466</v>
      </c>
      <c r="AD28" s="102">
        <v>100</v>
      </c>
      <c r="AE28" s="69">
        <v>3</v>
      </c>
      <c r="AF28" s="67">
        <f t="shared" si="14"/>
        <v>0.03</v>
      </c>
      <c r="AG28" s="69">
        <v>97</v>
      </c>
      <c r="AH28" s="67">
        <f t="shared" si="15"/>
        <v>0.97</v>
      </c>
      <c r="AI28" s="102">
        <v>54</v>
      </c>
      <c r="AJ28" s="69">
        <v>0</v>
      </c>
      <c r="AK28" s="67">
        <f t="shared" si="16"/>
        <v>0</v>
      </c>
      <c r="AL28" s="69">
        <v>54</v>
      </c>
      <c r="AM28" s="67">
        <f t="shared" si="17"/>
        <v>1</v>
      </c>
      <c r="AN28" s="102">
        <f t="shared" si="18"/>
        <v>1070</v>
      </c>
      <c r="AO28" s="69">
        <f t="shared" si="19"/>
        <v>98</v>
      </c>
      <c r="AP28" s="67">
        <f t="shared" si="20"/>
        <v>9.1588785046728974E-2</v>
      </c>
      <c r="AQ28" s="68">
        <f t="shared" si="0"/>
        <v>972</v>
      </c>
      <c r="AR28" s="67">
        <f t="shared" si="21"/>
        <v>0.90841121495327104</v>
      </c>
      <c r="AS28" s="98"/>
      <c r="AT28" s="272"/>
      <c r="AU28" s="342"/>
      <c r="AV28" s="11" t="s">
        <v>142</v>
      </c>
      <c r="AW28" s="225">
        <v>1063</v>
      </c>
      <c r="AX28" s="40">
        <v>84</v>
      </c>
      <c r="AY28" s="91">
        <v>7.9021636876763876E-2</v>
      </c>
      <c r="AZ28" s="40">
        <v>979</v>
      </c>
      <c r="BA28" s="91">
        <v>0.92097836312323611</v>
      </c>
      <c r="BB28" s="98"/>
      <c r="BC28" s="58">
        <v>23</v>
      </c>
      <c r="BD28" s="11" t="s">
        <v>121</v>
      </c>
      <c r="BE28" s="38">
        <f t="shared" si="22"/>
        <v>0.11749712218385135</v>
      </c>
      <c r="BF28" s="38">
        <f t="shared" si="23"/>
        <v>0.10866194527092152</v>
      </c>
      <c r="BG28" s="38">
        <f t="shared" si="1"/>
        <v>0.88250287781614867</v>
      </c>
      <c r="BH28" s="38">
        <f t="shared" si="24"/>
        <v>0.89133805472907846</v>
      </c>
      <c r="BI28" s="38">
        <f t="shared" si="2"/>
        <v>9.4132029339853304E-2</v>
      </c>
      <c r="BJ28" s="38">
        <f t="shared" si="25"/>
        <v>8.5549132947976878E-2</v>
      </c>
      <c r="BK28" s="38">
        <f t="shared" si="3"/>
        <v>0.90586797066014668</v>
      </c>
      <c r="BL28" s="38">
        <f t="shared" si="26"/>
        <v>0.91445086705202316</v>
      </c>
      <c r="BN28" s="82" t="s">
        <v>28</v>
      </c>
      <c r="BO28" s="38">
        <f t="shared" si="27"/>
        <v>0.29401384552735171</v>
      </c>
      <c r="BP28" s="38">
        <f t="shared" si="28"/>
        <v>0.29561397293275704</v>
      </c>
      <c r="BQ28" s="217">
        <f t="shared" si="29"/>
        <v>-0.20000000000000018</v>
      </c>
      <c r="BR28" s="38">
        <f t="shared" si="30"/>
        <v>0.70598615447264834</v>
      </c>
      <c r="BS28" s="38">
        <f t="shared" si="31"/>
        <v>0.70438602706724296</v>
      </c>
      <c r="BT28" s="217">
        <f t="shared" si="32"/>
        <v>0.20000000000000018</v>
      </c>
      <c r="BU28" s="38">
        <f t="shared" si="33"/>
        <v>0.21317512274959083</v>
      </c>
      <c r="BV28" s="38">
        <f t="shared" si="34"/>
        <v>0.21107128634010355</v>
      </c>
      <c r="BW28" s="217">
        <f t="shared" si="35"/>
        <v>0.20000000000000018</v>
      </c>
      <c r="BX28" s="38">
        <f t="shared" si="36"/>
        <v>0.78682487725040917</v>
      </c>
      <c r="BY28" s="38">
        <f t="shared" si="37"/>
        <v>0.78892871365989647</v>
      </c>
      <c r="BZ28" s="217">
        <f t="shared" si="38"/>
        <v>-0.20000000000000018</v>
      </c>
      <c r="CB28" s="82" t="s">
        <v>28</v>
      </c>
      <c r="CC28" s="38">
        <f t="shared" si="39"/>
        <v>0.19979827821568966</v>
      </c>
      <c r="CD28" s="38">
        <f t="shared" si="40"/>
        <v>0.19439210175418986</v>
      </c>
      <c r="CE28" s="217">
        <f t="shared" si="41"/>
        <v>0.60000000000000053</v>
      </c>
      <c r="CF28" s="38">
        <f t="shared" si="42"/>
        <v>0.80020172178431037</v>
      </c>
      <c r="CG28" s="38">
        <f t="shared" si="43"/>
        <v>0.80560789824581014</v>
      </c>
      <c r="CH28" s="217">
        <f t="shared" si="44"/>
        <v>-0.60000000000000053</v>
      </c>
      <c r="CI28" s="38">
        <f t="shared" si="45"/>
        <v>0.15494680053948748</v>
      </c>
      <c r="CJ28" s="38">
        <f t="shared" si="46"/>
        <v>0.15287213040444225</v>
      </c>
      <c r="CK28" s="217">
        <f t="shared" si="47"/>
        <v>0.20000000000000018</v>
      </c>
      <c r="CL28" s="38">
        <f t="shared" si="48"/>
        <v>0.84505319946051249</v>
      </c>
      <c r="CM28" s="38">
        <f t="shared" si="49"/>
        <v>0.84712786959555775</v>
      </c>
      <c r="CN28" s="217">
        <f t="shared" si="50"/>
        <v>-0.20000000000000018</v>
      </c>
      <c r="CO28" s="150">
        <v>0</v>
      </c>
    </row>
    <row r="29" spans="2:93" s="12" customFormat="1" ht="13.5" customHeight="1">
      <c r="B29" s="264"/>
      <c r="C29" s="332"/>
      <c r="D29" s="76" t="s">
        <v>141</v>
      </c>
      <c r="E29" s="103">
        <v>17</v>
      </c>
      <c r="F29" s="75">
        <v>4</v>
      </c>
      <c r="G29" s="13">
        <f t="shared" si="4"/>
        <v>0.23529411764705882</v>
      </c>
      <c r="H29" s="75">
        <v>13</v>
      </c>
      <c r="I29" s="13">
        <f t="shared" si="5"/>
        <v>0.76470588235294112</v>
      </c>
      <c r="J29" s="103">
        <v>62</v>
      </c>
      <c r="K29" s="75">
        <v>3</v>
      </c>
      <c r="L29" s="13">
        <f t="shared" si="6"/>
        <v>4.8387096774193547E-2</v>
      </c>
      <c r="M29" s="75">
        <v>59</v>
      </c>
      <c r="N29" s="13">
        <f t="shared" si="7"/>
        <v>0.95161290322580649</v>
      </c>
      <c r="O29" s="103">
        <v>2596</v>
      </c>
      <c r="P29" s="75">
        <v>370</v>
      </c>
      <c r="Q29" s="13">
        <f t="shared" si="8"/>
        <v>0.14252696456086286</v>
      </c>
      <c r="R29" s="75">
        <v>2226</v>
      </c>
      <c r="S29" s="13">
        <f t="shared" si="9"/>
        <v>0.85747303543913711</v>
      </c>
      <c r="T29" s="103">
        <v>2118</v>
      </c>
      <c r="U29" s="75">
        <v>275</v>
      </c>
      <c r="V29" s="13">
        <f t="shared" si="10"/>
        <v>0.12983947119924458</v>
      </c>
      <c r="W29" s="75">
        <v>1843</v>
      </c>
      <c r="X29" s="13">
        <f t="shared" si="11"/>
        <v>0.87016052880075545</v>
      </c>
      <c r="Y29" s="103">
        <v>1542</v>
      </c>
      <c r="Z29" s="75">
        <v>157</v>
      </c>
      <c r="AA29" s="13">
        <f t="shared" si="12"/>
        <v>0.10181582360570687</v>
      </c>
      <c r="AB29" s="75">
        <v>1385</v>
      </c>
      <c r="AC29" s="13">
        <f t="shared" si="13"/>
        <v>0.89818417639429315</v>
      </c>
      <c r="AD29" s="103">
        <v>819</v>
      </c>
      <c r="AE29" s="75">
        <v>76</v>
      </c>
      <c r="AF29" s="13">
        <f t="shared" si="14"/>
        <v>9.2796092796092799E-2</v>
      </c>
      <c r="AG29" s="75">
        <v>743</v>
      </c>
      <c r="AH29" s="13">
        <f t="shared" si="15"/>
        <v>0.9072039072039072</v>
      </c>
      <c r="AI29" s="103">
        <v>282</v>
      </c>
      <c r="AJ29" s="75">
        <v>14</v>
      </c>
      <c r="AK29" s="13">
        <f t="shared" si="16"/>
        <v>4.9645390070921988E-2</v>
      </c>
      <c r="AL29" s="75">
        <v>268</v>
      </c>
      <c r="AM29" s="13">
        <f t="shared" si="17"/>
        <v>0.95035460992907805</v>
      </c>
      <c r="AN29" s="103">
        <f t="shared" si="18"/>
        <v>7436</v>
      </c>
      <c r="AO29" s="75">
        <f t="shared" si="19"/>
        <v>899</v>
      </c>
      <c r="AP29" s="13">
        <f t="shared" si="20"/>
        <v>0.12089833243679397</v>
      </c>
      <c r="AQ29" s="34">
        <f t="shared" si="0"/>
        <v>6537</v>
      </c>
      <c r="AR29" s="13">
        <f t="shared" si="21"/>
        <v>0.87910166756320607</v>
      </c>
      <c r="AS29" s="98"/>
      <c r="AT29" s="272"/>
      <c r="AU29" s="342"/>
      <c r="AV29" s="160" t="s">
        <v>74</v>
      </c>
      <c r="AW29" s="225">
        <v>7244</v>
      </c>
      <c r="AX29" s="40">
        <v>791</v>
      </c>
      <c r="AY29" s="91">
        <v>0.10919381557150745</v>
      </c>
      <c r="AZ29" s="40">
        <v>6453</v>
      </c>
      <c r="BA29" s="91">
        <v>0.89080618442849258</v>
      </c>
      <c r="BB29" s="98"/>
      <c r="BC29" s="58">
        <v>24</v>
      </c>
      <c r="BD29" s="11" t="s">
        <v>122</v>
      </c>
      <c r="BE29" s="38">
        <f t="shared" si="22"/>
        <v>9.5397985384159584E-2</v>
      </c>
      <c r="BF29" s="38">
        <f t="shared" si="23"/>
        <v>7.8608378131656359E-2</v>
      </c>
      <c r="BG29" s="38">
        <f t="shared" si="1"/>
        <v>0.90460201461584044</v>
      </c>
      <c r="BH29" s="38">
        <f t="shared" si="24"/>
        <v>0.92139162186834367</v>
      </c>
      <c r="BI29" s="38">
        <f t="shared" si="2"/>
        <v>9.2848904267589391E-2</v>
      </c>
      <c r="BJ29" s="38">
        <f t="shared" si="25"/>
        <v>8.6070215175537937E-2</v>
      </c>
      <c r="BK29" s="38">
        <f t="shared" si="3"/>
        <v>0.9071510957324106</v>
      </c>
      <c r="BL29" s="38">
        <f t="shared" si="26"/>
        <v>0.91392978482446208</v>
      </c>
      <c r="BN29" s="82" t="s">
        <v>17</v>
      </c>
      <c r="BO29" s="38">
        <f t="shared" si="27"/>
        <v>0.24953468968615622</v>
      </c>
      <c r="BP29" s="38">
        <f t="shared" si="28"/>
        <v>0.25444259567387689</v>
      </c>
      <c r="BQ29" s="217">
        <f t="shared" si="29"/>
        <v>-0.40000000000000036</v>
      </c>
      <c r="BR29" s="38">
        <f t="shared" si="30"/>
        <v>0.75046531031384378</v>
      </c>
      <c r="BS29" s="38">
        <f t="shared" si="31"/>
        <v>0.74555740432612316</v>
      </c>
      <c r="BT29" s="217">
        <f t="shared" si="32"/>
        <v>0.40000000000000036</v>
      </c>
      <c r="BU29" s="38">
        <f t="shared" si="33"/>
        <v>0.14714464360150062</v>
      </c>
      <c r="BV29" s="38">
        <f t="shared" si="34"/>
        <v>0.14930838079739625</v>
      </c>
      <c r="BW29" s="217">
        <f t="shared" si="35"/>
        <v>-0.20000000000000018</v>
      </c>
      <c r="BX29" s="38">
        <f t="shared" si="36"/>
        <v>0.85285535639849941</v>
      </c>
      <c r="BY29" s="38">
        <f t="shared" si="37"/>
        <v>0.85069161920260372</v>
      </c>
      <c r="BZ29" s="217">
        <f t="shared" si="38"/>
        <v>0.20000000000000018</v>
      </c>
      <c r="CB29" s="82" t="s">
        <v>17</v>
      </c>
      <c r="CC29" s="38">
        <f t="shared" si="39"/>
        <v>0.19979827821568966</v>
      </c>
      <c r="CD29" s="38">
        <f t="shared" si="40"/>
        <v>0.19439210175418986</v>
      </c>
      <c r="CE29" s="217">
        <f t="shared" si="41"/>
        <v>0.60000000000000053</v>
      </c>
      <c r="CF29" s="38">
        <f t="shared" si="42"/>
        <v>0.80020172178431037</v>
      </c>
      <c r="CG29" s="38">
        <f t="shared" si="43"/>
        <v>0.80560789824581014</v>
      </c>
      <c r="CH29" s="217">
        <f t="shared" si="44"/>
        <v>-0.60000000000000053</v>
      </c>
      <c r="CI29" s="38">
        <f t="shared" si="45"/>
        <v>0.15494680053948748</v>
      </c>
      <c r="CJ29" s="38">
        <f t="shared" si="46"/>
        <v>0.15287213040444225</v>
      </c>
      <c r="CK29" s="217">
        <f t="shared" si="47"/>
        <v>0.20000000000000018</v>
      </c>
      <c r="CL29" s="38">
        <f t="shared" si="48"/>
        <v>0.84505319946051249</v>
      </c>
      <c r="CM29" s="38">
        <f t="shared" si="49"/>
        <v>0.84712786959555775</v>
      </c>
      <c r="CN29" s="217">
        <f t="shared" si="50"/>
        <v>-0.20000000000000018</v>
      </c>
      <c r="CO29" s="150">
        <v>0</v>
      </c>
    </row>
    <row r="30" spans="2:93" s="12" customFormat="1" ht="13.5" customHeight="1">
      <c r="B30" s="262">
        <v>9</v>
      </c>
      <c r="C30" s="329" t="s">
        <v>112</v>
      </c>
      <c r="D30" s="80" t="s">
        <v>143</v>
      </c>
      <c r="E30" s="101">
        <v>7</v>
      </c>
      <c r="F30" s="79">
        <v>1</v>
      </c>
      <c r="G30" s="77">
        <f t="shared" si="4"/>
        <v>0.14285714285714285</v>
      </c>
      <c r="H30" s="79">
        <v>6</v>
      </c>
      <c r="I30" s="77">
        <f t="shared" si="5"/>
        <v>0.8571428571428571</v>
      </c>
      <c r="J30" s="101">
        <v>33</v>
      </c>
      <c r="K30" s="79">
        <v>3</v>
      </c>
      <c r="L30" s="77">
        <f t="shared" si="6"/>
        <v>9.0909090909090912E-2</v>
      </c>
      <c r="M30" s="79">
        <v>30</v>
      </c>
      <c r="N30" s="77">
        <f t="shared" si="7"/>
        <v>0.90909090909090906</v>
      </c>
      <c r="O30" s="101">
        <v>1378</v>
      </c>
      <c r="P30" s="79">
        <v>168</v>
      </c>
      <c r="Q30" s="77">
        <f t="shared" si="8"/>
        <v>0.12191582002902758</v>
      </c>
      <c r="R30" s="79">
        <v>1210</v>
      </c>
      <c r="S30" s="77">
        <f t="shared" si="9"/>
        <v>0.87808417997097243</v>
      </c>
      <c r="T30" s="101">
        <v>1218</v>
      </c>
      <c r="U30" s="79">
        <v>122</v>
      </c>
      <c r="V30" s="77">
        <f t="shared" si="10"/>
        <v>0.10016420361247948</v>
      </c>
      <c r="W30" s="79">
        <v>1096</v>
      </c>
      <c r="X30" s="77">
        <f t="shared" si="11"/>
        <v>0.89983579638752054</v>
      </c>
      <c r="Y30" s="101">
        <v>846</v>
      </c>
      <c r="Z30" s="79">
        <v>59</v>
      </c>
      <c r="AA30" s="77">
        <f t="shared" si="12"/>
        <v>6.9739952718676126E-2</v>
      </c>
      <c r="AB30" s="79">
        <v>787</v>
      </c>
      <c r="AC30" s="77">
        <f t="shared" si="13"/>
        <v>0.93026004728132383</v>
      </c>
      <c r="AD30" s="101">
        <v>355</v>
      </c>
      <c r="AE30" s="79">
        <v>16</v>
      </c>
      <c r="AF30" s="77">
        <f t="shared" si="14"/>
        <v>4.507042253521127E-2</v>
      </c>
      <c r="AG30" s="79">
        <v>339</v>
      </c>
      <c r="AH30" s="77">
        <f t="shared" si="15"/>
        <v>0.95492957746478868</v>
      </c>
      <c r="AI30" s="101">
        <v>131</v>
      </c>
      <c r="AJ30" s="79">
        <v>2</v>
      </c>
      <c r="AK30" s="77">
        <f t="shared" si="16"/>
        <v>1.5267175572519083E-2</v>
      </c>
      <c r="AL30" s="79">
        <v>129</v>
      </c>
      <c r="AM30" s="77">
        <f t="shared" si="17"/>
        <v>0.98473282442748089</v>
      </c>
      <c r="AN30" s="101">
        <f t="shared" si="18"/>
        <v>3968</v>
      </c>
      <c r="AO30" s="79">
        <f t="shared" si="19"/>
        <v>371</v>
      </c>
      <c r="AP30" s="77">
        <f t="shared" si="20"/>
        <v>9.3497983870967735E-2</v>
      </c>
      <c r="AQ30" s="78">
        <f t="shared" si="0"/>
        <v>3597</v>
      </c>
      <c r="AR30" s="77">
        <f t="shared" si="21"/>
        <v>0.90650201612903225</v>
      </c>
      <c r="AS30" s="98"/>
      <c r="AT30" s="272">
        <v>9</v>
      </c>
      <c r="AU30" s="342" t="s">
        <v>112</v>
      </c>
      <c r="AV30" s="11" t="s">
        <v>136</v>
      </c>
      <c r="AW30" s="225">
        <v>3884</v>
      </c>
      <c r="AX30" s="40">
        <v>345</v>
      </c>
      <c r="AY30" s="91">
        <v>8.8825952626158597E-2</v>
      </c>
      <c r="AZ30" s="40">
        <v>3539</v>
      </c>
      <c r="BA30" s="91">
        <v>0.91117404737384144</v>
      </c>
      <c r="BB30" s="98"/>
      <c r="BC30" s="58">
        <v>25</v>
      </c>
      <c r="BD30" s="11" t="s">
        <v>123</v>
      </c>
      <c r="BE30" s="38">
        <f t="shared" si="22"/>
        <v>0.13699027717312437</v>
      </c>
      <c r="BF30" s="38">
        <f t="shared" si="23"/>
        <v>0.1250366891693572</v>
      </c>
      <c r="BG30" s="38">
        <f t="shared" si="1"/>
        <v>0.8630097228268756</v>
      </c>
      <c r="BH30" s="38">
        <f t="shared" si="24"/>
        <v>0.87496331083064283</v>
      </c>
      <c r="BI30" s="38">
        <f t="shared" si="2"/>
        <v>8.386581469648563E-2</v>
      </c>
      <c r="BJ30" s="38">
        <f t="shared" si="25"/>
        <v>7.1070234113712369E-2</v>
      </c>
      <c r="BK30" s="38">
        <f t="shared" si="3"/>
        <v>0.91613418530351443</v>
      </c>
      <c r="BL30" s="38">
        <f t="shared" si="26"/>
        <v>0.92892976588628762</v>
      </c>
      <c r="BN30" s="82" t="s">
        <v>10</v>
      </c>
      <c r="BO30" s="38">
        <f t="shared" si="27"/>
        <v>0.16075219896875947</v>
      </c>
      <c r="BP30" s="38">
        <f t="shared" si="28"/>
        <v>0.15483734685255598</v>
      </c>
      <c r="BQ30" s="217">
        <f t="shared" si="29"/>
        <v>0.60000000000000053</v>
      </c>
      <c r="BR30" s="38">
        <f t="shared" si="30"/>
        <v>0.83924780103124053</v>
      </c>
      <c r="BS30" s="38">
        <f t="shared" si="31"/>
        <v>0.84516265314744399</v>
      </c>
      <c r="BT30" s="217">
        <f t="shared" si="32"/>
        <v>-0.60000000000000053</v>
      </c>
      <c r="BU30" s="38">
        <f t="shared" si="33"/>
        <v>0.14773473407747867</v>
      </c>
      <c r="BV30" s="38">
        <f t="shared" si="34"/>
        <v>0.15089344804765056</v>
      </c>
      <c r="BW30" s="217">
        <f t="shared" si="35"/>
        <v>-0.30000000000000027</v>
      </c>
      <c r="BX30" s="38">
        <f t="shared" si="36"/>
        <v>0.85226526592252139</v>
      </c>
      <c r="BY30" s="38">
        <f t="shared" si="37"/>
        <v>0.84910655195234941</v>
      </c>
      <c r="BZ30" s="217">
        <f t="shared" si="38"/>
        <v>0.30000000000000027</v>
      </c>
      <c r="CB30" s="82" t="s">
        <v>10</v>
      </c>
      <c r="CC30" s="38">
        <f t="shared" si="39"/>
        <v>0.19979827821568966</v>
      </c>
      <c r="CD30" s="38">
        <f t="shared" si="40"/>
        <v>0.19439210175418986</v>
      </c>
      <c r="CE30" s="217">
        <f t="shared" si="41"/>
        <v>0.60000000000000053</v>
      </c>
      <c r="CF30" s="38">
        <f t="shared" si="42"/>
        <v>0.80020172178431037</v>
      </c>
      <c r="CG30" s="38">
        <f t="shared" si="43"/>
        <v>0.80560789824581014</v>
      </c>
      <c r="CH30" s="217">
        <f t="shared" si="44"/>
        <v>-0.60000000000000053</v>
      </c>
      <c r="CI30" s="38">
        <f t="shared" si="45"/>
        <v>0.15494680053948748</v>
      </c>
      <c r="CJ30" s="38">
        <f t="shared" si="46"/>
        <v>0.15287213040444225</v>
      </c>
      <c r="CK30" s="217">
        <f t="shared" si="47"/>
        <v>0.20000000000000018</v>
      </c>
      <c r="CL30" s="38">
        <f t="shared" si="48"/>
        <v>0.84505319946051249</v>
      </c>
      <c r="CM30" s="38">
        <f t="shared" si="49"/>
        <v>0.84712786959555775</v>
      </c>
      <c r="CN30" s="217">
        <f t="shared" si="50"/>
        <v>-0.20000000000000018</v>
      </c>
      <c r="CO30" s="150">
        <v>0</v>
      </c>
    </row>
    <row r="31" spans="2:93" s="12" customFormat="1" ht="13.5" customHeight="1">
      <c r="B31" s="263"/>
      <c r="C31" s="330"/>
      <c r="D31" s="70" t="s">
        <v>142</v>
      </c>
      <c r="E31" s="102">
        <v>0</v>
      </c>
      <c r="F31" s="69">
        <v>0</v>
      </c>
      <c r="G31" s="67" t="str">
        <f t="shared" si="4"/>
        <v>-</v>
      </c>
      <c r="H31" s="69">
        <v>0</v>
      </c>
      <c r="I31" s="67" t="str">
        <f t="shared" si="5"/>
        <v>-</v>
      </c>
      <c r="J31" s="102">
        <v>2</v>
      </c>
      <c r="K31" s="69">
        <v>0</v>
      </c>
      <c r="L31" s="67">
        <f t="shared" si="6"/>
        <v>0</v>
      </c>
      <c r="M31" s="69">
        <v>2</v>
      </c>
      <c r="N31" s="67">
        <f t="shared" si="7"/>
        <v>1</v>
      </c>
      <c r="O31" s="102">
        <v>339</v>
      </c>
      <c r="P31" s="69">
        <v>38</v>
      </c>
      <c r="Q31" s="67">
        <f t="shared" si="8"/>
        <v>0.11209439528023599</v>
      </c>
      <c r="R31" s="69">
        <v>301</v>
      </c>
      <c r="S31" s="67">
        <f t="shared" si="9"/>
        <v>0.88790560471976399</v>
      </c>
      <c r="T31" s="102">
        <v>193</v>
      </c>
      <c r="U31" s="69">
        <v>15</v>
      </c>
      <c r="V31" s="67">
        <f t="shared" si="10"/>
        <v>7.7720207253886009E-2</v>
      </c>
      <c r="W31" s="69">
        <v>178</v>
      </c>
      <c r="X31" s="67">
        <f t="shared" si="11"/>
        <v>0.92227979274611394</v>
      </c>
      <c r="Y31" s="102">
        <v>106</v>
      </c>
      <c r="Z31" s="69">
        <v>6</v>
      </c>
      <c r="AA31" s="67">
        <f t="shared" si="12"/>
        <v>5.6603773584905662E-2</v>
      </c>
      <c r="AB31" s="69">
        <v>100</v>
      </c>
      <c r="AC31" s="67">
        <f t="shared" si="13"/>
        <v>0.94339622641509435</v>
      </c>
      <c r="AD31" s="102">
        <v>60</v>
      </c>
      <c r="AE31" s="69">
        <v>3</v>
      </c>
      <c r="AF31" s="67">
        <f t="shared" si="14"/>
        <v>0.05</v>
      </c>
      <c r="AG31" s="69">
        <v>57</v>
      </c>
      <c r="AH31" s="67">
        <f t="shared" si="15"/>
        <v>0.95</v>
      </c>
      <c r="AI31" s="102">
        <v>25</v>
      </c>
      <c r="AJ31" s="69">
        <v>0</v>
      </c>
      <c r="AK31" s="67">
        <f t="shared" si="16"/>
        <v>0</v>
      </c>
      <c r="AL31" s="69">
        <v>25</v>
      </c>
      <c r="AM31" s="67">
        <f t="shared" si="17"/>
        <v>1</v>
      </c>
      <c r="AN31" s="102">
        <f t="shared" si="18"/>
        <v>725</v>
      </c>
      <c r="AO31" s="69">
        <f t="shared" si="19"/>
        <v>62</v>
      </c>
      <c r="AP31" s="67">
        <f t="shared" si="20"/>
        <v>8.5517241379310341E-2</v>
      </c>
      <c r="AQ31" s="68">
        <f t="shared" si="0"/>
        <v>663</v>
      </c>
      <c r="AR31" s="67">
        <f t="shared" si="21"/>
        <v>0.91448275862068962</v>
      </c>
      <c r="AS31" s="98"/>
      <c r="AT31" s="272"/>
      <c r="AU31" s="342"/>
      <c r="AV31" s="11" t="s">
        <v>142</v>
      </c>
      <c r="AW31" s="225">
        <v>715</v>
      </c>
      <c r="AX31" s="40">
        <v>40</v>
      </c>
      <c r="AY31" s="91">
        <v>5.5944055944055944E-2</v>
      </c>
      <c r="AZ31" s="40">
        <v>675</v>
      </c>
      <c r="BA31" s="91">
        <v>0.94405594405594406</v>
      </c>
      <c r="BB31" s="98"/>
      <c r="BC31" s="58">
        <v>26</v>
      </c>
      <c r="BD31" s="11" t="s">
        <v>35</v>
      </c>
      <c r="BE31" s="38">
        <f t="shared" si="22"/>
        <v>0.18201163007344792</v>
      </c>
      <c r="BF31" s="38">
        <f t="shared" si="23"/>
        <v>0.17357660666286553</v>
      </c>
      <c r="BG31" s="38">
        <f t="shared" si="1"/>
        <v>0.81798836992655211</v>
      </c>
      <c r="BH31" s="38">
        <f t="shared" si="24"/>
        <v>0.82642339333713444</v>
      </c>
      <c r="BI31" s="38">
        <f t="shared" si="2"/>
        <v>0.15602958885257182</v>
      </c>
      <c r="BJ31" s="38">
        <f t="shared" si="25"/>
        <v>0.15310895607529948</v>
      </c>
      <c r="BK31" s="38">
        <f t="shared" si="3"/>
        <v>0.84397041114742821</v>
      </c>
      <c r="BL31" s="38">
        <f t="shared" si="26"/>
        <v>0.84689104392470049</v>
      </c>
      <c r="BN31" s="82" t="s">
        <v>49</v>
      </c>
      <c r="BO31" s="38">
        <f t="shared" si="27"/>
        <v>0.18105849582172701</v>
      </c>
      <c r="BP31" s="38">
        <f t="shared" si="28"/>
        <v>0.17139581541989107</v>
      </c>
      <c r="BQ31" s="217">
        <f t="shared" si="29"/>
        <v>0.99999999999999811</v>
      </c>
      <c r="BR31" s="38">
        <f t="shared" si="30"/>
        <v>0.81894150417827294</v>
      </c>
      <c r="BS31" s="38">
        <f t="shared" si="31"/>
        <v>0.82860418458010887</v>
      </c>
      <c r="BT31" s="217">
        <f t="shared" si="32"/>
        <v>-1.0000000000000009</v>
      </c>
      <c r="BU31" s="38">
        <f t="shared" si="33"/>
        <v>0.19101123595505617</v>
      </c>
      <c r="BV31" s="38">
        <f t="shared" si="34"/>
        <v>0.15824594852240229</v>
      </c>
      <c r="BW31" s="217">
        <f t="shared" si="35"/>
        <v>3.3000000000000003</v>
      </c>
      <c r="BX31" s="38">
        <f t="shared" si="36"/>
        <v>0.8089887640449438</v>
      </c>
      <c r="BY31" s="38">
        <f t="shared" si="37"/>
        <v>0.84175405147759774</v>
      </c>
      <c r="BZ31" s="217">
        <f t="shared" si="38"/>
        <v>-3.2999999999999918</v>
      </c>
      <c r="CB31" s="82" t="s">
        <v>49</v>
      </c>
      <c r="CC31" s="38">
        <f t="shared" si="39"/>
        <v>0.19979827821568966</v>
      </c>
      <c r="CD31" s="38">
        <f t="shared" si="40"/>
        <v>0.19439210175418986</v>
      </c>
      <c r="CE31" s="217">
        <f t="shared" si="41"/>
        <v>0.60000000000000053</v>
      </c>
      <c r="CF31" s="38">
        <f t="shared" si="42"/>
        <v>0.80020172178431037</v>
      </c>
      <c r="CG31" s="38">
        <f t="shared" si="43"/>
        <v>0.80560789824581014</v>
      </c>
      <c r="CH31" s="217">
        <f t="shared" si="44"/>
        <v>-0.60000000000000053</v>
      </c>
      <c r="CI31" s="38">
        <f t="shared" si="45"/>
        <v>0.15494680053948748</v>
      </c>
      <c r="CJ31" s="38">
        <f t="shared" si="46"/>
        <v>0.15287213040444225</v>
      </c>
      <c r="CK31" s="217">
        <f t="shared" si="47"/>
        <v>0.20000000000000018</v>
      </c>
      <c r="CL31" s="38">
        <f t="shared" si="48"/>
        <v>0.84505319946051249</v>
      </c>
      <c r="CM31" s="38">
        <f t="shared" si="49"/>
        <v>0.84712786959555775</v>
      </c>
      <c r="CN31" s="217">
        <f t="shared" si="50"/>
        <v>-0.20000000000000018</v>
      </c>
      <c r="CO31" s="150">
        <v>0</v>
      </c>
    </row>
    <row r="32" spans="2:93" s="12" customFormat="1" ht="13.5" customHeight="1">
      <c r="B32" s="264"/>
      <c r="C32" s="332"/>
      <c r="D32" s="76" t="s">
        <v>141</v>
      </c>
      <c r="E32" s="103">
        <v>7</v>
      </c>
      <c r="F32" s="75">
        <v>1</v>
      </c>
      <c r="G32" s="13">
        <f t="shared" si="4"/>
        <v>0.14285714285714285</v>
      </c>
      <c r="H32" s="75">
        <v>6</v>
      </c>
      <c r="I32" s="13">
        <f t="shared" si="5"/>
        <v>0.8571428571428571</v>
      </c>
      <c r="J32" s="103">
        <v>35</v>
      </c>
      <c r="K32" s="75">
        <v>3</v>
      </c>
      <c r="L32" s="13">
        <f t="shared" si="6"/>
        <v>8.5714285714285715E-2</v>
      </c>
      <c r="M32" s="75">
        <v>32</v>
      </c>
      <c r="N32" s="13">
        <f t="shared" si="7"/>
        <v>0.91428571428571426</v>
      </c>
      <c r="O32" s="103">
        <v>1717</v>
      </c>
      <c r="P32" s="75">
        <v>206</v>
      </c>
      <c r="Q32" s="13">
        <f t="shared" si="8"/>
        <v>0.11997670355270822</v>
      </c>
      <c r="R32" s="75">
        <v>1511</v>
      </c>
      <c r="S32" s="13">
        <f t="shared" si="9"/>
        <v>0.88002329644729183</v>
      </c>
      <c r="T32" s="103">
        <v>1411</v>
      </c>
      <c r="U32" s="75">
        <v>137</v>
      </c>
      <c r="V32" s="13">
        <f t="shared" si="10"/>
        <v>9.7094259390503188E-2</v>
      </c>
      <c r="W32" s="75">
        <v>1274</v>
      </c>
      <c r="X32" s="13">
        <f t="shared" si="11"/>
        <v>0.9029057406094968</v>
      </c>
      <c r="Y32" s="103">
        <v>952</v>
      </c>
      <c r="Z32" s="75">
        <v>65</v>
      </c>
      <c r="AA32" s="13">
        <f t="shared" si="12"/>
        <v>6.8277310924369741E-2</v>
      </c>
      <c r="AB32" s="75">
        <v>887</v>
      </c>
      <c r="AC32" s="13">
        <f t="shared" si="13"/>
        <v>0.93172268907563027</v>
      </c>
      <c r="AD32" s="103">
        <v>415</v>
      </c>
      <c r="AE32" s="75">
        <v>19</v>
      </c>
      <c r="AF32" s="13">
        <f t="shared" si="14"/>
        <v>4.5783132530120479E-2</v>
      </c>
      <c r="AG32" s="75">
        <v>396</v>
      </c>
      <c r="AH32" s="13">
        <f t="shared" si="15"/>
        <v>0.95421686746987955</v>
      </c>
      <c r="AI32" s="103">
        <v>156</v>
      </c>
      <c r="AJ32" s="75">
        <v>2</v>
      </c>
      <c r="AK32" s="13">
        <f t="shared" si="16"/>
        <v>1.282051282051282E-2</v>
      </c>
      <c r="AL32" s="75">
        <v>154</v>
      </c>
      <c r="AM32" s="13">
        <f t="shared" si="17"/>
        <v>0.98717948717948723</v>
      </c>
      <c r="AN32" s="103">
        <f t="shared" si="18"/>
        <v>4693</v>
      </c>
      <c r="AO32" s="75">
        <f t="shared" si="19"/>
        <v>433</v>
      </c>
      <c r="AP32" s="13">
        <f t="shared" si="20"/>
        <v>9.2265075644577033E-2</v>
      </c>
      <c r="AQ32" s="34">
        <f t="shared" si="0"/>
        <v>4260</v>
      </c>
      <c r="AR32" s="13">
        <f t="shared" si="21"/>
        <v>0.90773492435542302</v>
      </c>
      <c r="AS32" s="98"/>
      <c r="AT32" s="272"/>
      <c r="AU32" s="342"/>
      <c r="AV32" s="160" t="s">
        <v>74</v>
      </c>
      <c r="AW32" s="225">
        <v>4599</v>
      </c>
      <c r="AX32" s="40">
        <v>385</v>
      </c>
      <c r="AY32" s="91">
        <v>8.3713850837138504E-2</v>
      </c>
      <c r="AZ32" s="40">
        <v>4214</v>
      </c>
      <c r="BA32" s="91">
        <v>0.91628614916286144</v>
      </c>
      <c r="BB32" s="98"/>
      <c r="BC32" s="58">
        <v>27</v>
      </c>
      <c r="BD32" s="11" t="s">
        <v>36</v>
      </c>
      <c r="BE32" s="38">
        <f t="shared" si="22"/>
        <v>0.16239880059970016</v>
      </c>
      <c r="BF32" s="38">
        <f t="shared" si="23"/>
        <v>0.15426742969663404</v>
      </c>
      <c r="BG32" s="38">
        <f t="shared" si="1"/>
        <v>0.83760119940029987</v>
      </c>
      <c r="BH32" s="38">
        <f t="shared" si="24"/>
        <v>0.8457325703033659</v>
      </c>
      <c r="BI32" s="38">
        <f t="shared" si="2"/>
        <v>0.1231165012862918</v>
      </c>
      <c r="BJ32" s="38">
        <f t="shared" si="25"/>
        <v>0.12031191979205347</v>
      </c>
      <c r="BK32" s="38">
        <f t="shared" si="3"/>
        <v>0.87688349871370819</v>
      </c>
      <c r="BL32" s="38">
        <f t="shared" si="26"/>
        <v>0.87968808020794653</v>
      </c>
      <c r="BN32" s="82" t="s">
        <v>29</v>
      </c>
      <c r="BO32" s="38">
        <f t="shared" si="27"/>
        <v>0.3655273081133682</v>
      </c>
      <c r="BP32" s="38">
        <f t="shared" si="28"/>
        <v>0.34096024006001502</v>
      </c>
      <c r="BQ32" s="217">
        <f t="shared" si="29"/>
        <v>2.4999999999999964</v>
      </c>
      <c r="BR32" s="38">
        <f t="shared" si="30"/>
        <v>0.6344726918866318</v>
      </c>
      <c r="BS32" s="38">
        <f t="shared" si="31"/>
        <v>0.65903975993998498</v>
      </c>
      <c r="BT32" s="217">
        <f t="shared" si="32"/>
        <v>-2.5000000000000022</v>
      </c>
      <c r="BU32" s="38">
        <f t="shared" si="33"/>
        <v>0.26323639075316929</v>
      </c>
      <c r="BV32" s="38">
        <f t="shared" si="34"/>
        <v>0.24302496328928047</v>
      </c>
      <c r="BW32" s="217">
        <f t="shared" si="35"/>
        <v>2.0000000000000018</v>
      </c>
      <c r="BX32" s="38">
        <f t="shared" si="36"/>
        <v>0.73676360924683071</v>
      </c>
      <c r="BY32" s="38">
        <f t="shared" si="37"/>
        <v>0.75697503671071953</v>
      </c>
      <c r="BZ32" s="217">
        <f t="shared" si="38"/>
        <v>-2.0000000000000018</v>
      </c>
      <c r="CB32" s="82" t="s">
        <v>29</v>
      </c>
      <c r="CC32" s="38">
        <f t="shared" si="39"/>
        <v>0.19979827821568966</v>
      </c>
      <c r="CD32" s="38">
        <f t="shared" si="40"/>
        <v>0.19439210175418986</v>
      </c>
      <c r="CE32" s="217">
        <f t="shared" si="41"/>
        <v>0.60000000000000053</v>
      </c>
      <c r="CF32" s="38">
        <f t="shared" si="42"/>
        <v>0.80020172178431037</v>
      </c>
      <c r="CG32" s="38">
        <f t="shared" si="43"/>
        <v>0.80560789824581014</v>
      </c>
      <c r="CH32" s="217">
        <f t="shared" si="44"/>
        <v>-0.60000000000000053</v>
      </c>
      <c r="CI32" s="38">
        <f t="shared" si="45"/>
        <v>0.15494680053948748</v>
      </c>
      <c r="CJ32" s="38">
        <f t="shared" si="46"/>
        <v>0.15287213040444225</v>
      </c>
      <c r="CK32" s="217">
        <f t="shared" si="47"/>
        <v>0.20000000000000018</v>
      </c>
      <c r="CL32" s="38">
        <f t="shared" si="48"/>
        <v>0.84505319946051249</v>
      </c>
      <c r="CM32" s="38">
        <f t="shared" si="49"/>
        <v>0.84712786959555775</v>
      </c>
      <c r="CN32" s="217">
        <f t="shared" si="50"/>
        <v>-0.20000000000000018</v>
      </c>
      <c r="CO32" s="150">
        <v>0</v>
      </c>
    </row>
    <row r="33" spans="1:93" s="12" customFormat="1" ht="13.5" customHeight="1">
      <c r="B33" s="262">
        <v>10</v>
      </c>
      <c r="C33" s="329" t="s">
        <v>59</v>
      </c>
      <c r="D33" s="80" t="s">
        <v>143</v>
      </c>
      <c r="E33" s="101">
        <v>19</v>
      </c>
      <c r="F33" s="79">
        <v>0</v>
      </c>
      <c r="G33" s="77">
        <f t="shared" si="4"/>
        <v>0</v>
      </c>
      <c r="H33" s="79">
        <v>19</v>
      </c>
      <c r="I33" s="77">
        <f t="shared" si="5"/>
        <v>1</v>
      </c>
      <c r="J33" s="101">
        <v>75</v>
      </c>
      <c r="K33" s="79">
        <v>11</v>
      </c>
      <c r="L33" s="77">
        <f t="shared" si="6"/>
        <v>0.14666666666666667</v>
      </c>
      <c r="M33" s="79">
        <v>64</v>
      </c>
      <c r="N33" s="77">
        <f t="shared" si="7"/>
        <v>0.85333333333333339</v>
      </c>
      <c r="O33" s="101">
        <v>3624</v>
      </c>
      <c r="P33" s="79">
        <v>781</v>
      </c>
      <c r="Q33" s="77">
        <f t="shared" si="8"/>
        <v>0.21550772626931566</v>
      </c>
      <c r="R33" s="79">
        <v>2843</v>
      </c>
      <c r="S33" s="77">
        <f t="shared" si="9"/>
        <v>0.78449227373068431</v>
      </c>
      <c r="T33" s="101">
        <v>3275</v>
      </c>
      <c r="U33" s="79">
        <v>689</v>
      </c>
      <c r="V33" s="77">
        <f t="shared" si="10"/>
        <v>0.21038167938931299</v>
      </c>
      <c r="W33" s="79">
        <v>2586</v>
      </c>
      <c r="X33" s="77">
        <f t="shared" si="11"/>
        <v>0.78961832061068704</v>
      </c>
      <c r="Y33" s="101">
        <v>2175</v>
      </c>
      <c r="Z33" s="79">
        <v>312</v>
      </c>
      <c r="AA33" s="77">
        <f t="shared" si="12"/>
        <v>0.14344827586206896</v>
      </c>
      <c r="AB33" s="79">
        <v>1863</v>
      </c>
      <c r="AC33" s="77">
        <f t="shared" si="13"/>
        <v>0.85655172413793101</v>
      </c>
      <c r="AD33" s="101">
        <v>891</v>
      </c>
      <c r="AE33" s="79">
        <v>89</v>
      </c>
      <c r="AF33" s="77">
        <f t="shared" si="14"/>
        <v>9.9887766554433224E-2</v>
      </c>
      <c r="AG33" s="79">
        <v>802</v>
      </c>
      <c r="AH33" s="77">
        <f t="shared" si="15"/>
        <v>0.90011223344556679</v>
      </c>
      <c r="AI33" s="101">
        <v>279</v>
      </c>
      <c r="AJ33" s="79">
        <v>16</v>
      </c>
      <c r="AK33" s="77">
        <f t="shared" si="16"/>
        <v>5.7347670250896057E-2</v>
      </c>
      <c r="AL33" s="79">
        <v>263</v>
      </c>
      <c r="AM33" s="77">
        <f t="shared" si="17"/>
        <v>0.94265232974910396</v>
      </c>
      <c r="AN33" s="101">
        <f t="shared" si="18"/>
        <v>10338</v>
      </c>
      <c r="AO33" s="79">
        <f t="shared" si="19"/>
        <v>1898</v>
      </c>
      <c r="AP33" s="77">
        <f t="shared" si="20"/>
        <v>0.18359450570710001</v>
      </c>
      <c r="AQ33" s="78">
        <f t="shared" si="0"/>
        <v>8440</v>
      </c>
      <c r="AR33" s="77">
        <f t="shared" si="21"/>
        <v>0.81640549429289999</v>
      </c>
      <c r="AS33" s="98"/>
      <c r="AT33" s="272">
        <v>10</v>
      </c>
      <c r="AU33" s="342" t="s">
        <v>59</v>
      </c>
      <c r="AV33" s="11" t="s">
        <v>136</v>
      </c>
      <c r="AW33" s="225">
        <v>10137</v>
      </c>
      <c r="AX33" s="40">
        <v>1772</v>
      </c>
      <c r="AY33" s="91">
        <v>0.17480516918220382</v>
      </c>
      <c r="AZ33" s="40">
        <v>8365</v>
      </c>
      <c r="BA33" s="91">
        <v>0.82519483081779621</v>
      </c>
      <c r="BB33" s="98"/>
      <c r="BC33" s="58">
        <v>28</v>
      </c>
      <c r="BD33" s="11" t="s">
        <v>37</v>
      </c>
      <c r="BE33" s="38">
        <f t="shared" si="22"/>
        <v>0.16482024158387534</v>
      </c>
      <c r="BF33" s="38">
        <f t="shared" si="23"/>
        <v>0.16372682044323836</v>
      </c>
      <c r="BG33" s="38">
        <f t="shared" si="1"/>
        <v>0.83517975841612468</v>
      </c>
      <c r="BH33" s="38">
        <f t="shared" si="24"/>
        <v>0.83627317955676161</v>
      </c>
      <c r="BI33" s="38">
        <f t="shared" si="2"/>
        <v>0.15328132170720515</v>
      </c>
      <c r="BJ33" s="38">
        <f t="shared" si="25"/>
        <v>0.15065999089667728</v>
      </c>
      <c r="BK33" s="38">
        <f t="shared" si="3"/>
        <v>0.8467186782927949</v>
      </c>
      <c r="BL33" s="38">
        <f t="shared" si="26"/>
        <v>0.84934000910332275</v>
      </c>
      <c r="BN33" s="82" t="s">
        <v>23</v>
      </c>
      <c r="BO33" s="38">
        <f t="shared" si="27"/>
        <v>0.18427502042313398</v>
      </c>
      <c r="BP33" s="38">
        <f t="shared" si="28"/>
        <v>0.18283363739630307</v>
      </c>
      <c r="BQ33" s="217">
        <f t="shared" si="29"/>
        <v>0.10000000000000009</v>
      </c>
      <c r="BR33" s="38">
        <f t="shared" si="30"/>
        <v>0.81572497957686596</v>
      </c>
      <c r="BS33" s="38">
        <f t="shared" si="31"/>
        <v>0.81716636260369691</v>
      </c>
      <c r="BT33" s="217">
        <f t="shared" si="32"/>
        <v>-0.10000000000000009</v>
      </c>
      <c r="BU33" s="38">
        <f t="shared" si="33"/>
        <v>0.13899455124910043</v>
      </c>
      <c r="BV33" s="38">
        <f t="shared" si="34"/>
        <v>0.14260851760851762</v>
      </c>
      <c r="BW33" s="217">
        <f t="shared" si="35"/>
        <v>-0.39999999999999758</v>
      </c>
      <c r="BX33" s="38">
        <f t="shared" si="36"/>
        <v>0.86100544875089957</v>
      </c>
      <c r="BY33" s="38">
        <f t="shared" si="37"/>
        <v>0.85739148239148244</v>
      </c>
      <c r="BZ33" s="217">
        <f t="shared" si="38"/>
        <v>0.40000000000000036</v>
      </c>
      <c r="CB33" s="82" t="s">
        <v>23</v>
      </c>
      <c r="CC33" s="38">
        <f t="shared" si="39"/>
        <v>0.19979827821568966</v>
      </c>
      <c r="CD33" s="38">
        <f t="shared" si="40"/>
        <v>0.19439210175418986</v>
      </c>
      <c r="CE33" s="217">
        <f t="shared" si="41"/>
        <v>0.60000000000000053</v>
      </c>
      <c r="CF33" s="38">
        <f t="shared" si="42"/>
        <v>0.80020172178431037</v>
      </c>
      <c r="CG33" s="38">
        <f t="shared" si="43"/>
        <v>0.80560789824581014</v>
      </c>
      <c r="CH33" s="217">
        <f t="shared" si="44"/>
        <v>-0.60000000000000053</v>
      </c>
      <c r="CI33" s="38">
        <f t="shared" si="45"/>
        <v>0.15494680053948748</v>
      </c>
      <c r="CJ33" s="38">
        <f t="shared" si="46"/>
        <v>0.15287213040444225</v>
      </c>
      <c r="CK33" s="217">
        <f t="shared" si="47"/>
        <v>0.20000000000000018</v>
      </c>
      <c r="CL33" s="38">
        <f t="shared" si="48"/>
        <v>0.84505319946051249</v>
      </c>
      <c r="CM33" s="38">
        <f t="shared" si="49"/>
        <v>0.84712786959555775</v>
      </c>
      <c r="CN33" s="217">
        <f t="shared" si="50"/>
        <v>-0.20000000000000018</v>
      </c>
      <c r="CO33" s="150">
        <v>0</v>
      </c>
    </row>
    <row r="34" spans="1:93" s="12" customFormat="1" ht="13.5" customHeight="1">
      <c r="A34" s="81"/>
      <c r="B34" s="263"/>
      <c r="C34" s="330"/>
      <c r="D34" s="70" t="s">
        <v>142</v>
      </c>
      <c r="E34" s="102">
        <v>1</v>
      </c>
      <c r="F34" s="69">
        <v>0</v>
      </c>
      <c r="G34" s="67">
        <f t="shared" si="4"/>
        <v>0</v>
      </c>
      <c r="H34" s="69">
        <v>1</v>
      </c>
      <c r="I34" s="67">
        <f t="shared" si="5"/>
        <v>1</v>
      </c>
      <c r="J34" s="102">
        <v>11</v>
      </c>
      <c r="K34" s="69">
        <v>2</v>
      </c>
      <c r="L34" s="67">
        <f t="shared" si="6"/>
        <v>0.18181818181818182</v>
      </c>
      <c r="M34" s="69">
        <v>9</v>
      </c>
      <c r="N34" s="67">
        <f t="shared" si="7"/>
        <v>0.81818181818181823</v>
      </c>
      <c r="O34" s="102">
        <v>728</v>
      </c>
      <c r="P34" s="69">
        <v>113</v>
      </c>
      <c r="Q34" s="67">
        <f t="shared" si="8"/>
        <v>0.15521978021978022</v>
      </c>
      <c r="R34" s="69">
        <v>615</v>
      </c>
      <c r="S34" s="67">
        <f t="shared" si="9"/>
        <v>0.84478021978021978</v>
      </c>
      <c r="T34" s="102">
        <v>378</v>
      </c>
      <c r="U34" s="69">
        <v>57</v>
      </c>
      <c r="V34" s="67">
        <f t="shared" si="10"/>
        <v>0.15079365079365079</v>
      </c>
      <c r="W34" s="69">
        <v>321</v>
      </c>
      <c r="X34" s="67">
        <f t="shared" si="11"/>
        <v>0.84920634920634919</v>
      </c>
      <c r="Y34" s="102">
        <v>198</v>
      </c>
      <c r="Z34" s="69">
        <v>22</v>
      </c>
      <c r="AA34" s="67">
        <f t="shared" si="12"/>
        <v>0.1111111111111111</v>
      </c>
      <c r="AB34" s="69">
        <v>176</v>
      </c>
      <c r="AC34" s="67">
        <f t="shared" si="13"/>
        <v>0.88888888888888884</v>
      </c>
      <c r="AD34" s="102">
        <v>108</v>
      </c>
      <c r="AE34" s="69">
        <v>3</v>
      </c>
      <c r="AF34" s="67">
        <f t="shared" si="14"/>
        <v>2.7777777777777776E-2</v>
      </c>
      <c r="AG34" s="69">
        <v>105</v>
      </c>
      <c r="AH34" s="67">
        <f t="shared" si="15"/>
        <v>0.97222222222222221</v>
      </c>
      <c r="AI34" s="102">
        <v>57</v>
      </c>
      <c r="AJ34" s="69">
        <v>1</v>
      </c>
      <c r="AK34" s="67">
        <f t="shared" si="16"/>
        <v>1.7543859649122806E-2</v>
      </c>
      <c r="AL34" s="69">
        <v>56</v>
      </c>
      <c r="AM34" s="67">
        <f t="shared" si="17"/>
        <v>0.98245614035087714</v>
      </c>
      <c r="AN34" s="102">
        <f t="shared" si="18"/>
        <v>1481</v>
      </c>
      <c r="AO34" s="69">
        <f t="shared" si="19"/>
        <v>198</v>
      </c>
      <c r="AP34" s="67">
        <f t="shared" si="20"/>
        <v>0.1336934503713707</v>
      </c>
      <c r="AQ34" s="68">
        <f t="shared" si="0"/>
        <v>1283</v>
      </c>
      <c r="AR34" s="67">
        <f t="shared" si="21"/>
        <v>0.8663065496286293</v>
      </c>
      <c r="AS34" s="98"/>
      <c r="AT34" s="272"/>
      <c r="AU34" s="342"/>
      <c r="AV34" s="11" t="s">
        <v>142</v>
      </c>
      <c r="AW34" s="225">
        <v>1455</v>
      </c>
      <c r="AX34" s="40">
        <v>187</v>
      </c>
      <c r="AY34" s="91">
        <v>0.12852233676975944</v>
      </c>
      <c r="AZ34" s="40">
        <v>1268</v>
      </c>
      <c r="BA34" s="91">
        <v>0.87147766323024056</v>
      </c>
      <c r="BB34" s="98"/>
      <c r="BC34" s="58">
        <v>29</v>
      </c>
      <c r="BD34" s="11" t="s">
        <v>38</v>
      </c>
      <c r="BE34" s="38">
        <f t="shared" si="22"/>
        <v>0.19198594612681946</v>
      </c>
      <c r="BF34" s="38">
        <f t="shared" si="23"/>
        <v>0.18067299396031061</v>
      </c>
      <c r="BG34" s="38">
        <f t="shared" si="1"/>
        <v>0.80801405387318048</v>
      </c>
      <c r="BH34" s="38">
        <f t="shared" si="24"/>
        <v>0.81932700603968944</v>
      </c>
      <c r="BI34" s="38">
        <f t="shared" si="2"/>
        <v>0.15148305084745764</v>
      </c>
      <c r="BJ34" s="38">
        <f t="shared" si="25"/>
        <v>0.15476190476190477</v>
      </c>
      <c r="BK34" s="38">
        <f t="shared" si="3"/>
        <v>0.84851694915254239</v>
      </c>
      <c r="BL34" s="38">
        <f t="shared" si="26"/>
        <v>0.84523809523809523</v>
      </c>
      <c r="BN34" s="82" t="s">
        <v>50</v>
      </c>
      <c r="BO34" s="38">
        <f t="shared" si="27"/>
        <v>0.16901408450704225</v>
      </c>
      <c r="BP34" s="38">
        <f t="shared" si="28"/>
        <v>0.16271321961620469</v>
      </c>
      <c r="BQ34" s="217">
        <f t="shared" si="29"/>
        <v>0.60000000000000053</v>
      </c>
      <c r="BR34" s="38">
        <f t="shared" si="30"/>
        <v>0.83098591549295775</v>
      </c>
      <c r="BS34" s="38">
        <f t="shared" si="31"/>
        <v>0.83728678038379534</v>
      </c>
      <c r="BT34" s="217">
        <f t="shared" si="32"/>
        <v>-0.60000000000000053</v>
      </c>
      <c r="BU34" s="38">
        <f t="shared" si="33"/>
        <v>0.13727055067837191</v>
      </c>
      <c r="BV34" s="38">
        <f t="shared" si="34"/>
        <v>0.14722445695897024</v>
      </c>
      <c r="BW34" s="217">
        <f t="shared" si="35"/>
        <v>-0.99999999999999811</v>
      </c>
      <c r="BX34" s="38">
        <f t="shared" si="36"/>
        <v>0.86272944932162809</v>
      </c>
      <c r="BY34" s="38">
        <f t="shared" si="37"/>
        <v>0.85277554304102976</v>
      </c>
      <c r="BZ34" s="217">
        <f t="shared" si="38"/>
        <v>1.0000000000000009</v>
      </c>
      <c r="CB34" s="82" t="s">
        <v>50</v>
      </c>
      <c r="CC34" s="38">
        <f t="shared" si="39"/>
        <v>0.19979827821568966</v>
      </c>
      <c r="CD34" s="38">
        <f t="shared" si="40"/>
        <v>0.19439210175418986</v>
      </c>
      <c r="CE34" s="217">
        <f t="shared" si="41"/>
        <v>0.60000000000000053</v>
      </c>
      <c r="CF34" s="38">
        <f t="shared" si="42"/>
        <v>0.80020172178431037</v>
      </c>
      <c r="CG34" s="38">
        <f t="shared" si="43"/>
        <v>0.80560789824581014</v>
      </c>
      <c r="CH34" s="217">
        <f t="shared" si="44"/>
        <v>-0.60000000000000053</v>
      </c>
      <c r="CI34" s="38">
        <f t="shared" si="45"/>
        <v>0.15494680053948748</v>
      </c>
      <c r="CJ34" s="38">
        <f t="shared" si="46"/>
        <v>0.15287213040444225</v>
      </c>
      <c r="CK34" s="217">
        <f t="shared" si="47"/>
        <v>0.20000000000000018</v>
      </c>
      <c r="CL34" s="38">
        <f t="shared" si="48"/>
        <v>0.84505319946051249</v>
      </c>
      <c r="CM34" s="38">
        <f t="shared" si="49"/>
        <v>0.84712786959555775</v>
      </c>
      <c r="CN34" s="217">
        <f t="shared" si="50"/>
        <v>-0.20000000000000018</v>
      </c>
      <c r="CO34" s="150">
        <v>0</v>
      </c>
    </row>
    <row r="35" spans="1:93" s="12" customFormat="1" ht="13.5" customHeight="1">
      <c r="A35" s="81"/>
      <c r="B35" s="264"/>
      <c r="C35" s="332"/>
      <c r="D35" s="76" t="s">
        <v>141</v>
      </c>
      <c r="E35" s="103">
        <v>20</v>
      </c>
      <c r="F35" s="75">
        <v>0</v>
      </c>
      <c r="G35" s="13">
        <f t="shared" si="4"/>
        <v>0</v>
      </c>
      <c r="H35" s="75">
        <v>20</v>
      </c>
      <c r="I35" s="13">
        <f t="shared" si="5"/>
        <v>1</v>
      </c>
      <c r="J35" s="103">
        <v>86</v>
      </c>
      <c r="K35" s="75">
        <v>13</v>
      </c>
      <c r="L35" s="13">
        <f t="shared" si="6"/>
        <v>0.15116279069767441</v>
      </c>
      <c r="M35" s="75">
        <v>73</v>
      </c>
      <c r="N35" s="13">
        <f t="shared" si="7"/>
        <v>0.84883720930232553</v>
      </c>
      <c r="O35" s="103">
        <v>4352</v>
      </c>
      <c r="P35" s="75">
        <v>894</v>
      </c>
      <c r="Q35" s="13">
        <f t="shared" si="8"/>
        <v>0.20542279411764705</v>
      </c>
      <c r="R35" s="75">
        <v>3458</v>
      </c>
      <c r="S35" s="13">
        <f t="shared" si="9"/>
        <v>0.79457720588235292</v>
      </c>
      <c r="T35" s="103">
        <v>3653</v>
      </c>
      <c r="U35" s="75">
        <v>746</v>
      </c>
      <c r="V35" s="13">
        <f t="shared" si="10"/>
        <v>0.20421571311251027</v>
      </c>
      <c r="W35" s="75">
        <v>2907</v>
      </c>
      <c r="X35" s="13">
        <f t="shared" si="11"/>
        <v>0.7957842868874897</v>
      </c>
      <c r="Y35" s="103">
        <v>2373</v>
      </c>
      <c r="Z35" s="75">
        <v>334</v>
      </c>
      <c r="AA35" s="13">
        <f t="shared" si="12"/>
        <v>0.14075010535187527</v>
      </c>
      <c r="AB35" s="75">
        <v>2039</v>
      </c>
      <c r="AC35" s="13">
        <f t="shared" si="13"/>
        <v>0.85924989464812473</v>
      </c>
      <c r="AD35" s="103">
        <v>999</v>
      </c>
      <c r="AE35" s="75">
        <v>92</v>
      </c>
      <c r="AF35" s="13">
        <f t="shared" si="14"/>
        <v>9.2092092092092098E-2</v>
      </c>
      <c r="AG35" s="75">
        <v>907</v>
      </c>
      <c r="AH35" s="13">
        <f t="shared" si="15"/>
        <v>0.90790790790790787</v>
      </c>
      <c r="AI35" s="103">
        <v>336</v>
      </c>
      <c r="AJ35" s="75">
        <v>17</v>
      </c>
      <c r="AK35" s="13">
        <f t="shared" si="16"/>
        <v>5.0595238095238096E-2</v>
      </c>
      <c r="AL35" s="75">
        <v>319</v>
      </c>
      <c r="AM35" s="13">
        <f t="shared" si="17"/>
        <v>0.94940476190476186</v>
      </c>
      <c r="AN35" s="103">
        <f t="shared" si="18"/>
        <v>11819</v>
      </c>
      <c r="AO35" s="75">
        <f t="shared" si="19"/>
        <v>2096</v>
      </c>
      <c r="AP35" s="13">
        <f t="shared" si="20"/>
        <v>0.17734156866063119</v>
      </c>
      <c r="AQ35" s="34">
        <f t="shared" si="0"/>
        <v>9723</v>
      </c>
      <c r="AR35" s="13">
        <f t="shared" si="21"/>
        <v>0.82265843133936878</v>
      </c>
      <c r="AS35" s="98"/>
      <c r="AT35" s="272"/>
      <c r="AU35" s="342"/>
      <c r="AV35" s="160" t="s">
        <v>74</v>
      </c>
      <c r="AW35" s="225">
        <v>11592</v>
      </c>
      <c r="AX35" s="40">
        <v>1959</v>
      </c>
      <c r="AY35" s="91">
        <v>0.16899585921325053</v>
      </c>
      <c r="AZ35" s="40">
        <v>9633</v>
      </c>
      <c r="BA35" s="91">
        <v>0.83100414078674945</v>
      </c>
      <c r="BB35" s="98"/>
      <c r="BC35" s="58">
        <v>30</v>
      </c>
      <c r="BD35" s="11" t="s">
        <v>39</v>
      </c>
      <c r="BE35" s="38">
        <f t="shared" si="22"/>
        <v>0.17890654322532215</v>
      </c>
      <c r="BF35" s="38">
        <f t="shared" si="23"/>
        <v>0.16420832789453074</v>
      </c>
      <c r="BG35" s="38">
        <f t="shared" si="1"/>
        <v>0.82109345677467782</v>
      </c>
      <c r="BH35" s="38">
        <f t="shared" si="24"/>
        <v>0.83579167210546923</v>
      </c>
      <c r="BI35" s="38">
        <f t="shared" si="2"/>
        <v>0.13876739562624255</v>
      </c>
      <c r="BJ35" s="38">
        <f t="shared" si="25"/>
        <v>0.12958715596330275</v>
      </c>
      <c r="BK35" s="38">
        <f t="shared" si="3"/>
        <v>0.86123260437375748</v>
      </c>
      <c r="BL35" s="38">
        <f t="shared" si="26"/>
        <v>0.87041284403669728</v>
      </c>
      <c r="BN35" s="82" t="s">
        <v>18</v>
      </c>
      <c r="BO35" s="38">
        <f t="shared" si="27"/>
        <v>0.20662134200413834</v>
      </c>
      <c r="BP35" s="38">
        <f t="shared" si="28"/>
        <v>0.20940888956774095</v>
      </c>
      <c r="BQ35" s="217">
        <f t="shared" si="29"/>
        <v>-0.20000000000000018</v>
      </c>
      <c r="BR35" s="38">
        <f t="shared" si="30"/>
        <v>0.79337865799586171</v>
      </c>
      <c r="BS35" s="38">
        <f t="shared" si="31"/>
        <v>0.79059111043225905</v>
      </c>
      <c r="BT35" s="217">
        <f t="shared" si="32"/>
        <v>0.20000000000000018</v>
      </c>
      <c r="BU35" s="38">
        <f t="shared" si="33"/>
        <v>0.17797356828193833</v>
      </c>
      <c r="BV35" s="38">
        <f t="shared" si="34"/>
        <v>0.17426273458445041</v>
      </c>
      <c r="BW35" s="217">
        <f t="shared" si="35"/>
        <v>0.40000000000000036</v>
      </c>
      <c r="BX35" s="38">
        <f t="shared" si="36"/>
        <v>0.82202643171806167</v>
      </c>
      <c r="BY35" s="38">
        <f t="shared" si="37"/>
        <v>0.82573726541554959</v>
      </c>
      <c r="BZ35" s="217">
        <f t="shared" si="38"/>
        <v>-0.40000000000000036</v>
      </c>
      <c r="CB35" s="82" t="s">
        <v>18</v>
      </c>
      <c r="CC35" s="38">
        <f t="shared" si="39"/>
        <v>0.19979827821568966</v>
      </c>
      <c r="CD35" s="38">
        <f t="shared" si="40"/>
        <v>0.19439210175418986</v>
      </c>
      <c r="CE35" s="217">
        <f t="shared" si="41"/>
        <v>0.60000000000000053</v>
      </c>
      <c r="CF35" s="38">
        <f t="shared" si="42"/>
        <v>0.80020172178431037</v>
      </c>
      <c r="CG35" s="38">
        <f t="shared" si="43"/>
        <v>0.80560789824581014</v>
      </c>
      <c r="CH35" s="217">
        <f t="shared" si="44"/>
        <v>-0.60000000000000053</v>
      </c>
      <c r="CI35" s="38">
        <f t="shared" si="45"/>
        <v>0.15494680053948748</v>
      </c>
      <c r="CJ35" s="38">
        <f t="shared" si="46"/>
        <v>0.15287213040444225</v>
      </c>
      <c r="CK35" s="217">
        <f t="shared" si="47"/>
        <v>0.20000000000000018</v>
      </c>
      <c r="CL35" s="38">
        <f t="shared" si="48"/>
        <v>0.84505319946051249</v>
      </c>
      <c r="CM35" s="38">
        <f t="shared" si="49"/>
        <v>0.84712786959555775</v>
      </c>
      <c r="CN35" s="217">
        <f t="shared" si="50"/>
        <v>-0.20000000000000018</v>
      </c>
      <c r="CO35" s="150">
        <v>0</v>
      </c>
    </row>
    <row r="36" spans="1:93" s="12" customFormat="1" ht="13.5" customHeight="1">
      <c r="A36" s="81"/>
      <c r="B36" s="262">
        <v>11</v>
      </c>
      <c r="C36" s="329" t="s">
        <v>60</v>
      </c>
      <c r="D36" s="80" t="s">
        <v>143</v>
      </c>
      <c r="E36" s="101">
        <v>46</v>
      </c>
      <c r="F36" s="79">
        <v>2</v>
      </c>
      <c r="G36" s="77">
        <f t="shared" si="4"/>
        <v>4.3478260869565216E-2</v>
      </c>
      <c r="H36" s="79">
        <v>44</v>
      </c>
      <c r="I36" s="77">
        <f t="shared" si="5"/>
        <v>0.95652173913043481</v>
      </c>
      <c r="J36" s="101">
        <v>152</v>
      </c>
      <c r="K36" s="79">
        <v>14</v>
      </c>
      <c r="L36" s="77">
        <f t="shared" si="6"/>
        <v>9.2105263157894732E-2</v>
      </c>
      <c r="M36" s="79">
        <v>138</v>
      </c>
      <c r="N36" s="77">
        <f t="shared" si="7"/>
        <v>0.90789473684210531</v>
      </c>
      <c r="O36" s="101">
        <v>5918</v>
      </c>
      <c r="P36" s="79">
        <v>1125</v>
      </c>
      <c r="Q36" s="77">
        <f t="shared" si="8"/>
        <v>0.19009800608313621</v>
      </c>
      <c r="R36" s="79">
        <v>4793</v>
      </c>
      <c r="S36" s="77">
        <f t="shared" si="9"/>
        <v>0.80990199391686379</v>
      </c>
      <c r="T36" s="101">
        <v>5710</v>
      </c>
      <c r="U36" s="79">
        <v>947</v>
      </c>
      <c r="V36" s="77">
        <f t="shared" si="10"/>
        <v>0.16584938704028021</v>
      </c>
      <c r="W36" s="79">
        <v>4763</v>
      </c>
      <c r="X36" s="77">
        <f t="shared" si="11"/>
        <v>0.83415061295971982</v>
      </c>
      <c r="Y36" s="101">
        <v>3621</v>
      </c>
      <c r="Z36" s="79">
        <v>401</v>
      </c>
      <c r="AA36" s="77">
        <f t="shared" si="12"/>
        <v>0.11074288870477769</v>
      </c>
      <c r="AB36" s="79">
        <v>3220</v>
      </c>
      <c r="AC36" s="77">
        <f t="shared" si="13"/>
        <v>0.88925711129522234</v>
      </c>
      <c r="AD36" s="101">
        <v>1622</v>
      </c>
      <c r="AE36" s="79">
        <v>123</v>
      </c>
      <c r="AF36" s="77">
        <f t="shared" si="14"/>
        <v>7.5832305795314428E-2</v>
      </c>
      <c r="AG36" s="79">
        <v>1499</v>
      </c>
      <c r="AH36" s="77">
        <f t="shared" si="15"/>
        <v>0.92416769420468559</v>
      </c>
      <c r="AI36" s="101">
        <v>428</v>
      </c>
      <c r="AJ36" s="79">
        <v>23</v>
      </c>
      <c r="AK36" s="77">
        <f t="shared" si="16"/>
        <v>5.3738317757009345E-2</v>
      </c>
      <c r="AL36" s="79">
        <v>405</v>
      </c>
      <c r="AM36" s="77">
        <f t="shared" si="17"/>
        <v>0.94626168224299068</v>
      </c>
      <c r="AN36" s="101">
        <f t="shared" si="18"/>
        <v>17497</v>
      </c>
      <c r="AO36" s="79">
        <f t="shared" si="19"/>
        <v>2635</v>
      </c>
      <c r="AP36" s="77">
        <f t="shared" si="20"/>
        <v>0.15059724524204149</v>
      </c>
      <c r="AQ36" s="78">
        <f t="shared" si="0"/>
        <v>14862</v>
      </c>
      <c r="AR36" s="77">
        <f t="shared" si="21"/>
        <v>0.84940275475795846</v>
      </c>
      <c r="AS36" s="98"/>
      <c r="AT36" s="272">
        <v>11</v>
      </c>
      <c r="AU36" s="342" t="s">
        <v>60</v>
      </c>
      <c r="AV36" s="11" t="s">
        <v>136</v>
      </c>
      <c r="AW36" s="225">
        <v>17156</v>
      </c>
      <c r="AX36" s="40">
        <v>2335</v>
      </c>
      <c r="AY36" s="91">
        <v>0.13610398694334344</v>
      </c>
      <c r="AZ36" s="40">
        <v>14821</v>
      </c>
      <c r="BA36" s="91">
        <v>0.86389601305665653</v>
      </c>
      <c r="BB36" s="98"/>
      <c r="BC36" s="58">
        <v>31</v>
      </c>
      <c r="BD36" s="11" t="s">
        <v>40</v>
      </c>
      <c r="BE36" s="38">
        <f t="shared" si="22"/>
        <v>0.19826919357957842</v>
      </c>
      <c r="BF36" s="38">
        <f t="shared" si="23"/>
        <v>0.18721507446054098</v>
      </c>
      <c r="BG36" s="38">
        <f t="shared" si="1"/>
        <v>0.8017308064204216</v>
      </c>
      <c r="BH36" s="38">
        <f t="shared" si="24"/>
        <v>0.81278492553945902</v>
      </c>
      <c r="BI36" s="38">
        <f t="shared" si="2"/>
        <v>0.18087668593448941</v>
      </c>
      <c r="BJ36" s="38">
        <f t="shared" si="25"/>
        <v>0.18317073170731707</v>
      </c>
      <c r="BK36" s="38">
        <f t="shared" si="3"/>
        <v>0.81912331406551064</v>
      </c>
      <c r="BL36" s="38">
        <f t="shared" si="26"/>
        <v>0.81682926829268288</v>
      </c>
      <c r="BN36" s="82" t="s">
        <v>19</v>
      </c>
      <c r="BO36" s="38">
        <f t="shared" si="27"/>
        <v>0.16362019563284261</v>
      </c>
      <c r="BP36" s="38">
        <f t="shared" si="28"/>
        <v>0.15542611894543226</v>
      </c>
      <c r="BQ36" s="217">
        <f t="shared" si="29"/>
        <v>0.9000000000000008</v>
      </c>
      <c r="BR36" s="38">
        <f t="shared" si="30"/>
        <v>0.83637980436715742</v>
      </c>
      <c r="BS36" s="38">
        <f t="shared" si="31"/>
        <v>0.84457388105456777</v>
      </c>
      <c r="BT36" s="217">
        <f t="shared" si="32"/>
        <v>-0.9000000000000008</v>
      </c>
      <c r="BU36" s="38">
        <f t="shared" si="33"/>
        <v>0.15393133997785161</v>
      </c>
      <c r="BV36" s="38">
        <f t="shared" si="34"/>
        <v>0.16089965397923875</v>
      </c>
      <c r="BW36" s="217">
        <f t="shared" si="35"/>
        <v>-0.70000000000000062</v>
      </c>
      <c r="BX36" s="38">
        <f t="shared" si="36"/>
        <v>0.84606866002214842</v>
      </c>
      <c r="BY36" s="38">
        <f t="shared" si="37"/>
        <v>0.83910034602076122</v>
      </c>
      <c r="BZ36" s="217">
        <f t="shared" si="38"/>
        <v>0.70000000000000062</v>
      </c>
      <c r="CB36" s="82" t="s">
        <v>19</v>
      </c>
      <c r="CC36" s="38">
        <f t="shared" si="39"/>
        <v>0.19979827821568966</v>
      </c>
      <c r="CD36" s="38">
        <f t="shared" si="40"/>
        <v>0.19439210175418986</v>
      </c>
      <c r="CE36" s="217">
        <f t="shared" si="41"/>
        <v>0.60000000000000053</v>
      </c>
      <c r="CF36" s="38">
        <f t="shared" si="42"/>
        <v>0.80020172178431037</v>
      </c>
      <c r="CG36" s="38">
        <f t="shared" si="43"/>
        <v>0.80560789824581014</v>
      </c>
      <c r="CH36" s="217">
        <f t="shared" si="44"/>
        <v>-0.60000000000000053</v>
      </c>
      <c r="CI36" s="38">
        <f t="shared" si="45"/>
        <v>0.15494680053948748</v>
      </c>
      <c r="CJ36" s="38">
        <f t="shared" si="46"/>
        <v>0.15287213040444225</v>
      </c>
      <c r="CK36" s="217">
        <f t="shared" si="47"/>
        <v>0.20000000000000018</v>
      </c>
      <c r="CL36" s="38">
        <f t="shared" si="48"/>
        <v>0.84505319946051249</v>
      </c>
      <c r="CM36" s="38">
        <f t="shared" si="49"/>
        <v>0.84712786959555775</v>
      </c>
      <c r="CN36" s="217">
        <f t="shared" si="50"/>
        <v>-0.20000000000000018</v>
      </c>
      <c r="CO36" s="150">
        <v>0</v>
      </c>
    </row>
    <row r="37" spans="1:93" s="12" customFormat="1" ht="13.5" customHeight="1">
      <c r="A37" s="81"/>
      <c r="B37" s="263"/>
      <c r="C37" s="330"/>
      <c r="D37" s="70" t="s">
        <v>142</v>
      </c>
      <c r="E37" s="102">
        <v>6</v>
      </c>
      <c r="F37" s="69">
        <v>1</v>
      </c>
      <c r="G37" s="67">
        <f t="shared" si="4"/>
        <v>0.16666666666666666</v>
      </c>
      <c r="H37" s="69">
        <v>5</v>
      </c>
      <c r="I37" s="67">
        <f t="shared" si="5"/>
        <v>0.83333333333333337</v>
      </c>
      <c r="J37" s="102">
        <v>10</v>
      </c>
      <c r="K37" s="69">
        <v>0</v>
      </c>
      <c r="L37" s="67">
        <f t="shared" si="6"/>
        <v>0</v>
      </c>
      <c r="M37" s="69">
        <v>10</v>
      </c>
      <c r="N37" s="67">
        <f t="shared" si="7"/>
        <v>1</v>
      </c>
      <c r="O37" s="102">
        <v>1151</v>
      </c>
      <c r="P37" s="69">
        <v>149</v>
      </c>
      <c r="Q37" s="67">
        <f t="shared" si="8"/>
        <v>0.12945264986967853</v>
      </c>
      <c r="R37" s="69">
        <v>1002</v>
      </c>
      <c r="S37" s="67">
        <f t="shared" si="9"/>
        <v>0.87054735013032147</v>
      </c>
      <c r="T37" s="102">
        <v>727</v>
      </c>
      <c r="U37" s="69">
        <v>85</v>
      </c>
      <c r="V37" s="67">
        <f t="shared" si="10"/>
        <v>0.11691884456671252</v>
      </c>
      <c r="W37" s="69">
        <v>642</v>
      </c>
      <c r="X37" s="67">
        <f t="shared" si="11"/>
        <v>0.88308115543328747</v>
      </c>
      <c r="Y37" s="102">
        <v>346</v>
      </c>
      <c r="Z37" s="69">
        <v>25</v>
      </c>
      <c r="AA37" s="67">
        <f t="shared" si="12"/>
        <v>7.2254335260115612E-2</v>
      </c>
      <c r="AB37" s="69">
        <v>321</v>
      </c>
      <c r="AC37" s="67">
        <f t="shared" si="13"/>
        <v>0.9277456647398844</v>
      </c>
      <c r="AD37" s="102">
        <v>184</v>
      </c>
      <c r="AE37" s="69">
        <v>4</v>
      </c>
      <c r="AF37" s="67">
        <f t="shared" si="14"/>
        <v>2.1739130434782608E-2</v>
      </c>
      <c r="AG37" s="69">
        <v>180</v>
      </c>
      <c r="AH37" s="67">
        <f t="shared" si="15"/>
        <v>0.97826086956521741</v>
      </c>
      <c r="AI37" s="102">
        <v>97</v>
      </c>
      <c r="AJ37" s="69">
        <v>1</v>
      </c>
      <c r="AK37" s="67">
        <f t="shared" si="16"/>
        <v>1.0309278350515464E-2</v>
      </c>
      <c r="AL37" s="69">
        <v>96</v>
      </c>
      <c r="AM37" s="67">
        <f t="shared" si="17"/>
        <v>0.98969072164948457</v>
      </c>
      <c r="AN37" s="102">
        <f t="shared" si="18"/>
        <v>2521</v>
      </c>
      <c r="AO37" s="69">
        <f t="shared" si="19"/>
        <v>265</v>
      </c>
      <c r="AP37" s="67">
        <f t="shared" si="20"/>
        <v>0.10511701705672352</v>
      </c>
      <c r="AQ37" s="68">
        <f t="shared" si="0"/>
        <v>2256</v>
      </c>
      <c r="AR37" s="67">
        <f t="shared" si="21"/>
        <v>0.89488298294327651</v>
      </c>
      <c r="AS37" s="98"/>
      <c r="AT37" s="272"/>
      <c r="AU37" s="342"/>
      <c r="AV37" s="11" t="s">
        <v>142</v>
      </c>
      <c r="AW37" s="225">
        <v>2643</v>
      </c>
      <c r="AX37" s="40">
        <v>260</v>
      </c>
      <c r="AY37" s="91">
        <v>9.8373060915626184E-2</v>
      </c>
      <c r="AZ37" s="40">
        <v>2383</v>
      </c>
      <c r="BA37" s="91">
        <v>0.90162693908437386</v>
      </c>
      <c r="BB37" s="98"/>
      <c r="BC37" s="58">
        <v>32</v>
      </c>
      <c r="BD37" s="11" t="s">
        <v>41</v>
      </c>
      <c r="BE37" s="38">
        <f t="shared" si="22"/>
        <v>0.1796373145358422</v>
      </c>
      <c r="BF37" s="38">
        <f t="shared" si="23"/>
        <v>0.17159487776484283</v>
      </c>
      <c r="BG37" s="38">
        <f t="shared" si="1"/>
        <v>0.8203626854641578</v>
      </c>
      <c r="BH37" s="38">
        <f t="shared" si="24"/>
        <v>0.82840512223515717</v>
      </c>
      <c r="BI37" s="38">
        <f t="shared" si="2"/>
        <v>0.16365979381443299</v>
      </c>
      <c r="BJ37" s="38">
        <f t="shared" si="25"/>
        <v>0.1585209003215434</v>
      </c>
      <c r="BK37" s="38">
        <f t="shared" si="3"/>
        <v>0.83634020618556704</v>
      </c>
      <c r="BL37" s="38">
        <f t="shared" si="26"/>
        <v>0.84147909967845658</v>
      </c>
      <c r="BN37" s="82" t="s">
        <v>30</v>
      </c>
      <c r="BO37" s="38">
        <f t="shared" si="27"/>
        <v>0.25827455236028213</v>
      </c>
      <c r="BP37" s="38">
        <f t="shared" si="28"/>
        <v>0.26872803935347855</v>
      </c>
      <c r="BQ37" s="217">
        <f t="shared" si="29"/>
        <v>-1.100000000000001</v>
      </c>
      <c r="BR37" s="38">
        <f t="shared" si="30"/>
        <v>0.74172544763971782</v>
      </c>
      <c r="BS37" s="38">
        <f t="shared" si="31"/>
        <v>0.73127196064652145</v>
      </c>
      <c r="BT37" s="217">
        <f t="shared" si="32"/>
        <v>1.100000000000001</v>
      </c>
      <c r="BU37" s="38">
        <f t="shared" si="33"/>
        <v>0.19756097560975611</v>
      </c>
      <c r="BV37" s="38">
        <f t="shared" si="34"/>
        <v>0.18821603927986907</v>
      </c>
      <c r="BW37" s="217">
        <f t="shared" si="35"/>
        <v>1.0000000000000009</v>
      </c>
      <c r="BX37" s="38">
        <f t="shared" si="36"/>
        <v>0.80243902439024395</v>
      </c>
      <c r="BY37" s="38">
        <f t="shared" si="37"/>
        <v>0.81178396072013093</v>
      </c>
      <c r="BZ37" s="217">
        <f t="shared" si="38"/>
        <v>-1.0000000000000009</v>
      </c>
      <c r="CB37" s="82" t="s">
        <v>30</v>
      </c>
      <c r="CC37" s="38">
        <f t="shared" si="39"/>
        <v>0.19979827821568966</v>
      </c>
      <c r="CD37" s="38">
        <f t="shared" si="40"/>
        <v>0.19439210175418986</v>
      </c>
      <c r="CE37" s="217">
        <f t="shared" si="41"/>
        <v>0.60000000000000053</v>
      </c>
      <c r="CF37" s="38">
        <f t="shared" si="42"/>
        <v>0.80020172178431037</v>
      </c>
      <c r="CG37" s="38">
        <f t="shared" si="43"/>
        <v>0.80560789824581014</v>
      </c>
      <c r="CH37" s="217">
        <f t="shared" si="44"/>
        <v>-0.60000000000000053</v>
      </c>
      <c r="CI37" s="38">
        <f t="shared" si="45"/>
        <v>0.15494680053948748</v>
      </c>
      <c r="CJ37" s="38">
        <f t="shared" si="46"/>
        <v>0.15287213040444225</v>
      </c>
      <c r="CK37" s="217">
        <f t="shared" si="47"/>
        <v>0.20000000000000018</v>
      </c>
      <c r="CL37" s="38">
        <f t="shared" si="48"/>
        <v>0.84505319946051249</v>
      </c>
      <c r="CM37" s="38">
        <f t="shared" si="49"/>
        <v>0.84712786959555775</v>
      </c>
      <c r="CN37" s="217">
        <f t="shared" si="50"/>
        <v>-0.20000000000000018</v>
      </c>
      <c r="CO37" s="150">
        <v>0</v>
      </c>
    </row>
    <row r="38" spans="1:93" s="12" customFormat="1" ht="13.5" customHeight="1">
      <c r="A38" s="81"/>
      <c r="B38" s="264"/>
      <c r="C38" s="332"/>
      <c r="D38" s="76" t="s">
        <v>141</v>
      </c>
      <c r="E38" s="103">
        <v>52</v>
      </c>
      <c r="F38" s="75">
        <v>3</v>
      </c>
      <c r="G38" s="13">
        <f t="shared" si="4"/>
        <v>5.7692307692307696E-2</v>
      </c>
      <c r="H38" s="75">
        <v>49</v>
      </c>
      <c r="I38" s="13">
        <f t="shared" si="5"/>
        <v>0.94230769230769229</v>
      </c>
      <c r="J38" s="103">
        <v>162</v>
      </c>
      <c r="K38" s="75">
        <v>14</v>
      </c>
      <c r="L38" s="13">
        <f t="shared" si="6"/>
        <v>8.6419753086419748E-2</v>
      </c>
      <c r="M38" s="75">
        <v>148</v>
      </c>
      <c r="N38" s="13">
        <f t="shared" si="7"/>
        <v>0.9135802469135802</v>
      </c>
      <c r="O38" s="103">
        <v>7069</v>
      </c>
      <c r="P38" s="75">
        <v>1274</v>
      </c>
      <c r="Q38" s="13">
        <f t="shared" si="8"/>
        <v>0.18022351110482387</v>
      </c>
      <c r="R38" s="75">
        <v>5795</v>
      </c>
      <c r="S38" s="13">
        <f t="shared" si="9"/>
        <v>0.81977648889517607</v>
      </c>
      <c r="T38" s="103">
        <v>6437</v>
      </c>
      <c r="U38" s="75">
        <v>1032</v>
      </c>
      <c r="V38" s="13">
        <f t="shared" si="10"/>
        <v>0.16032313189373931</v>
      </c>
      <c r="W38" s="75">
        <v>5405</v>
      </c>
      <c r="X38" s="13">
        <f t="shared" si="11"/>
        <v>0.83967686810626063</v>
      </c>
      <c r="Y38" s="103">
        <v>3967</v>
      </c>
      <c r="Z38" s="75">
        <v>426</v>
      </c>
      <c r="AA38" s="13">
        <f t="shared" si="12"/>
        <v>0.10738593395512983</v>
      </c>
      <c r="AB38" s="75">
        <v>3541</v>
      </c>
      <c r="AC38" s="13">
        <f t="shared" si="13"/>
        <v>0.89261406604487015</v>
      </c>
      <c r="AD38" s="103">
        <v>1806</v>
      </c>
      <c r="AE38" s="75">
        <v>127</v>
      </c>
      <c r="AF38" s="13">
        <f t="shared" si="14"/>
        <v>7.0321151716500552E-2</v>
      </c>
      <c r="AG38" s="75">
        <v>1679</v>
      </c>
      <c r="AH38" s="13">
        <f t="shared" si="15"/>
        <v>0.92967884828349945</v>
      </c>
      <c r="AI38" s="103">
        <v>525</v>
      </c>
      <c r="AJ38" s="75">
        <v>24</v>
      </c>
      <c r="AK38" s="13">
        <f t="shared" si="16"/>
        <v>4.5714285714285714E-2</v>
      </c>
      <c r="AL38" s="75">
        <v>501</v>
      </c>
      <c r="AM38" s="13">
        <f t="shared" si="17"/>
        <v>0.95428571428571429</v>
      </c>
      <c r="AN38" s="103">
        <f t="shared" si="18"/>
        <v>20018</v>
      </c>
      <c r="AO38" s="75">
        <f t="shared" si="19"/>
        <v>2900</v>
      </c>
      <c r="AP38" s="13">
        <f t="shared" si="20"/>
        <v>0.14486961734439005</v>
      </c>
      <c r="AQ38" s="34">
        <f t="shared" si="0"/>
        <v>17118</v>
      </c>
      <c r="AR38" s="13">
        <f t="shared" si="21"/>
        <v>0.85513038265560992</v>
      </c>
      <c r="AS38" s="98"/>
      <c r="AT38" s="272"/>
      <c r="AU38" s="342"/>
      <c r="AV38" s="160" t="s">
        <v>74</v>
      </c>
      <c r="AW38" s="225">
        <v>19799</v>
      </c>
      <c r="AX38" s="40">
        <v>2595</v>
      </c>
      <c r="AY38" s="91">
        <v>0.13106722561745543</v>
      </c>
      <c r="AZ38" s="40">
        <v>17204</v>
      </c>
      <c r="BA38" s="91">
        <v>0.86893277438254457</v>
      </c>
      <c r="BB38" s="98"/>
      <c r="BC38" s="58">
        <v>33</v>
      </c>
      <c r="BD38" s="11" t="s">
        <v>42</v>
      </c>
      <c r="BE38" s="38">
        <f t="shared" ref="BE38:BE69" si="51">INDEX($AP:$AP,(ROW()+(BC38*2)-2))</f>
        <v>0.22193877551020408</v>
      </c>
      <c r="BF38" s="38">
        <f t="shared" si="23"/>
        <v>0.22918807810894143</v>
      </c>
      <c r="BG38" s="38">
        <f t="shared" ref="BG38:BG69" si="52">INDEX($AR:$AR,(ROW()+(BC38*2)-2))</f>
        <v>0.77806122448979587</v>
      </c>
      <c r="BH38" s="38">
        <f t="shared" si="24"/>
        <v>0.77081192189105863</v>
      </c>
      <c r="BI38" s="38">
        <f t="shared" ref="BI38:BI69" si="53">INDEX($AP:$AP,(ROW()+(BC38*2)-1))</f>
        <v>0.17954545454545454</v>
      </c>
      <c r="BJ38" s="38">
        <f t="shared" si="25"/>
        <v>0.16666666666666666</v>
      </c>
      <c r="BK38" s="38">
        <f t="shared" ref="BK38:BK69" si="54">INDEX($AR:$AR,(ROW()+(BC38*2)-1))</f>
        <v>0.82045454545454544</v>
      </c>
      <c r="BL38" s="38">
        <f t="shared" si="26"/>
        <v>0.83333333333333337</v>
      </c>
      <c r="BN38" s="82" t="s">
        <v>51</v>
      </c>
      <c r="BO38" s="38">
        <f t="shared" si="27"/>
        <v>0.11967023058096096</v>
      </c>
      <c r="BP38" s="38">
        <f t="shared" si="28"/>
        <v>0.11701843441090035</v>
      </c>
      <c r="BQ38" s="217">
        <f t="shared" si="29"/>
        <v>0.29999999999999888</v>
      </c>
      <c r="BR38" s="38">
        <f t="shared" si="30"/>
        <v>0.88032976941903907</v>
      </c>
      <c r="BS38" s="38">
        <f t="shared" si="31"/>
        <v>0.88298156558909968</v>
      </c>
      <c r="BT38" s="217">
        <f t="shared" si="32"/>
        <v>-0.30000000000000027</v>
      </c>
      <c r="BU38" s="38">
        <f t="shared" si="33"/>
        <v>0.15051903114186851</v>
      </c>
      <c r="BV38" s="38">
        <f t="shared" si="34"/>
        <v>0.14444444444444443</v>
      </c>
      <c r="BW38" s="217">
        <f t="shared" si="35"/>
        <v>0.70000000000000062</v>
      </c>
      <c r="BX38" s="38">
        <f t="shared" si="36"/>
        <v>0.84948096885813151</v>
      </c>
      <c r="BY38" s="38">
        <f t="shared" si="37"/>
        <v>0.85555555555555551</v>
      </c>
      <c r="BZ38" s="217">
        <f t="shared" si="38"/>
        <v>-0.70000000000000062</v>
      </c>
      <c r="CB38" s="82" t="s">
        <v>51</v>
      </c>
      <c r="CC38" s="38">
        <f t="shared" si="39"/>
        <v>0.19979827821568966</v>
      </c>
      <c r="CD38" s="38">
        <f t="shared" si="40"/>
        <v>0.19439210175418986</v>
      </c>
      <c r="CE38" s="217">
        <f t="shared" si="41"/>
        <v>0.60000000000000053</v>
      </c>
      <c r="CF38" s="38">
        <f t="shared" si="42"/>
        <v>0.80020172178431037</v>
      </c>
      <c r="CG38" s="38">
        <f t="shared" si="43"/>
        <v>0.80560789824581014</v>
      </c>
      <c r="CH38" s="217">
        <f t="shared" si="44"/>
        <v>-0.60000000000000053</v>
      </c>
      <c r="CI38" s="38">
        <f t="shared" si="45"/>
        <v>0.15494680053948748</v>
      </c>
      <c r="CJ38" s="38">
        <f t="shared" si="46"/>
        <v>0.15287213040444225</v>
      </c>
      <c r="CK38" s="217">
        <f t="shared" si="47"/>
        <v>0.20000000000000018</v>
      </c>
      <c r="CL38" s="38">
        <f t="shared" si="48"/>
        <v>0.84505319946051249</v>
      </c>
      <c r="CM38" s="38">
        <f t="shared" si="49"/>
        <v>0.84712786959555775</v>
      </c>
      <c r="CN38" s="217">
        <f t="shared" si="50"/>
        <v>-0.20000000000000018</v>
      </c>
      <c r="CO38" s="150">
        <v>0</v>
      </c>
    </row>
    <row r="39" spans="1:93" s="12" customFormat="1" ht="13.5" customHeight="1">
      <c r="A39" s="81"/>
      <c r="B39" s="262">
        <v>12</v>
      </c>
      <c r="C39" s="329" t="s">
        <v>113</v>
      </c>
      <c r="D39" s="80" t="s">
        <v>143</v>
      </c>
      <c r="E39" s="101">
        <v>23</v>
      </c>
      <c r="F39" s="79">
        <v>3</v>
      </c>
      <c r="G39" s="77">
        <f t="shared" si="4"/>
        <v>0.13043478260869565</v>
      </c>
      <c r="H39" s="79">
        <v>20</v>
      </c>
      <c r="I39" s="77">
        <f t="shared" si="5"/>
        <v>0.86956521739130432</v>
      </c>
      <c r="J39" s="101">
        <v>66</v>
      </c>
      <c r="K39" s="79">
        <v>8</v>
      </c>
      <c r="L39" s="77">
        <f t="shared" si="6"/>
        <v>0.12121212121212122</v>
      </c>
      <c r="M39" s="79">
        <v>58</v>
      </c>
      <c r="N39" s="77">
        <f t="shared" si="7"/>
        <v>0.87878787878787878</v>
      </c>
      <c r="O39" s="101">
        <v>2811</v>
      </c>
      <c r="P39" s="79">
        <v>428</v>
      </c>
      <c r="Q39" s="77">
        <f t="shared" si="8"/>
        <v>0.15225898256848097</v>
      </c>
      <c r="R39" s="79">
        <v>2383</v>
      </c>
      <c r="S39" s="77">
        <f t="shared" si="9"/>
        <v>0.84774101743151908</v>
      </c>
      <c r="T39" s="101">
        <v>2758</v>
      </c>
      <c r="U39" s="79">
        <v>369</v>
      </c>
      <c r="V39" s="77">
        <f t="shared" si="10"/>
        <v>0.13379260333575055</v>
      </c>
      <c r="W39" s="79">
        <v>2389</v>
      </c>
      <c r="X39" s="77">
        <f t="shared" si="11"/>
        <v>0.86620739666424951</v>
      </c>
      <c r="Y39" s="101">
        <v>2006</v>
      </c>
      <c r="Z39" s="79">
        <v>227</v>
      </c>
      <c r="AA39" s="77">
        <f t="shared" si="12"/>
        <v>0.113160518444666</v>
      </c>
      <c r="AB39" s="79">
        <v>1779</v>
      </c>
      <c r="AC39" s="77">
        <f t="shared" si="13"/>
        <v>0.88683948155533399</v>
      </c>
      <c r="AD39" s="101">
        <v>896</v>
      </c>
      <c r="AE39" s="79">
        <v>82</v>
      </c>
      <c r="AF39" s="77">
        <f t="shared" si="14"/>
        <v>9.1517857142857137E-2</v>
      </c>
      <c r="AG39" s="79">
        <v>814</v>
      </c>
      <c r="AH39" s="77">
        <f t="shared" si="15"/>
        <v>0.9084821428571429</v>
      </c>
      <c r="AI39" s="101">
        <v>291</v>
      </c>
      <c r="AJ39" s="79">
        <v>21</v>
      </c>
      <c r="AK39" s="77">
        <f t="shared" si="16"/>
        <v>7.2164948453608241E-2</v>
      </c>
      <c r="AL39" s="79">
        <v>270</v>
      </c>
      <c r="AM39" s="77">
        <f t="shared" si="17"/>
        <v>0.92783505154639179</v>
      </c>
      <c r="AN39" s="101">
        <f t="shared" si="18"/>
        <v>8851</v>
      </c>
      <c r="AO39" s="79">
        <f t="shared" si="19"/>
        <v>1138</v>
      </c>
      <c r="AP39" s="77">
        <f t="shared" si="20"/>
        <v>0.12857304259405716</v>
      </c>
      <c r="AQ39" s="78">
        <f t="shared" si="0"/>
        <v>7713</v>
      </c>
      <c r="AR39" s="77">
        <f t="shared" si="21"/>
        <v>0.87142695740594278</v>
      </c>
      <c r="AS39" s="98"/>
      <c r="AT39" s="272">
        <v>12</v>
      </c>
      <c r="AU39" s="342" t="s">
        <v>113</v>
      </c>
      <c r="AV39" s="11" t="s">
        <v>136</v>
      </c>
      <c r="AW39" s="225">
        <v>8751</v>
      </c>
      <c r="AX39" s="40">
        <v>1095</v>
      </c>
      <c r="AY39" s="91">
        <v>0.12512855673637299</v>
      </c>
      <c r="AZ39" s="40">
        <v>7656</v>
      </c>
      <c r="BA39" s="91">
        <v>0.87487144326362698</v>
      </c>
      <c r="BB39" s="98"/>
      <c r="BC39" s="58">
        <v>34</v>
      </c>
      <c r="BD39" s="11" t="s">
        <v>44</v>
      </c>
      <c r="BE39" s="38">
        <f t="shared" si="51"/>
        <v>0.16574014221073044</v>
      </c>
      <c r="BF39" s="38">
        <f t="shared" si="23"/>
        <v>0.16971603242812208</v>
      </c>
      <c r="BG39" s="38">
        <f t="shared" si="52"/>
        <v>0.83425985778926959</v>
      </c>
      <c r="BH39" s="38">
        <f t="shared" si="24"/>
        <v>0.83028396757187795</v>
      </c>
      <c r="BI39" s="38">
        <f t="shared" si="53"/>
        <v>0.12268448223504404</v>
      </c>
      <c r="BJ39" s="38">
        <f t="shared" si="25"/>
        <v>0.13713592233009708</v>
      </c>
      <c r="BK39" s="38">
        <f t="shared" si="54"/>
        <v>0.87731551776495598</v>
      </c>
      <c r="BL39" s="38">
        <f t="shared" si="26"/>
        <v>0.86286407766990292</v>
      </c>
      <c r="BN39" s="82" t="s">
        <v>11</v>
      </c>
      <c r="BO39" s="38">
        <f t="shared" si="27"/>
        <v>0.2111169102296451</v>
      </c>
      <c r="BP39" s="38">
        <f t="shared" si="28"/>
        <v>0.19520174482006544</v>
      </c>
      <c r="BQ39" s="217">
        <f t="shared" si="29"/>
        <v>1.5999999999999988</v>
      </c>
      <c r="BR39" s="38">
        <f t="shared" si="30"/>
        <v>0.78888308977035493</v>
      </c>
      <c r="BS39" s="38">
        <f t="shared" si="31"/>
        <v>0.80479825517993453</v>
      </c>
      <c r="BT39" s="217">
        <f t="shared" si="32"/>
        <v>-1.6000000000000014</v>
      </c>
      <c r="BU39" s="38">
        <f t="shared" si="33"/>
        <v>0.19124087591240876</v>
      </c>
      <c r="BV39" s="38">
        <f t="shared" si="34"/>
        <v>0.17565485362095531</v>
      </c>
      <c r="BW39" s="217">
        <f t="shared" si="35"/>
        <v>1.5000000000000013</v>
      </c>
      <c r="BX39" s="38">
        <f t="shared" si="36"/>
        <v>0.80875912408759121</v>
      </c>
      <c r="BY39" s="38">
        <f t="shared" si="37"/>
        <v>0.82434514637904466</v>
      </c>
      <c r="BZ39" s="217">
        <f t="shared" si="38"/>
        <v>-1.4999999999999902</v>
      </c>
      <c r="CB39" s="82" t="s">
        <v>11</v>
      </c>
      <c r="CC39" s="38">
        <f t="shared" si="39"/>
        <v>0.19979827821568966</v>
      </c>
      <c r="CD39" s="38">
        <f t="shared" si="40"/>
        <v>0.19439210175418986</v>
      </c>
      <c r="CE39" s="217">
        <f t="shared" si="41"/>
        <v>0.60000000000000053</v>
      </c>
      <c r="CF39" s="38">
        <f t="shared" si="42"/>
        <v>0.80020172178431037</v>
      </c>
      <c r="CG39" s="38">
        <f t="shared" si="43"/>
        <v>0.80560789824581014</v>
      </c>
      <c r="CH39" s="217">
        <f t="shared" si="44"/>
        <v>-0.60000000000000053</v>
      </c>
      <c r="CI39" s="38">
        <f t="shared" si="45"/>
        <v>0.15494680053948748</v>
      </c>
      <c r="CJ39" s="38">
        <f t="shared" si="46"/>
        <v>0.15287213040444225</v>
      </c>
      <c r="CK39" s="217">
        <f t="shared" si="47"/>
        <v>0.20000000000000018</v>
      </c>
      <c r="CL39" s="38">
        <f t="shared" si="48"/>
        <v>0.84505319946051249</v>
      </c>
      <c r="CM39" s="38">
        <f t="shared" si="49"/>
        <v>0.84712786959555775</v>
      </c>
      <c r="CN39" s="217">
        <f t="shared" si="50"/>
        <v>-0.20000000000000018</v>
      </c>
      <c r="CO39" s="150">
        <v>0</v>
      </c>
    </row>
    <row r="40" spans="1:93" s="12" customFormat="1" ht="13.5" customHeight="1">
      <c r="A40" s="81"/>
      <c r="B40" s="263"/>
      <c r="C40" s="330"/>
      <c r="D40" s="70" t="s">
        <v>142</v>
      </c>
      <c r="E40" s="102">
        <v>7</v>
      </c>
      <c r="F40" s="69">
        <v>1</v>
      </c>
      <c r="G40" s="67">
        <f t="shared" si="4"/>
        <v>0.14285714285714285</v>
      </c>
      <c r="H40" s="69">
        <v>6</v>
      </c>
      <c r="I40" s="67">
        <f t="shared" si="5"/>
        <v>0.8571428571428571</v>
      </c>
      <c r="J40" s="102">
        <v>11</v>
      </c>
      <c r="K40" s="69">
        <v>0</v>
      </c>
      <c r="L40" s="67">
        <f t="shared" si="6"/>
        <v>0</v>
      </c>
      <c r="M40" s="69">
        <v>11</v>
      </c>
      <c r="N40" s="67">
        <f t="shared" si="7"/>
        <v>1</v>
      </c>
      <c r="O40" s="102">
        <v>605</v>
      </c>
      <c r="P40" s="69">
        <v>71</v>
      </c>
      <c r="Q40" s="67">
        <f t="shared" si="8"/>
        <v>0.11735537190082644</v>
      </c>
      <c r="R40" s="69">
        <v>534</v>
      </c>
      <c r="S40" s="67">
        <f t="shared" si="9"/>
        <v>0.88264462809917354</v>
      </c>
      <c r="T40" s="102">
        <v>332</v>
      </c>
      <c r="U40" s="69">
        <v>45</v>
      </c>
      <c r="V40" s="67">
        <f t="shared" si="10"/>
        <v>0.13554216867469879</v>
      </c>
      <c r="W40" s="69">
        <v>287</v>
      </c>
      <c r="X40" s="67">
        <f t="shared" si="11"/>
        <v>0.86445783132530118</v>
      </c>
      <c r="Y40" s="102">
        <v>217</v>
      </c>
      <c r="Z40" s="69">
        <v>19</v>
      </c>
      <c r="AA40" s="67">
        <f t="shared" si="12"/>
        <v>8.755760368663594E-2</v>
      </c>
      <c r="AB40" s="69">
        <v>198</v>
      </c>
      <c r="AC40" s="67">
        <f t="shared" si="13"/>
        <v>0.9124423963133641</v>
      </c>
      <c r="AD40" s="102">
        <v>132</v>
      </c>
      <c r="AE40" s="69">
        <v>9</v>
      </c>
      <c r="AF40" s="67">
        <f t="shared" si="14"/>
        <v>6.8181818181818177E-2</v>
      </c>
      <c r="AG40" s="69">
        <v>123</v>
      </c>
      <c r="AH40" s="67">
        <f t="shared" si="15"/>
        <v>0.93181818181818177</v>
      </c>
      <c r="AI40" s="102">
        <v>81</v>
      </c>
      <c r="AJ40" s="69">
        <v>6</v>
      </c>
      <c r="AK40" s="67">
        <f t="shared" si="16"/>
        <v>7.407407407407407E-2</v>
      </c>
      <c r="AL40" s="69">
        <v>75</v>
      </c>
      <c r="AM40" s="67">
        <f t="shared" si="17"/>
        <v>0.92592592592592593</v>
      </c>
      <c r="AN40" s="102">
        <f t="shared" si="18"/>
        <v>1385</v>
      </c>
      <c r="AO40" s="69">
        <f t="shared" si="19"/>
        <v>151</v>
      </c>
      <c r="AP40" s="67">
        <f t="shared" si="20"/>
        <v>0.10902527075812274</v>
      </c>
      <c r="AQ40" s="68">
        <f t="shared" si="0"/>
        <v>1234</v>
      </c>
      <c r="AR40" s="67">
        <f t="shared" si="21"/>
        <v>0.89097472924187726</v>
      </c>
      <c r="AS40" s="98"/>
      <c r="AT40" s="272"/>
      <c r="AU40" s="342"/>
      <c r="AV40" s="11" t="s">
        <v>142</v>
      </c>
      <c r="AW40" s="225">
        <v>1415</v>
      </c>
      <c r="AX40" s="40">
        <v>148</v>
      </c>
      <c r="AY40" s="91">
        <v>0.10459363957597173</v>
      </c>
      <c r="AZ40" s="40">
        <v>1267</v>
      </c>
      <c r="BA40" s="91">
        <v>0.89540636042402821</v>
      </c>
      <c r="BB40" s="98"/>
      <c r="BC40" s="58">
        <v>35</v>
      </c>
      <c r="BD40" s="11" t="s">
        <v>1</v>
      </c>
      <c r="BE40" s="38">
        <f t="shared" si="51"/>
        <v>0.18196844477836213</v>
      </c>
      <c r="BF40" s="38">
        <f t="shared" si="23"/>
        <v>0.18698987007759565</v>
      </c>
      <c r="BG40" s="38">
        <f t="shared" si="52"/>
        <v>0.81803155522163784</v>
      </c>
      <c r="BH40" s="38">
        <f t="shared" si="24"/>
        <v>0.8130101299224044</v>
      </c>
      <c r="BI40" s="38">
        <f t="shared" si="53"/>
        <v>0.14054866591506951</v>
      </c>
      <c r="BJ40" s="38">
        <f t="shared" si="25"/>
        <v>0.14401373895976446</v>
      </c>
      <c r="BK40" s="38">
        <f t="shared" si="54"/>
        <v>0.85945133408493046</v>
      </c>
      <c r="BL40" s="38">
        <f t="shared" si="26"/>
        <v>0.85598626104023556</v>
      </c>
      <c r="BN40" s="82" t="s">
        <v>5</v>
      </c>
      <c r="BO40" s="38">
        <f t="shared" si="27"/>
        <v>0.49163790814972125</v>
      </c>
      <c r="BP40" s="38">
        <f t="shared" si="28"/>
        <v>0.49944567627494457</v>
      </c>
      <c r="BQ40" s="217">
        <f t="shared" si="29"/>
        <v>-0.70000000000000062</v>
      </c>
      <c r="BR40" s="38">
        <f t="shared" si="30"/>
        <v>0.5083620918502787</v>
      </c>
      <c r="BS40" s="38">
        <f t="shared" si="31"/>
        <v>0.50055432372505548</v>
      </c>
      <c r="BT40" s="217">
        <f t="shared" si="32"/>
        <v>0.70000000000000062</v>
      </c>
      <c r="BU40" s="38">
        <f t="shared" si="33"/>
        <v>0.41046511627906979</v>
      </c>
      <c r="BV40" s="38">
        <f t="shared" si="34"/>
        <v>0.38480096501809408</v>
      </c>
      <c r="BW40" s="217">
        <f t="shared" si="35"/>
        <v>2.4999999999999964</v>
      </c>
      <c r="BX40" s="38">
        <f t="shared" si="36"/>
        <v>0.58953488372093021</v>
      </c>
      <c r="BY40" s="38">
        <f t="shared" si="37"/>
        <v>0.61519903498190587</v>
      </c>
      <c r="BZ40" s="217">
        <f t="shared" si="38"/>
        <v>-2.5000000000000022</v>
      </c>
      <c r="CB40" s="82" t="s">
        <v>5</v>
      </c>
      <c r="CC40" s="38">
        <f t="shared" si="39"/>
        <v>0.19979827821568966</v>
      </c>
      <c r="CD40" s="38">
        <f t="shared" si="40"/>
        <v>0.19439210175418986</v>
      </c>
      <c r="CE40" s="217">
        <f t="shared" si="41"/>
        <v>0.60000000000000053</v>
      </c>
      <c r="CF40" s="38">
        <f t="shared" si="42"/>
        <v>0.80020172178431037</v>
      </c>
      <c r="CG40" s="38">
        <f t="shared" si="43"/>
        <v>0.80560789824581014</v>
      </c>
      <c r="CH40" s="217">
        <f t="shared" si="44"/>
        <v>-0.60000000000000053</v>
      </c>
      <c r="CI40" s="38">
        <f t="shared" si="45"/>
        <v>0.15494680053948748</v>
      </c>
      <c r="CJ40" s="38">
        <f t="shared" si="46"/>
        <v>0.15287213040444225</v>
      </c>
      <c r="CK40" s="217">
        <f t="shared" si="47"/>
        <v>0.20000000000000018</v>
      </c>
      <c r="CL40" s="38">
        <f t="shared" si="48"/>
        <v>0.84505319946051249</v>
      </c>
      <c r="CM40" s="38">
        <f t="shared" si="49"/>
        <v>0.84712786959555775</v>
      </c>
      <c r="CN40" s="217">
        <f t="shared" si="50"/>
        <v>-0.20000000000000018</v>
      </c>
      <c r="CO40" s="150">
        <v>0</v>
      </c>
    </row>
    <row r="41" spans="1:93" s="12" customFormat="1" ht="13.5" customHeight="1">
      <c r="B41" s="264"/>
      <c r="C41" s="332"/>
      <c r="D41" s="76" t="s">
        <v>141</v>
      </c>
      <c r="E41" s="103">
        <v>30</v>
      </c>
      <c r="F41" s="75">
        <v>4</v>
      </c>
      <c r="G41" s="13">
        <f t="shared" si="4"/>
        <v>0.13333333333333333</v>
      </c>
      <c r="H41" s="75">
        <v>26</v>
      </c>
      <c r="I41" s="13">
        <f t="shared" si="5"/>
        <v>0.8666666666666667</v>
      </c>
      <c r="J41" s="103">
        <v>77</v>
      </c>
      <c r="K41" s="75">
        <v>8</v>
      </c>
      <c r="L41" s="13">
        <f t="shared" si="6"/>
        <v>0.1038961038961039</v>
      </c>
      <c r="M41" s="75">
        <v>69</v>
      </c>
      <c r="N41" s="13">
        <f t="shared" si="7"/>
        <v>0.89610389610389607</v>
      </c>
      <c r="O41" s="103">
        <v>3416</v>
      </c>
      <c r="P41" s="75">
        <v>499</v>
      </c>
      <c r="Q41" s="13">
        <f t="shared" si="8"/>
        <v>0.14607728337236534</v>
      </c>
      <c r="R41" s="75">
        <v>2917</v>
      </c>
      <c r="S41" s="13">
        <f t="shared" si="9"/>
        <v>0.85392271662763464</v>
      </c>
      <c r="T41" s="103">
        <v>3090</v>
      </c>
      <c r="U41" s="75">
        <v>414</v>
      </c>
      <c r="V41" s="13">
        <f t="shared" si="10"/>
        <v>0.13398058252427184</v>
      </c>
      <c r="W41" s="75">
        <v>2676</v>
      </c>
      <c r="X41" s="13">
        <f t="shared" si="11"/>
        <v>0.86601941747572819</v>
      </c>
      <c r="Y41" s="103">
        <v>2223</v>
      </c>
      <c r="Z41" s="75">
        <v>246</v>
      </c>
      <c r="AA41" s="13">
        <f t="shared" si="12"/>
        <v>0.1106612685560054</v>
      </c>
      <c r="AB41" s="75">
        <v>1977</v>
      </c>
      <c r="AC41" s="13">
        <f t="shared" si="13"/>
        <v>0.88933873144399456</v>
      </c>
      <c r="AD41" s="103">
        <v>1028</v>
      </c>
      <c r="AE41" s="75">
        <v>91</v>
      </c>
      <c r="AF41" s="13">
        <f t="shared" si="14"/>
        <v>8.8521400778210121E-2</v>
      </c>
      <c r="AG41" s="75">
        <v>937</v>
      </c>
      <c r="AH41" s="13">
        <f t="shared" si="15"/>
        <v>0.91147859922178986</v>
      </c>
      <c r="AI41" s="103">
        <v>372</v>
      </c>
      <c r="AJ41" s="75">
        <v>27</v>
      </c>
      <c r="AK41" s="13">
        <f t="shared" si="16"/>
        <v>7.2580645161290328E-2</v>
      </c>
      <c r="AL41" s="75">
        <v>345</v>
      </c>
      <c r="AM41" s="13">
        <f t="shared" si="17"/>
        <v>0.92741935483870963</v>
      </c>
      <c r="AN41" s="103">
        <f t="shared" si="18"/>
        <v>10236</v>
      </c>
      <c r="AO41" s="75">
        <f t="shared" si="19"/>
        <v>1289</v>
      </c>
      <c r="AP41" s="13">
        <f t="shared" si="20"/>
        <v>0.12592809691285659</v>
      </c>
      <c r="AQ41" s="34">
        <f t="shared" si="0"/>
        <v>8947</v>
      </c>
      <c r="AR41" s="13">
        <f t="shared" si="21"/>
        <v>0.87407190308714344</v>
      </c>
      <c r="AS41" s="98"/>
      <c r="AT41" s="272"/>
      <c r="AU41" s="342"/>
      <c r="AV41" s="160" t="s">
        <v>74</v>
      </c>
      <c r="AW41" s="225">
        <v>10166</v>
      </c>
      <c r="AX41" s="40">
        <v>1243</v>
      </c>
      <c r="AY41" s="91">
        <v>0.12227031280739721</v>
      </c>
      <c r="AZ41" s="40">
        <v>8923</v>
      </c>
      <c r="BA41" s="91">
        <v>0.8777296871926028</v>
      </c>
      <c r="BB41" s="98"/>
      <c r="BC41" s="58">
        <v>36</v>
      </c>
      <c r="BD41" s="11" t="s">
        <v>2</v>
      </c>
      <c r="BE41" s="38">
        <f t="shared" si="51"/>
        <v>0.41708195967185463</v>
      </c>
      <c r="BF41" s="38">
        <f t="shared" si="23"/>
        <v>0.41183507456734986</v>
      </c>
      <c r="BG41" s="38">
        <f t="shared" si="52"/>
        <v>0.58291804032814531</v>
      </c>
      <c r="BH41" s="38">
        <f t="shared" si="24"/>
        <v>0.58816492543265009</v>
      </c>
      <c r="BI41" s="38">
        <f t="shared" si="53"/>
        <v>0.23267553923818265</v>
      </c>
      <c r="BJ41" s="38">
        <f t="shared" si="25"/>
        <v>0.24417009602194786</v>
      </c>
      <c r="BK41" s="38">
        <f t="shared" si="54"/>
        <v>0.76732446076181737</v>
      </c>
      <c r="BL41" s="38">
        <f t="shared" si="26"/>
        <v>0.75582990397805216</v>
      </c>
      <c r="BN41" s="82" t="s">
        <v>6</v>
      </c>
      <c r="BO41" s="38">
        <f t="shared" si="27"/>
        <v>0.20422098075729361</v>
      </c>
      <c r="BP41" s="38">
        <f t="shared" si="28"/>
        <v>0.2026854219948849</v>
      </c>
      <c r="BQ41" s="217">
        <f t="shared" si="29"/>
        <v>9.9999999999997313E-2</v>
      </c>
      <c r="BR41" s="38">
        <f t="shared" si="30"/>
        <v>0.79577901924270644</v>
      </c>
      <c r="BS41" s="38">
        <f t="shared" si="31"/>
        <v>0.79731457800511507</v>
      </c>
      <c r="BT41" s="217">
        <f t="shared" si="32"/>
        <v>-0.10000000000000009</v>
      </c>
      <c r="BU41" s="38">
        <f t="shared" si="33"/>
        <v>0.15151515151515152</v>
      </c>
      <c r="BV41" s="38">
        <f t="shared" si="34"/>
        <v>0.16666666666666666</v>
      </c>
      <c r="BW41" s="217">
        <f t="shared" si="35"/>
        <v>-1.5000000000000013</v>
      </c>
      <c r="BX41" s="38">
        <f t="shared" si="36"/>
        <v>0.84848484848484851</v>
      </c>
      <c r="BY41" s="38">
        <f t="shared" si="37"/>
        <v>0.83333333333333337</v>
      </c>
      <c r="BZ41" s="217">
        <f t="shared" si="38"/>
        <v>1.5000000000000013</v>
      </c>
      <c r="CB41" s="82" t="s">
        <v>6</v>
      </c>
      <c r="CC41" s="38">
        <f t="shared" si="39"/>
        <v>0.19979827821568966</v>
      </c>
      <c r="CD41" s="38">
        <f t="shared" si="40"/>
        <v>0.19439210175418986</v>
      </c>
      <c r="CE41" s="217">
        <f t="shared" si="41"/>
        <v>0.60000000000000053</v>
      </c>
      <c r="CF41" s="38">
        <f t="shared" si="42"/>
        <v>0.80020172178431037</v>
      </c>
      <c r="CG41" s="38">
        <f t="shared" si="43"/>
        <v>0.80560789824581014</v>
      </c>
      <c r="CH41" s="217">
        <f t="shared" si="44"/>
        <v>-0.60000000000000053</v>
      </c>
      <c r="CI41" s="38">
        <f t="shared" si="45"/>
        <v>0.15494680053948748</v>
      </c>
      <c r="CJ41" s="38">
        <f t="shared" si="46"/>
        <v>0.15287213040444225</v>
      </c>
      <c r="CK41" s="217">
        <f t="shared" si="47"/>
        <v>0.20000000000000018</v>
      </c>
      <c r="CL41" s="38">
        <f t="shared" si="48"/>
        <v>0.84505319946051249</v>
      </c>
      <c r="CM41" s="38">
        <f t="shared" si="49"/>
        <v>0.84712786959555775</v>
      </c>
      <c r="CN41" s="217">
        <f t="shared" si="50"/>
        <v>-0.20000000000000018</v>
      </c>
      <c r="CO41" s="150">
        <v>0</v>
      </c>
    </row>
    <row r="42" spans="1:93" s="12" customFormat="1" ht="13.5" customHeight="1">
      <c r="B42" s="262">
        <v>13</v>
      </c>
      <c r="C42" s="329" t="s">
        <v>114</v>
      </c>
      <c r="D42" s="80" t="s">
        <v>143</v>
      </c>
      <c r="E42" s="101">
        <v>50</v>
      </c>
      <c r="F42" s="79">
        <v>2</v>
      </c>
      <c r="G42" s="77">
        <f t="shared" si="4"/>
        <v>0.04</v>
      </c>
      <c r="H42" s="79">
        <v>48</v>
      </c>
      <c r="I42" s="77">
        <f t="shared" si="5"/>
        <v>0.96</v>
      </c>
      <c r="J42" s="101">
        <v>141</v>
      </c>
      <c r="K42" s="79">
        <v>12</v>
      </c>
      <c r="L42" s="77">
        <f t="shared" si="6"/>
        <v>8.5106382978723402E-2</v>
      </c>
      <c r="M42" s="79">
        <v>129</v>
      </c>
      <c r="N42" s="77">
        <f t="shared" si="7"/>
        <v>0.91489361702127658</v>
      </c>
      <c r="O42" s="101">
        <v>5098</v>
      </c>
      <c r="P42" s="79">
        <v>706</v>
      </c>
      <c r="Q42" s="77">
        <f t="shared" si="8"/>
        <v>0.13848568065908198</v>
      </c>
      <c r="R42" s="79">
        <v>4392</v>
      </c>
      <c r="S42" s="77">
        <f t="shared" si="9"/>
        <v>0.86151431934091804</v>
      </c>
      <c r="T42" s="101">
        <v>4827</v>
      </c>
      <c r="U42" s="79">
        <v>596</v>
      </c>
      <c r="V42" s="77">
        <f t="shared" si="10"/>
        <v>0.1234721359022167</v>
      </c>
      <c r="W42" s="79">
        <v>4231</v>
      </c>
      <c r="X42" s="77">
        <f t="shared" si="11"/>
        <v>0.87652786409778327</v>
      </c>
      <c r="Y42" s="101">
        <v>3323</v>
      </c>
      <c r="Z42" s="79">
        <v>317</v>
      </c>
      <c r="AA42" s="77">
        <f t="shared" si="12"/>
        <v>9.539572675293409E-2</v>
      </c>
      <c r="AB42" s="79">
        <v>3006</v>
      </c>
      <c r="AC42" s="77">
        <f t="shared" si="13"/>
        <v>0.90460427324706594</v>
      </c>
      <c r="AD42" s="101">
        <v>1431</v>
      </c>
      <c r="AE42" s="79">
        <v>112</v>
      </c>
      <c r="AF42" s="77">
        <f t="shared" si="14"/>
        <v>7.8266946191474493E-2</v>
      </c>
      <c r="AG42" s="79">
        <v>1319</v>
      </c>
      <c r="AH42" s="77">
        <f t="shared" si="15"/>
        <v>0.92173305380852555</v>
      </c>
      <c r="AI42" s="101">
        <v>460</v>
      </c>
      <c r="AJ42" s="79">
        <v>27</v>
      </c>
      <c r="AK42" s="77">
        <f t="shared" si="16"/>
        <v>5.8695652173913045E-2</v>
      </c>
      <c r="AL42" s="79">
        <v>433</v>
      </c>
      <c r="AM42" s="77">
        <f t="shared" si="17"/>
        <v>0.94130434782608696</v>
      </c>
      <c r="AN42" s="101">
        <f t="shared" si="18"/>
        <v>15330</v>
      </c>
      <c r="AO42" s="79">
        <f t="shared" si="19"/>
        <v>1772</v>
      </c>
      <c r="AP42" s="77">
        <f t="shared" si="20"/>
        <v>0.11559034572733203</v>
      </c>
      <c r="AQ42" s="78">
        <f t="shared" si="0"/>
        <v>13558</v>
      </c>
      <c r="AR42" s="77">
        <f t="shared" si="21"/>
        <v>0.88440965427266793</v>
      </c>
      <c r="AS42" s="98"/>
      <c r="AT42" s="272">
        <v>13</v>
      </c>
      <c r="AU42" s="342" t="s">
        <v>114</v>
      </c>
      <c r="AV42" s="11" t="s">
        <v>136</v>
      </c>
      <c r="AW42" s="225">
        <v>15110</v>
      </c>
      <c r="AX42" s="40">
        <v>1742</v>
      </c>
      <c r="AY42" s="91">
        <v>0.11528788881535407</v>
      </c>
      <c r="AZ42" s="40">
        <v>13368</v>
      </c>
      <c r="BA42" s="91">
        <v>0.88471211118464588</v>
      </c>
      <c r="BB42" s="98"/>
      <c r="BC42" s="58">
        <v>37</v>
      </c>
      <c r="BD42" s="11" t="s">
        <v>3</v>
      </c>
      <c r="BE42" s="38">
        <f t="shared" si="51"/>
        <v>0.32862217519461867</v>
      </c>
      <c r="BF42" s="38">
        <f t="shared" si="23"/>
        <v>0.32761457109283199</v>
      </c>
      <c r="BG42" s="38">
        <f t="shared" si="52"/>
        <v>0.67137782480538133</v>
      </c>
      <c r="BH42" s="38">
        <f t="shared" si="24"/>
        <v>0.67238542890716801</v>
      </c>
      <c r="BI42" s="38">
        <f t="shared" si="53"/>
        <v>0.25128282523392698</v>
      </c>
      <c r="BJ42" s="38">
        <f t="shared" si="25"/>
        <v>0.24923687423687424</v>
      </c>
      <c r="BK42" s="38">
        <f t="shared" si="54"/>
        <v>0.74871717476607302</v>
      </c>
      <c r="BL42" s="38">
        <f t="shared" si="26"/>
        <v>0.75076312576312576</v>
      </c>
      <c r="BN42" s="82" t="s">
        <v>52</v>
      </c>
      <c r="BO42" s="38">
        <f t="shared" si="27"/>
        <v>0.19083629893238435</v>
      </c>
      <c r="BP42" s="38">
        <f t="shared" si="28"/>
        <v>0.15987318840579709</v>
      </c>
      <c r="BQ42" s="217">
        <f t="shared" si="29"/>
        <v>3.1</v>
      </c>
      <c r="BR42" s="38">
        <f t="shared" si="30"/>
        <v>0.8091637010676157</v>
      </c>
      <c r="BS42" s="38">
        <f t="shared" si="31"/>
        <v>0.84012681159420288</v>
      </c>
      <c r="BT42" s="217">
        <f t="shared" si="32"/>
        <v>-3.0999999999999917</v>
      </c>
      <c r="BU42" s="38">
        <f t="shared" si="33"/>
        <v>0.15730337078651685</v>
      </c>
      <c r="BV42" s="38">
        <f t="shared" si="34"/>
        <v>0.14245014245014245</v>
      </c>
      <c r="BW42" s="217">
        <f t="shared" si="35"/>
        <v>1.5000000000000013</v>
      </c>
      <c r="BX42" s="38">
        <f t="shared" si="36"/>
        <v>0.84269662921348309</v>
      </c>
      <c r="BY42" s="38">
        <f t="shared" si="37"/>
        <v>0.85754985754985757</v>
      </c>
      <c r="BZ42" s="217">
        <f t="shared" si="38"/>
        <v>-1.5000000000000013</v>
      </c>
      <c r="CB42" s="82" t="s">
        <v>52</v>
      </c>
      <c r="CC42" s="38">
        <f t="shared" si="39"/>
        <v>0.19979827821568966</v>
      </c>
      <c r="CD42" s="38">
        <f t="shared" si="40"/>
        <v>0.19439210175418986</v>
      </c>
      <c r="CE42" s="217">
        <f t="shared" si="41"/>
        <v>0.60000000000000053</v>
      </c>
      <c r="CF42" s="38">
        <f t="shared" si="42"/>
        <v>0.80020172178431037</v>
      </c>
      <c r="CG42" s="38">
        <f t="shared" si="43"/>
        <v>0.80560789824581014</v>
      </c>
      <c r="CH42" s="217">
        <f t="shared" si="44"/>
        <v>-0.60000000000000053</v>
      </c>
      <c r="CI42" s="38">
        <f t="shared" si="45"/>
        <v>0.15494680053948748</v>
      </c>
      <c r="CJ42" s="38">
        <f t="shared" si="46"/>
        <v>0.15287213040444225</v>
      </c>
      <c r="CK42" s="217">
        <f t="shared" si="47"/>
        <v>0.20000000000000018</v>
      </c>
      <c r="CL42" s="38">
        <f t="shared" si="48"/>
        <v>0.84505319946051249</v>
      </c>
      <c r="CM42" s="38">
        <f t="shared" si="49"/>
        <v>0.84712786959555775</v>
      </c>
      <c r="CN42" s="217">
        <f t="shared" si="50"/>
        <v>-0.20000000000000018</v>
      </c>
      <c r="CO42" s="150">
        <v>0</v>
      </c>
    </row>
    <row r="43" spans="1:93" s="12" customFormat="1" ht="13.5" customHeight="1">
      <c r="B43" s="263"/>
      <c r="C43" s="330"/>
      <c r="D43" s="70" t="s">
        <v>142</v>
      </c>
      <c r="E43" s="102">
        <v>4</v>
      </c>
      <c r="F43" s="69">
        <v>0</v>
      </c>
      <c r="G43" s="67">
        <f t="shared" si="4"/>
        <v>0</v>
      </c>
      <c r="H43" s="69">
        <v>4</v>
      </c>
      <c r="I43" s="67">
        <f t="shared" si="5"/>
        <v>1</v>
      </c>
      <c r="J43" s="102">
        <v>14</v>
      </c>
      <c r="K43" s="69">
        <v>0</v>
      </c>
      <c r="L43" s="67">
        <f t="shared" si="6"/>
        <v>0</v>
      </c>
      <c r="M43" s="69">
        <v>14</v>
      </c>
      <c r="N43" s="67">
        <f t="shared" si="7"/>
        <v>1</v>
      </c>
      <c r="O43" s="102">
        <v>1017</v>
      </c>
      <c r="P43" s="69">
        <v>107</v>
      </c>
      <c r="Q43" s="67">
        <f t="shared" si="8"/>
        <v>0.10521140609636184</v>
      </c>
      <c r="R43" s="69">
        <v>910</v>
      </c>
      <c r="S43" s="67">
        <f t="shared" si="9"/>
        <v>0.89478859390363819</v>
      </c>
      <c r="T43" s="102">
        <v>610</v>
      </c>
      <c r="U43" s="69">
        <v>61</v>
      </c>
      <c r="V43" s="67">
        <f t="shared" si="10"/>
        <v>0.1</v>
      </c>
      <c r="W43" s="69">
        <v>549</v>
      </c>
      <c r="X43" s="67">
        <f t="shared" si="11"/>
        <v>0.9</v>
      </c>
      <c r="Y43" s="102">
        <v>357</v>
      </c>
      <c r="Z43" s="69">
        <v>18</v>
      </c>
      <c r="AA43" s="67">
        <f t="shared" si="12"/>
        <v>5.0420168067226892E-2</v>
      </c>
      <c r="AB43" s="69">
        <v>339</v>
      </c>
      <c r="AC43" s="67">
        <f t="shared" si="13"/>
        <v>0.94957983193277307</v>
      </c>
      <c r="AD43" s="102">
        <v>190</v>
      </c>
      <c r="AE43" s="69">
        <v>4</v>
      </c>
      <c r="AF43" s="67">
        <f t="shared" si="14"/>
        <v>2.1052631578947368E-2</v>
      </c>
      <c r="AG43" s="69">
        <v>186</v>
      </c>
      <c r="AH43" s="67">
        <f t="shared" si="15"/>
        <v>0.97894736842105268</v>
      </c>
      <c r="AI43" s="102">
        <v>113</v>
      </c>
      <c r="AJ43" s="69">
        <v>1</v>
      </c>
      <c r="AK43" s="67">
        <f t="shared" si="16"/>
        <v>8.8495575221238937E-3</v>
      </c>
      <c r="AL43" s="69">
        <v>112</v>
      </c>
      <c r="AM43" s="67">
        <f t="shared" si="17"/>
        <v>0.99115044247787609</v>
      </c>
      <c r="AN43" s="102">
        <f t="shared" si="18"/>
        <v>2305</v>
      </c>
      <c r="AO43" s="69">
        <f t="shared" si="19"/>
        <v>191</v>
      </c>
      <c r="AP43" s="67">
        <f t="shared" si="20"/>
        <v>8.286334056399132E-2</v>
      </c>
      <c r="AQ43" s="68">
        <f t="shared" si="0"/>
        <v>2114</v>
      </c>
      <c r="AR43" s="67">
        <f t="shared" si="21"/>
        <v>0.91713665943600864</v>
      </c>
      <c r="AS43" s="98"/>
      <c r="AT43" s="272"/>
      <c r="AU43" s="342"/>
      <c r="AV43" s="11" t="s">
        <v>142</v>
      </c>
      <c r="AW43" s="225">
        <v>2314</v>
      </c>
      <c r="AX43" s="40">
        <v>176</v>
      </c>
      <c r="AY43" s="91">
        <v>7.6058772687986165E-2</v>
      </c>
      <c r="AZ43" s="40">
        <v>2138</v>
      </c>
      <c r="BA43" s="91">
        <v>0.92394122731201378</v>
      </c>
      <c r="BB43" s="98"/>
      <c r="BC43" s="58">
        <v>38</v>
      </c>
      <c r="BD43" s="32" t="s">
        <v>45</v>
      </c>
      <c r="BE43" s="38">
        <f t="shared" si="51"/>
        <v>0.23547436652916912</v>
      </c>
      <c r="BF43" s="38">
        <f t="shared" si="23"/>
        <v>0.24175157690441534</v>
      </c>
      <c r="BG43" s="38">
        <f t="shared" si="52"/>
        <v>0.76452563347083091</v>
      </c>
      <c r="BH43" s="38">
        <f t="shared" si="24"/>
        <v>0.75824842309558471</v>
      </c>
      <c r="BI43" s="38">
        <f t="shared" si="53"/>
        <v>0.15343915343915343</v>
      </c>
      <c r="BJ43" s="38">
        <f t="shared" si="25"/>
        <v>0.13333333333333333</v>
      </c>
      <c r="BK43" s="38">
        <f t="shared" si="54"/>
        <v>0.84656084656084651</v>
      </c>
      <c r="BL43" s="38">
        <f t="shared" si="26"/>
        <v>0.8666666666666667</v>
      </c>
      <c r="BN43" s="82" t="s">
        <v>53</v>
      </c>
      <c r="BO43" s="38">
        <f t="shared" si="27"/>
        <v>0.15892053973013492</v>
      </c>
      <c r="BP43" s="38">
        <f t="shared" si="28"/>
        <v>0.15780141843971632</v>
      </c>
      <c r="BQ43" s="217">
        <f t="shared" si="29"/>
        <v>0.10000000000000009</v>
      </c>
      <c r="BR43" s="38">
        <f t="shared" si="30"/>
        <v>0.84107946026986502</v>
      </c>
      <c r="BS43" s="38">
        <f t="shared" si="31"/>
        <v>0.84219858156028371</v>
      </c>
      <c r="BT43" s="217">
        <f t="shared" si="32"/>
        <v>-0.10000000000000009</v>
      </c>
      <c r="BU43" s="38">
        <f t="shared" si="33"/>
        <v>0.14316939890710381</v>
      </c>
      <c r="BV43" s="38">
        <f t="shared" si="34"/>
        <v>0.15661252900232017</v>
      </c>
      <c r="BW43" s="217">
        <f t="shared" si="35"/>
        <v>-1.4000000000000012</v>
      </c>
      <c r="BX43" s="38">
        <f t="shared" si="36"/>
        <v>0.85683060109289622</v>
      </c>
      <c r="BY43" s="38">
        <f t="shared" si="37"/>
        <v>0.84338747099767986</v>
      </c>
      <c r="BZ43" s="217">
        <f t="shared" si="38"/>
        <v>1.4000000000000012</v>
      </c>
      <c r="CB43" s="82" t="s">
        <v>53</v>
      </c>
      <c r="CC43" s="38">
        <f t="shared" si="39"/>
        <v>0.19979827821568966</v>
      </c>
      <c r="CD43" s="38">
        <f t="shared" si="40"/>
        <v>0.19439210175418986</v>
      </c>
      <c r="CE43" s="217">
        <f t="shared" si="41"/>
        <v>0.60000000000000053</v>
      </c>
      <c r="CF43" s="38">
        <f t="shared" si="42"/>
        <v>0.80020172178431037</v>
      </c>
      <c r="CG43" s="38">
        <f t="shared" si="43"/>
        <v>0.80560789824581014</v>
      </c>
      <c r="CH43" s="217">
        <f t="shared" si="44"/>
        <v>-0.60000000000000053</v>
      </c>
      <c r="CI43" s="38">
        <f t="shared" si="45"/>
        <v>0.15494680053948748</v>
      </c>
      <c r="CJ43" s="38">
        <f t="shared" si="46"/>
        <v>0.15287213040444225</v>
      </c>
      <c r="CK43" s="217">
        <f t="shared" si="47"/>
        <v>0.20000000000000018</v>
      </c>
      <c r="CL43" s="38">
        <f t="shared" si="48"/>
        <v>0.84505319946051249</v>
      </c>
      <c r="CM43" s="38">
        <f t="shared" si="49"/>
        <v>0.84712786959555775</v>
      </c>
      <c r="CN43" s="217">
        <f t="shared" si="50"/>
        <v>-0.20000000000000018</v>
      </c>
      <c r="CO43" s="150">
        <v>0</v>
      </c>
    </row>
    <row r="44" spans="1:93" s="12" customFormat="1" ht="13.5" customHeight="1">
      <c r="B44" s="264"/>
      <c r="C44" s="332"/>
      <c r="D44" s="76" t="s">
        <v>141</v>
      </c>
      <c r="E44" s="103">
        <v>54</v>
      </c>
      <c r="F44" s="75">
        <v>2</v>
      </c>
      <c r="G44" s="13">
        <f t="shared" si="4"/>
        <v>3.7037037037037035E-2</v>
      </c>
      <c r="H44" s="75">
        <v>52</v>
      </c>
      <c r="I44" s="13">
        <f t="shared" si="5"/>
        <v>0.96296296296296291</v>
      </c>
      <c r="J44" s="103">
        <v>155</v>
      </c>
      <c r="K44" s="75">
        <v>12</v>
      </c>
      <c r="L44" s="13">
        <f t="shared" si="6"/>
        <v>7.7419354838709681E-2</v>
      </c>
      <c r="M44" s="75">
        <v>143</v>
      </c>
      <c r="N44" s="13">
        <f t="shared" si="7"/>
        <v>0.92258064516129035</v>
      </c>
      <c r="O44" s="103">
        <v>6115</v>
      </c>
      <c r="P44" s="75">
        <v>813</v>
      </c>
      <c r="Q44" s="13">
        <f t="shared" si="8"/>
        <v>0.13295175797219952</v>
      </c>
      <c r="R44" s="75">
        <v>5302</v>
      </c>
      <c r="S44" s="13">
        <f t="shared" si="9"/>
        <v>0.86704824202780051</v>
      </c>
      <c r="T44" s="103">
        <v>5437</v>
      </c>
      <c r="U44" s="75">
        <v>657</v>
      </c>
      <c r="V44" s="13">
        <f t="shared" si="10"/>
        <v>0.12083869781129299</v>
      </c>
      <c r="W44" s="75">
        <v>4780</v>
      </c>
      <c r="X44" s="13">
        <f t="shared" si="11"/>
        <v>0.87916130218870703</v>
      </c>
      <c r="Y44" s="103">
        <v>3680</v>
      </c>
      <c r="Z44" s="75">
        <v>335</v>
      </c>
      <c r="AA44" s="13">
        <f t="shared" si="12"/>
        <v>9.1032608695652176E-2</v>
      </c>
      <c r="AB44" s="75">
        <v>3345</v>
      </c>
      <c r="AC44" s="13">
        <f t="shared" si="13"/>
        <v>0.90896739130434778</v>
      </c>
      <c r="AD44" s="103">
        <v>1621</v>
      </c>
      <c r="AE44" s="75">
        <v>116</v>
      </c>
      <c r="AF44" s="13">
        <f t="shared" si="14"/>
        <v>7.1560764959901296E-2</v>
      </c>
      <c r="AG44" s="75">
        <v>1505</v>
      </c>
      <c r="AH44" s="13">
        <f t="shared" si="15"/>
        <v>0.92843923504009873</v>
      </c>
      <c r="AI44" s="103">
        <v>573</v>
      </c>
      <c r="AJ44" s="75">
        <v>28</v>
      </c>
      <c r="AK44" s="13">
        <f t="shared" si="16"/>
        <v>4.8865619546247817E-2</v>
      </c>
      <c r="AL44" s="75">
        <v>545</v>
      </c>
      <c r="AM44" s="13">
        <f t="shared" si="17"/>
        <v>0.9511343804537522</v>
      </c>
      <c r="AN44" s="103">
        <f t="shared" si="18"/>
        <v>17635</v>
      </c>
      <c r="AO44" s="75">
        <f t="shared" si="19"/>
        <v>1963</v>
      </c>
      <c r="AP44" s="13">
        <f t="shared" si="20"/>
        <v>0.11131273036574993</v>
      </c>
      <c r="AQ44" s="34">
        <f t="shared" si="0"/>
        <v>15672</v>
      </c>
      <c r="AR44" s="13">
        <f t="shared" si="21"/>
        <v>0.88868726963425004</v>
      </c>
      <c r="AS44" s="98"/>
      <c r="AT44" s="272"/>
      <c r="AU44" s="342"/>
      <c r="AV44" s="160" t="s">
        <v>74</v>
      </c>
      <c r="AW44" s="225">
        <v>17424</v>
      </c>
      <c r="AX44" s="40">
        <v>1918</v>
      </c>
      <c r="AY44" s="91">
        <v>0.11007805325987144</v>
      </c>
      <c r="AZ44" s="40">
        <v>15506</v>
      </c>
      <c r="BA44" s="91">
        <v>0.88992194674012859</v>
      </c>
      <c r="BB44" s="98"/>
      <c r="BC44" s="58">
        <v>39</v>
      </c>
      <c r="BD44" s="32" t="s">
        <v>8</v>
      </c>
      <c r="BE44" s="38">
        <f t="shared" si="51"/>
        <v>0.29561571833806105</v>
      </c>
      <c r="BF44" s="38">
        <f t="shared" si="23"/>
        <v>0.29694767127436345</v>
      </c>
      <c r="BG44" s="38">
        <f t="shared" si="52"/>
        <v>0.70438428166193889</v>
      </c>
      <c r="BH44" s="38">
        <f t="shared" si="24"/>
        <v>0.7030523287256365</v>
      </c>
      <c r="BI44" s="38">
        <f t="shared" si="53"/>
        <v>0.1871552403467297</v>
      </c>
      <c r="BJ44" s="38">
        <f t="shared" si="25"/>
        <v>0.18536969061352909</v>
      </c>
      <c r="BK44" s="38">
        <f t="shared" si="54"/>
        <v>0.8128447596532703</v>
      </c>
      <c r="BL44" s="38">
        <f t="shared" si="26"/>
        <v>0.81463030938647085</v>
      </c>
      <c r="BN44" s="82" t="s">
        <v>54</v>
      </c>
      <c r="BO44" s="38">
        <f t="shared" si="27"/>
        <v>0.21897810218978103</v>
      </c>
      <c r="BP44" s="38">
        <f t="shared" si="28"/>
        <v>0.22090517241379309</v>
      </c>
      <c r="BQ44" s="217">
        <f t="shared" si="29"/>
        <v>-0.20000000000000018</v>
      </c>
      <c r="BR44" s="38">
        <f t="shared" si="30"/>
        <v>0.78102189781021902</v>
      </c>
      <c r="BS44" s="38">
        <f t="shared" si="31"/>
        <v>0.77909482758620685</v>
      </c>
      <c r="BT44" s="217">
        <f t="shared" si="32"/>
        <v>0.20000000000000018</v>
      </c>
      <c r="BU44" s="38">
        <f t="shared" si="33"/>
        <v>0.17647058823529413</v>
      </c>
      <c r="BV44" s="38">
        <f t="shared" si="34"/>
        <v>0.14414414414414414</v>
      </c>
      <c r="BW44" s="217">
        <f t="shared" si="35"/>
        <v>3.2</v>
      </c>
      <c r="BX44" s="38">
        <f t="shared" si="36"/>
        <v>0.82352941176470584</v>
      </c>
      <c r="BY44" s="38">
        <f t="shared" si="37"/>
        <v>0.85585585585585588</v>
      </c>
      <c r="BZ44" s="217">
        <f t="shared" si="38"/>
        <v>-3.2000000000000028</v>
      </c>
      <c r="CB44" s="82" t="s">
        <v>54</v>
      </c>
      <c r="CC44" s="38">
        <f t="shared" si="39"/>
        <v>0.19979827821568966</v>
      </c>
      <c r="CD44" s="38">
        <f t="shared" si="40"/>
        <v>0.19439210175418986</v>
      </c>
      <c r="CE44" s="217">
        <f t="shared" si="41"/>
        <v>0.60000000000000053</v>
      </c>
      <c r="CF44" s="38">
        <f t="shared" si="42"/>
        <v>0.80020172178431037</v>
      </c>
      <c r="CG44" s="38">
        <f t="shared" si="43"/>
        <v>0.80560789824581014</v>
      </c>
      <c r="CH44" s="217">
        <f t="shared" si="44"/>
        <v>-0.60000000000000053</v>
      </c>
      <c r="CI44" s="38">
        <f t="shared" si="45"/>
        <v>0.15494680053948748</v>
      </c>
      <c r="CJ44" s="38">
        <f t="shared" si="46"/>
        <v>0.15287213040444225</v>
      </c>
      <c r="CK44" s="217">
        <f t="shared" si="47"/>
        <v>0.20000000000000018</v>
      </c>
      <c r="CL44" s="38">
        <f t="shared" si="48"/>
        <v>0.84505319946051249</v>
      </c>
      <c r="CM44" s="38">
        <f t="shared" si="49"/>
        <v>0.84712786959555775</v>
      </c>
      <c r="CN44" s="217">
        <f t="shared" si="50"/>
        <v>-0.20000000000000018</v>
      </c>
      <c r="CO44" s="150">
        <v>0</v>
      </c>
    </row>
    <row r="45" spans="1:93" s="12" customFormat="1" ht="13.5" customHeight="1">
      <c r="B45" s="262">
        <v>14</v>
      </c>
      <c r="C45" s="329" t="s">
        <v>115</v>
      </c>
      <c r="D45" s="80" t="s">
        <v>143</v>
      </c>
      <c r="E45" s="101">
        <v>29</v>
      </c>
      <c r="F45" s="79">
        <v>1</v>
      </c>
      <c r="G45" s="77">
        <f t="shared" si="4"/>
        <v>3.4482758620689655E-2</v>
      </c>
      <c r="H45" s="79">
        <v>28</v>
      </c>
      <c r="I45" s="77">
        <f t="shared" si="5"/>
        <v>0.96551724137931039</v>
      </c>
      <c r="J45" s="101">
        <v>80</v>
      </c>
      <c r="K45" s="79">
        <v>6</v>
      </c>
      <c r="L45" s="77">
        <f t="shared" si="6"/>
        <v>7.4999999999999997E-2</v>
      </c>
      <c r="M45" s="79">
        <v>74</v>
      </c>
      <c r="N45" s="77">
        <f t="shared" si="7"/>
        <v>0.92500000000000004</v>
      </c>
      <c r="O45" s="101">
        <v>3712</v>
      </c>
      <c r="P45" s="79">
        <v>604</v>
      </c>
      <c r="Q45" s="77">
        <f t="shared" si="8"/>
        <v>0.16271551724137931</v>
      </c>
      <c r="R45" s="79">
        <v>3108</v>
      </c>
      <c r="S45" s="77">
        <f t="shared" si="9"/>
        <v>0.83728448275862066</v>
      </c>
      <c r="T45" s="101">
        <v>3564</v>
      </c>
      <c r="U45" s="79">
        <v>502</v>
      </c>
      <c r="V45" s="77">
        <f t="shared" si="10"/>
        <v>0.14085297418630752</v>
      </c>
      <c r="W45" s="79">
        <v>3062</v>
      </c>
      <c r="X45" s="77">
        <f t="shared" si="11"/>
        <v>0.85914702581369251</v>
      </c>
      <c r="Y45" s="101">
        <v>2717</v>
      </c>
      <c r="Z45" s="79">
        <v>232</v>
      </c>
      <c r="AA45" s="77">
        <f t="shared" si="12"/>
        <v>8.5388295914611709E-2</v>
      </c>
      <c r="AB45" s="79">
        <v>2485</v>
      </c>
      <c r="AC45" s="77">
        <f t="shared" si="13"/>
        <v>0.91461170408538828</v>
      </c>
      <c r="AD45" s="101">
        <v>1226</v>
      </c>
      <c r="AE45" s="79">
        <v>77</v>
      </c>
      <c r="AF45" s="77">
        <f t="shared" si="14"/>
        <v>6.2805872756933112E-2</v>
      </c>
      <c r="AG45" s="79">
        <v>1149</v>
      </c>
      <c r="AH45" s="77">
        <f t="shared" si="15"/>
        <v>0.93719412724306683</v>
      </c>
      <c r="AI45" s="101">
        <v>413</v>
      </c>
      <c r="AJ45" s="79">
        <v>21</v>
      </c>
      <c r="AK45" s="77">
        <f t="shared" si="16"/>
        <v>5.0847457627118647E-2</v>
      </c>
      <c r="AL45" s="79">
        <v>392</v>
      </c>
      <c r="AM45" s="77">
        <f t="shared" si="17"/>
        <v>0.94915254237288138</v>
      </c>
      <c r="AN45" s="101">
        <f t="shared" si="18"/>
        <v>11741</v>
      </c>
      <c r="AO45" s="79">
        <f t="shared" si="19"/>
        <v>1443</v>
      </c>
      <c r="AP45" s="77">
        <f t="shared" si="20"/>
        <v>0.12290264883740738</v>
      </c>
      <c r="AQ45" s="78">
        <f t="shared" si="0"/>
        <v>10298</v>
      </c>
      <c r="AR45" s="77">
        <f t="shared" si="21"/>
        <v>0.87709735116259258</v>
      </c>
      <c r="AS45" s="98"/>
      <c r="AT45" s="272">
        <v>14</v>
      </c>
      <c r="AU45" s="342" t="s">
        <v>115</v>
      </c>
      <c r="AV45" s="11" t="s">
        <v>136</v>
      </c>
      <c r="AW45" s="225">
        <v>11573</v>
      </c>
      <c r="AX45" s="40">
        <v>1314</v>
      </c>
      <c r="AY45" s="91">
        <v>0.11354013652466949</v>
      </c>
      <c r="AZ45" s="40">
        <v>10259</v>
      </c>
      <c r="BA45" s="91">
        <v>0.88645986347533046</v>
      </c>
      <c r="BB45" s="98"/>
      <c r="BC45" s="58">
        <v>40</v>
      </c>
      <c r="BD45" s="32" t="s">
        <v>46</v>
      </c>
      <c r="BE45" s="38">
        <f t="shared" si="51"/>
        <v>0.18249258160237389</v>
      </c>
      <c r="BF45" s="38">
        <f t="shared" si="23"/>
        <v>0.18614586512053707</v>
      </c>
      <c r="BG45" s="38">
        <f t="shared" si="52"/>
        <v>0.81750741839762608</v>
      </c>
      <c r="BH45" s="38">
        <f t="shared" si="24"/>
        <v>0.8138541348794629</v>
      </c>
      <c r="BI45" s="38">
        <f t="shared" si="53"/>
        <v>0.13126934984520125</v>
      </c>
      <c r="BJ45" s="38">
        <f t="shared" si="25"/>
        <v>0.14381067961165048</v>
      </c>
      <c r="BK45" s="38">
        <f t="shared" si="54"/>
        <v>0.86873065015479878</v>
      </c>
      <c r="BL45" s="38">
        <f t="shared" si="26"/>
        <v>0.8561893203883495</v>
      </c>
      <c r="BN45" s="82" t="s">
        <v>55</v>
      </c>
      <c r="BO45" s="38">
        <f t="shared" si="27"/>
        <v>9.6623563218390801E-2</v>
      </c>
      <c r="BP45" s="38">
        <f t="shared" si="28"/>
        <v>9.3829864914202268E-2</v>
      </c>
      <c r="BQ45" s="217">
        <f t="shared" si="29"/>
        <v>0.30000000000000027</v>
      </c>
      <c r="BR45" s="38">
        <f t="shared" si="30"/>
        <v>0.90337643678160917</v>
      </c>
      <c r="BS45" s="38">
        <f t="shared" si="31"/>
        <v>0.90617013508579769</v>
      </c>
      <c r="BT45" s="217">
        <f t="shared" si="32"/>
        <v>-0.30000000000000027</v>
      </c>
      <c r="BU45" s="38">
        <f t="shared" si="33"/>
        <v>0.14027149321266968</v>
      </c>
      <c r="BV45" s="38">
        <f t="shared" si="34"/>
        <v>0.12735849056603774</v>
      </c>
      <c r="BW45" s="217">
        <f t="shared" si="35"/>
        <v>1.3000000000000012</v>
      </c>
      <c r="BX45" s="38">
        <f t="shared" si="36"/>
        <v>0.85972850678733037</v>
      </c>
      <c r="BY45" s="38">
        <f t="shared" si="37"/>
        <v>0.87264150943396224</v>
      </c>
      <c r="BZ45" s="217">
        <f t="shared" si="38"/>
        <v>-1.3000000000000012</v>
      </c>
      <c r="CB45" s="82" t="s">
        <v>55</v>
      </c>
      <c r="CC45" s="38">
        <f t="shared" si="39"/>
        <v>0.19979827821568966</v>
      </c>
      <c r="CD45" s="38">
        <f t="shared" si="40"/>
        <v>0.19439210175418986</v>
      </c>
      <c r="CE45" s="217">
        <f t="shared" si="41"/>
        <v>0.60000000000000053</v>
      </c>
      <c r="CF45" s="38">
        <f t="shared" si="42"/>
        <v>0.80020172178431037</v>
      </c>
      <c r="CG45" s="38">
        <f t="shared" si="43"/>
        <v>0.80560789824581014</v>
      </c>
      <c r="CH45" s="217">
        <f t="shared" si="44"/>
        <v>-0.60000000000000053</v>
      </c>
      <c r="CI45" s="38">
        <f t="shared" si="45"/>
        <v>0.15494680053948748</v>
      </c>
      <c r="CJ45" s="38">
        <f t="shared" si="46"/>
        <v>0.15287213040444225</v>
      </c>
      <c r="CK45" s="217">
        <f t="shared" si="47"/>
        <v>0.20000000000000018</v>
      </c>
      <c r="CL45" s="38">
        <f t="shared" si="48"/>
        <v>0.84505319946051249</v>
      </c>
      <c r="CM45" s="38">
        <f t="shared" si="49"/>
        <v>0.84712786959555775</v>
      </c>
      <c r="CN45" s="217">
        <f t="shared" si="50"/>
        <v>-0.20000000000000018</v>
      </c>
      <c r="CO45" s="150">
        <v>0</v>
      </c>
    </row>
    <row r="46" spans="1:93" s="12" customFormat="1" ht="13.5" customHeight="1">
      <c r="B46" s="263"/>
      <c r="C46" s="330"/>
      <c r="D46" s="70" t="s">
        <v>142</v>
      </c>
      <c r="E46" s="102">
        <v>1</v>
      </c>
      <c r="F46" s="69">
        <v>0</v>
      </c>
      <c r="G46" s="67">
        <f t="shared" si="4"/>
        <v>0</v>
      </c>
      <c r="H46" s="69">
        <v>1</v>
      </c>
      <c r="I46" s="67">
        <f t="shared" si="5"/>
        <v>1</v>
      </c>
      <c r="J46" s="102">
        <v>7</v>
      </c>
      <c r="K46" s="69">
        <v>3</v>
      </c>
      <c r="L46" s="67">
        <f t="shared" si="6"/>
        <v>0.42857142857142855</v>
      </c>
      <c r="M46" s="69">
        <v>4</v>
      </c>
      <c r="N46" s="67">
        <f t="shared" si="7"/>
        <v>0.5714285714285714</v>
      </c>
      <c r="O46" s="102">
        <v>819</v>
      </c>
      <c r="P46" s="69">
        <v>95</v>
      </c>
      <c r="Q46" s="67">
        <f t="shared" si="8"/>
        <v>0.115995115995116</v>
      </c>
      <c r="R46" s="69">
        <v>724</v>
      </c>
      <c r="S46" s="67">
        <f t="shared" si="9"/>
        <v>0.88400488400488397</v>
      </c>
      <c r="T46" s="102">
        <v>419</v>
      </c>
      <c r="U46" s="69">
        <v>52</v>
      </c>
      <c r="V46" s="67">
        <f t="shared" si="10"/>
        <v>0.12410501193317422</v>
      </c>
      <c r="W46" s="69">
        <v>367</v>
      </c>
      <c r="X46" s="67">
        <f t="shared" si="11"/>
        <v>0.87589498806682575</v>
      </c>
      <c r="Y46" s="102">
        <v>298</v>
      </c>
      <c r="Z46" s="69">
        <v>27</v>
      </c>
      <c r="AA46" s="67">
        <f t="shared" si="12"/>
        <v>9.0604026845637578E-2</v>
      </c>
      <c r="AB46" s="69">
        <v>271</v>
      </c>
      <c r="AC46" s="67">
        <f t="shared" si="13"/>
        <v>0.90939597315436238</v>
      </c>
      <c r="AD46" s="102">
        <v>155</v>
      </c>
      <c r="AE46" s="69">
        <v>7</v>
      </c>
      <c r="AF46" s="67">
        <f t="shared" si="14"/>
        <v>4.5161290322580643E-2</v>
      </c>
      <c r="AG46" s="69">
        <v>148</v>
      </c>
      <c r="AH46" s="67">
        <f t="shared" si="15"/>
        <v>0.95483870967741935</v>
      </c>
      <c r="AI46" s="102">
        <v>87</v>
      </c>
      <c r="AJ46" s="69">
        <v>6</v>
      </c>
      <c r="AK46" s="67">
        <f t="shared" si="16"/>
        <v>6.8965517241379309E-2</v>
      </c>
      <c r="AL46" s="69">
        <v>81</v>
      </c>
      <c r="AM46" s="67">
        <f t="shared" si="17"/>
        <v>0.93103448275862066</v>
      </c>
      <c r="AN46" s="102">
        <f t="shared" si="18"/>
        <v>1786</v>
      </c>
      <c r="AO46" s="69">
        <f t="shared" si="19"/>
        <v>190</v>
      </c>
      <c r="AP46" s="67">
        <f t="shared" si="20"/>
        <v>0.10638297872340426</v>
      </c>
      <c r="AQ46" s="68">
        <f t="shared" si="0"/>
        <v>1596</v>
      </c>
      <c r="AR46" s="67">
        <f t="shared" si="21"/>
        <v>0.8936170212765957</v>
      </c>
      <c r="AS46" s="98"/>
      <c r="AT46" s="272"/>
      <c r="AU46" s="342"/>
      <c r="AV46" s="11" t="s">
        <v>142</v>
      </c>
      <c r="AW46" s="225">
        <v>1809</v>
      </c>
      <c r="AX46" s="40">
        <v>171</v>
      </c>
      <c r="AY46" s="91">
        <v>9.4527363184079602E-2</v>
      </c>
      <c r="AZ46" s="40">
        <v>1638</v>
      </c>
      <c r="BA46" s="91">
        <v>0.90547263681592038</v>
      </c>
      <c r="BB46" s="98"/>
      <c r="BC46" s="58">
        <v>41</v>
      </c>
      <c r="BD46" s="32" t="s">
        <v>13</v>
      </c>
      <c r="BE46" s="38">
        <f t="shared" si="51"/>
        <v>0.12323776334547759</v>
      </c>
      <c r="BF46" s="38">
        <f t="shared" si="23"/>
        <v>0.12209587028674031</v>
      </c>
      <c r="BG46" s="38">
        <f t="shared" si="52"/>
        <v>0.87676223665452246</v>
      </c>
      <c r="BH46" s="38">
        <f t="shared" si="24"/>
        <v>0.87790412971325971</v>
      </c>
      <c r="BI46" s="38">
        <f t="shared" si="53"/>
        <v>0.10265744448489261</v>
      </c>
      <c r="BJ46" s="38">
        <f t="shared" si="25"/>
        <v>0.10150107219442459</v>
      </c>
      <c r="BK46" s="38">
        <f t="shared" si="54"/>
        <v>0.89734255551510744</v>
      </c>
      <c r="BL46" s="38">
        <f t="shared" si="26"/>
        <v>0.89849892780557539</v>
      </c>
      <c r="BN46" s="82" t="s">
        <v>31</v>
      </c>
      <c r="BO46" s="38">
        <f t="shared" si="27"/>
        <v>0.2389937106918239</v>
      </c>
      <c r="BP46" s="38">
        <f t="shared" si="28"/>
        <v>0.24457478005865102</v>
      </c>
      <c r="BQ46" s="217">
        <f t="shared" si="29"/>
        <v>-0.60000000000000053</v>
      </c>
      <c r="BR46" s="38">
        <f t="shared" si="30"/>
        <v>0.76100628930817615</v>
      </c>
      <c r="BS46" s="38">
        <f t="shared" si="31"/>
        <v>0.75542521994134892</v>
      </c>
      <c r="BT46" s="217">
        <f t="shared" si="32"/>
        <v>0.60000000000000053</v>
      </c>
      <c r="BU46" s="38">
        <f t="shared" si="33"/>
        <v>0.21705426356589147</v>
      </c>
      <c r="BV46" s="38">
        <f t="shared" si="34"/>
        <v>0.21810699588477367</v>
      </c>
      <c r="BW46" s="217">
        <f t="shared" si="35"/>
        <v>-0.10000000000000009</v>
      </c>
      <c r="BX46" s="38">
        <f t="shared" si="36"/>
        <v>0.78294573643410847</v>
      </c>
      <c r="BY46" s="38">
        <f t="shared" si="37"/>
        <v>0.78189300411522633</v>
      </c>
      <c r="BZ46" s="217">
        <f t="shared" si="38"/>
        <v>0.10000000000000009</v>
      </c>
      <c r="CB46" s="82" t="s">
        <v>31</v>
      </c>
      <c r="CC46" s="38">
        <f t="shared" si="39"/>
        <v>0.19979827821568966</v>
      </c>
      <c r="CD46" s="38">
        <f t="shared" si="40"/>
        <v>0.19439210175418986</v>
      </c>
      <c r="CE46" s="217">
        <f t="shared" si="41"/>
        <v>0.60000000000000053</v>
      </c>
      <c r="CF46" s="38">
        <f t="shared" si="42"/>
        <v>0.80020172178431037</v>
      </c>
      <c r="CG46" s="38">
        <f t="shared" si="43"/>
        <v>0.80560789824581014</v>
      </c>
      <c r="CH46" s="217">
        <f t="shared" si="44"/>
        <v>-0.60000000000000053</v>
      </c>
      <c r="CI46" s="38">
        <f t="shared" si="45"/>
        <v>0.15494680053948748</v>
      </c>
      <c r="CJ46" s="38">
        <f t="shared" si="46"/>
        <v>0.15287213040444225</v>
      </c>
      <c r="CK46" s="217">
        <f t="shared" si="47"/>
        <v>0.20000000000000018</v>
      </c>
      <c r="CL46" s="38">
        <f t="shared" si="48"/>
        <v>0.84505319946051249</v>
      </c>
      <c r="CM46" s="38">
        <f t="shared" si="49"/>
        <v>0.84712786959555775</v>
      </c>
      <c r="CN46" s="217">
        <f t="shared" si="50"/>
        <v>-0.20000000000000018</v>
      </c>
      <c r="CO46" s="150">
        <v>0</v>
      </c>
    </row>
    <row r="47" spans="1:93" s="12" customFormat="1" ht="13.5" customHeight="1">
      <c r="B47" s="264"/>
      <c r="C47" s="332"/>
      <c r="D47" s="76" t="s">
        <v>141</v>
      </c>
      <c r="E47" s="103">
        <v>30</v>
      </c>
      <c r="F47" s="75">
        <v>1</v>
      </c>
      <c r="G47" s="13">
        <f t="shared" si="4"/>
        <v>3.3333333333333333E-2</v>
      </c>
      <c r="H47" s="75">
        <v>29</v>
      </c>
      <c r="I47" s="13">
        <f t="shared" si="5"/>
        <v>0.96666666666666667</v>
      </c>
      <c r="J47" s="103">
        <v>87</v>
      </c>
      <c r="K47" s="75">
        <v>9</v>
      </c>
      <c r="L47" s="13">
        <f t="shared" si="6"/>
        <v>0.10344827586206896</v>
      </c>
      <c r="M47" s="75">
        <v>78</v>
      </c>
      <c r="N47" s="13">
        <f t="shared" si="7"/>
        <v>0.89655172413793105</v>
      </c>
      <c r="O47" s="103">
        <v>4531</v>
      </c>
      <c r="P47" s="75">
        <v>699</v>
      </c>
      <c r="Q47" s="13">
        <f t="shared" si="8"/>
        <v>0.15427058044581771</v>
      </c>
      <c r="R47" s="75">
        <v>3832</v>
      </c>
      <c r="S47" s="13">
        <f t="shared" si="9"/>
        <v>0.84572941955418235</v>
      </c>
      <c r="T47" s="103">
        <v>3983</v>
      </c>
      <c r="U47" s="75">
        <v>554</v>
      </c>
      <c r="V47" s="13">
        <f t="shared" si="10"/>
        <v>0.1390911373336681</v>
      </c>
      <c r="W47" s="75">
        <v>3429</v>
      </c>
      <c r="X47" s="13">
        <f t="shared" si="11"/>
        <v>0.86090886266633193</v>
      </c>
      <c r="Y47" s="103">
        <v>3015</v>
      </c>
      <c r="Z47" s="75">
        <v>259</v>
      </c>
      <c r="AA47" s="13">
        <f t="shared" si="12"/>
        <v>8.5903814262023218E-2</v>
      </c>
      <c r="AB47" s="75">
        <v>2756</v>
      </c>
      <c r="AC47" s="13">
        <f t="shared" si="13"/>
        <v>0.9140961857379768</v>
      </c>
      <c r="AD47" s="103">
        <v>1381</v>
      </c>
      <c r="AE47" s="75">
        <v>84</v>
      </c>
      <c r="AF47" s="13">
        <f t="shared" si="14"/>
        <v>6.0825488776249097E-2</v>
      </c>
      <c r="AG47" s="75">
        <v>1297</v>
      </c>
      <c r="AH47" s="13">
        <f t="shared" si="15"/>
        <v>0.93917451122375095</v>
      </c>
      <c r="AI47" s="103">
        <v>500</v>
      </c>
      <c r="AJ47" s="75">
        <v>27</v>
      </c>
      <c r="AK47" s="13">
        <f t="shared" si="16"/>
        <v>5.3999999999999999E-2</v>
      </c>
      <c r="AL47" s="75">
        <v>473</v>
      </c>
      <c r="AM47" s="13">
        <f t="shared" si="17"/>
        <v>0.94599999999999995</v>
      </c>
      <c r="AN47" s="103">
        <f t="shared" si="18"/>
        <v>13527</v>
      </c>
      <c r="AO47" s="75">
        <f t="shared" si="19"/>
        <v>1633</v>
      </c>
      <c r="AP47" s="13">
        <f t="shared" si="20"/>
        <v>0.12072151992311674</v>
      </c>
      <c r="AQ47" s="34">
        <f t="shared" si="0"/>
        <v>11894</v>
      </c>
      <c r="AR47" s="13">
        <f t="shared" si="21"/>
        <v>0.87927848007688325</v>
      </c>
      <c r="AS47" s="98"/>
      <c r="AT47" s="272"/>
      <c r="AU47" s="342"/>
      <c r="AV47" s="160" t="s">
        <v>74</v>
      </c>
      <c r="AW47" s="225">
        <v>13382</v>
      </c>
      <c r="AX47" s="40">
        <v>1485</v>
      </c>
      <c r="AY47" s="91">
        <v>0.1109699596472874</v>
      </c>
      <c r="AZ47" s="40">
        <v>11897</v>
      </c>
      <c r="BA47" s="91">
        <v>0.8890300403527126</v>
      </c>
      <c r="BB47" s="98"/>
      <c r="BC47" s="58">
        <v>42</v>
      </c>
      <c r="BD47" s="32" t="s">
        <v>14</v>
      </c>
      <c r="BE47" s="38">
        <f t="shared" si="51"/>
        <v>0.19816749203039477</v>
      </c>
      <c r="BF47" s="38">
        <f t="shared" si="23"/>
        <v>0.18886132369018585</v>
      </c>
      <c r="BG47" s="38">
        <f t="shared" si="52"/>
        <v>0.80183250796960526</v>
      </c>
      <c r="BH47" s="38">
        <f t="shared" si="24"/>
        <v>0.81113867630981418</v>
      </c>
      <c r="BI47" s="38">
        <f t="shared" si="53"/>
        <v>0.17623690863127484</v>
      </c>
      <c r="BJ47" s="38">
        <f t="shared" si="25"/>
        <v>0.16730861819932596</v>
      </c>
      <c r="BK47" s="38">
        <f t="shared" si="54"/>
        <v>0.82376309136872516</v>
      </c>
      <c r="BL47" s="38">
        <f t="shared" si="26"/>
        <v>0.83269138180067404</v>
      </c>
      <c r="BN47" s="82" t="s">
        <v>32</v>
      </c>
      <c r="BO47" s="38">
        <f t="shared" si="27"/>
        <v>0.29359355112431057</v>
      </c>
      <c r="BP47" s="38">
        <f t="shared" si="28"/>
        <v>0.24823321554770317</v>
      </c>
      <c r="BQ47" s="217">
        <f t="shared" si="29"/>
        <v>4.5999999999999988</v>
      </c>
      <c r="BR47" s="38">
        <f t="shared" si="30"/>
        <v>0.70640644887568949</v>
      </c>
      <c r="BS47" s="38">
        <f t="shared" si="31"/>
        <v>0.75176678445229683</v>
      </c>
      <c r="BT47" s="217">
        <f t="shared" si="32"/>
        <v>-4.6000000000000041</v>
      </c>
      <c r="BU47" s="38">
        <f t="shared" si="33"/>
        <v>0.1830238726790451</v>
      </c>
      <c r="BV47" s="38">
        <f t="shared" si="34"/>
        <v>0.16062176165803108</v>
      </c>
      <c r="BW47" s="217">
        <f t="shared" si="35"/>
        <v>2.1999999999999993</v>
      </c>
      <c r="BX47" s="38">
        <f t="shared" si="36"/>
        <v>0.81697612732095493</v>
      </c>
      <c r="BY47" s="38">
        <f t="shared" si="37"/>
        <v>0.8393782383419689</v>
      </c>
      <c r="BZ47" s="217">
        <f t="shared" si="38"/>
        <v>-2.200000000000002</v>
      </c>
      <c r="CB47" s="82" t="s">
        <v>32</v>
      </c>
      <c r="CC47" s="38">
        <f t="shared" si="39"/>
        <v>0.19979827821568966</v>
      </c>
      <c r="CD47" s="38">
        <f t="shared" si="40"/>
        <v>0.19439210175418986</v>
      </c>
      <c r="CE47" s="217">
        <f t="shared" si="41"/>
        <v>0.60000000000000053</v>
      </c>
      <c r="CF47" s="38">
        <f t="shared" si="42"/>
        <v>0.80020172178431037</v>
      </c>
      <c r="CG47" s="38">
        <f t="shared" si="43"/>
        <v>0.80560789824581014</v>
      </c>
      <c r="CH47" s="217">
        <f t="shared" si="44"/>
        <v>-0.60000000000000053</v>
      </c>
      <c r="CI47" s="38">
        <f t="shared" si="45"/>
        <v>0.15494680053948748</v>
      </c>
      <c r="CJ47" s="38">
        <f t="shared" si="46"/>
        <v>0.15287213040444225</v>
      </c>
      <c r="CK47" s="217">
        <f t="shared" si="47"/>
        <v>0.20000000000000018</v>
      </c>
      <c r="CL47" s="38">
        <f t="shared" si="48"/>
        <v>0.84505319946051249</v>
      </c>
      <c r="CM47" s="38">
        <f t="shared" si="49"/>
        <v>0.84712786959555775</v>
      </c>
      <c r="CN47" s="217">
        <f t="shared" si="50"/>
        <v>-0.20000000000000018</v>
      </c>
      <c r="CO47" s="150">
        <v>0</v>
      </c>
    </row>
    <row r="48" spans="1:93" s="12" customFormat="1" ht="13.5" customHeight="1">
      <c r="B48" s="262">
        <v>15</v>
      </c>
      <c r="C48" s="329" t="s">
        <v>116</v>
      </c>
      <c r="D48" s="80" t="s">
        <v>143</v>
      </c>
      <c r="E48" s="101">
        <v>54</v>
      </c>
      <c r="F48" s="79">
        <v>5</v>
      </c>
      <c r="G48" s="77">
        <f t="shared" si="4"/>
        <v>9.2592592592592587E-2</v>
      </c>
      <c r="H48" s="79">
        <v>49</v>
      </c>
      <c r="I48" s="77">
        <f t="shared" si="5"/>
        <v>0.90740740740740744</v>
      </c>
      <c r="J48" s="101">
        <v>172</v>
      </c>
      <c r="K48" s="79">
        <v>18</v>
      </c>
      <c r="L48" s="77">
        <f t="shared" si="6"/>
        <v>0.10465116279069768</v>
      </c>
      <c r="M48" s="79">
        <v>154</v>
      </c>
      <c r="N48" s="77">
        <f t="shared" si="7"/>
        <v>0.89534883720930236</v>
      </c>
      <c r="O48" s="101">
        <v>6482</v>
      </c>
      <c r="P48" s="79">
        <v>1146</v>
      </c>
      <c r="Q48" s="77">
        <f t="shared" si="8"/>
        <v>0.17679728478864548</v>
      </c>
      <c r="R48" s="79">
        <v>5336</v>
      </c>
      <c r="S48" s="77">
        <f t="shared" si="9"/>
        <v>0.82320271521135457</v>
      </c>
      <c r="T48" s="101">
        <v>5913</v>
      </c>
      <c r="U48" s="79">
        <v>825</v>
      </c>
      <c r="V48" s="77">
        <f t="shared" si="10"/>
        <v>0.13952308472856417</v>
      </c>
      <c r="W48" s="79">
        <v>5088</v>
      </c>
      <c r="X48" s="77">
        <f t="shared" si="11"/>
        <v>0.86047691527143577</v>
      </c>
      <c r="Y48" s="101">
        <v>4160</v>
      </c>
      <c r="Z48" s="79">
        <v>421</v>
      </c>
      <c r="AA48" s="77">
        <f t="shared" si="12"/>
        <v>0.10120192307692308</v>
      </c>
      <c r="AB48" s="79">
        <v>3739</v>
      </c>
      <c r="AC48" s="77">
        <f t="shared" si="13"/>
        <v>0.89879807692307689</v>
      </c>
      <c r="AD48" s="101">
        <v>1737</v>
      </c>
      <c r="AE48" s="79">
        <v>123</v>
      </c>
      <c r="AF48" s="77">
        <f t="shared" si="14"/>
        <v>7.0811744386873918E-2</v>
      </c>
      <c r="AG48" s="79">
        <v>1614</v>
      </c>
      <c r="AH48" s="77">
        <f t="shared" si="15"/>
        <v>0.92918825561312612</v>
      </c>
      <c r="AI48" s="101">
        <v>456</v>
      </c>
      <c r="AJ48" s="79">
        <v>24</v>
      </c>
      <c r="AK48" s="77">
        <f t="shared" si="16"/>
        <v>5.2631578947368418E-2</v>
      </c>
      <c r="AL48" s="79">
        <v>432</v>
      </c>
      <c r="AM48" s="77">
        <f t="shared" si="17"/>
        <v>0.94736842105263153</v>
      </c>
      <c r="AN48" s="101">
        <f t="shared" si="18"/>
        <v>18974</v>
      </c>
      <c r="AO48" s="79">
        <f t="shared" si="19"/>
        <v>2562</v>
      </c>
      <c r="AP48" s="77">
        <f t="shared" si="20"/>
        <v>0.13502687888689785</v>
      </c>
      <c r="AQ48" s="79">
        <f t="shared" si="0"/>
        <v>16412</v>
      </c>
      <c r="AR48" s="77">
        <f t="shared" si="21"/>
        <v>0.86497312111310209</v>
      </c>
      <c r="AS48" s="98"/>
      <c r="AT48" s="272">
        <v>15</v>
      </c>
      <c r="AU48" s="342" t="s">
        <v>116</v>
      </c>
      <c r="AV48" s="11" t="s">
        <v>136</v>
      </c>
      <c r="AW48" s="225">
        <v>18454</v>
      </c>
      <c r="AX48" s="40">
        <v>2384</v>
      </c>
      <c r="AY48" s="91">
        <v>0.1291860843177631</v>
      </c>
      <c r="AZ48" s="40">
        <v>16070</v>
      </c>
      <c r="BA48" s="91">
        <v>0.87081391568223687</v>
      </c>
      <c r="BB48" s="98"/>
      <c r="BC48" s="58">
        <v>43</v>
      </c>
      <c r="BD48" s="32" t="s">
        <v>9</v>
      </c>
      <c r="BE48" s="38">
        <f t="shared" si="51"/>
        <v>0.2389398299979921</v>
      </c>
      <c r="BF48" s="38">
        <f t="shared" si="23"/>
        <v>0.23725435345129031</v>
      </c>
      <c r="BG48" s="38">
        <f t="shared" si="52"/>
        <v>0.76106017000200787</v>
      </c>
      <c r="BH48" s="38">
        <f t="shared" si="24"/>
        <v>0.76274564654870969</v>
      </c>
      <c r="BI48" s="38">
        <f t="shared" si="53"/>
        <v>0.17378333022561998</v>
      </c>
      <c r="BJ48" s="38">
        <f t="shared" si="25"/>
        <v>0.17252704791344667</v>
      </c>
      <c r="BK48" s="38">
        <f t="shared" si="54"/>
        <v>0.82621666977438002</v>
      </c>
      <c r="BL48" s="38">
        <f t="shared" si="26"/>
        <v>0.82747295208655336</v>
      </c>
      <c r="BN48" s="82" t="s">
        <v>33</v>
      </c>
      <c r="BO48" s="38">
        <f t="shared" si="27"/>
        <v>0.3505859375</v>
      </c>
      <c r="BP48" s="38">
        <f t="shared" si="28"/>
        <v>0.31919191919191919</v>
      </c>
      <c r="BQ48" s="217">
        <f t="shared" si="29"/>
        <v>3.1999999999999975</v>
      </c>
      <c r="BR48" s="38">
        <f t="shared" si="30"/>
        <v>0.6494140625</v>
      </c>
      <c r="BS48" s="38">
        <f t="shared" si="31"/>
        <v>0.68080808080808086</v>
      </c>
      <c r="BT48" s="217">
        <f t="shared" si="32"/>
        <v>-3.2000000000000028</v>
      </c>
      <c r="BU48" s="38">
        <f t="shared" si="33"/>
        <v>0.26291079812206575</v>
      </c>
      <c r="BV48" s="38">
        <f t="shared" si="34"/>
        <v>0.19431279620853081</v>
      </c>
      <c r="BW48" s="217">
        <f t="shared" si="35"/>
        <v>6.9</v>
      </c>
      <c r="BX48" s="38">
        <f t="shared" si="36"/>
        <v>0.73708920187793425</v>
      </c>
      <c r="BY48" s="38">
        <f t="shared" si="37"/>
        <v>0.80568720379146919</v>
      </c>
      <c r="BZ48" s="217">
        <f t="shared" si="38"/>
        <v>-6.9000000000000057</v>
      </c>
      <c r="CB48" s="82" t="s">
        <v>33</v>
      </c>
      <c r="CC48" s="38">
        <f t="shared" si="39"/>
        <v>0.19979827821568966</v>
      </c>
      <c r="CD48" s="38">
        <f t="shared" si="40"/>
        <v>0.19439210175418986</v>
      </c>
      <c r="CE48" s="217">
        <f t="shared" si="41"/>
        <v>0.60000000000000053</v>
      </c>
      <c r="CF48" s="38">
        <f t="shared" si="42"/>
        <v>0.80020172178431037</v>
      </c>
      <c r="CG48" s="38">
        <f t="shared" si="43"/>
        <v>0.80560789824581014</v>
      </c>
      <c r="CH48" s="217">
        <f t="shared" si="44"/>
        <v>-0.60000000000000053</v>
      </c>
      <c r="CI48" s="38">
        <f t="shared" si="45"/>
        <v>0.15494680053948748</v>
      </c>
      <c r="CJ48" s="38">
        <f t="shared" si="46"/>
        <v>0.15287213040444225</v>
      </c>
      <c r="CK48" s="217">
        <f t="shared" si="47"/>
        <v>0.20000000000000018</v>
      </c>
      <c r="CL48" s="38">
        <f t="shared" si="48"/>
        <v>0.84505319946051249</v>
      </c>
      <c r="CM48" s="38">
        <f t="shared" si="49"/>
        <v>0.84712786959555775</v>
      </c>
      <c r="CN48" s="217">
        <f t="shared" si="50"/>
        <v>-0.20000000000000018</v>
      </c>
      <c r="CO48" s="150">
        <v>999</v>
      </c>
    </row>
    <row r="49" spans="1:78" s="12" customFormat="1" ht="13.5" customHeight="1">
      <c r="B49" s="263"/>
      <c r="C49" s="330"/>
      <c r="D49" s="70" t="s">
        <v>142</v>
      </c>
      <c r="E49" s="102">
        <v>7</v>
      </c>
      <c r="F49" s="69">
        <v>0</v>
      </c>
      <c r="G49" s="67">
        <f t="shared" si="4"/>
        <v>0</v>
      </c>
      <c r="H49" s="69">
        <v>7</v>
      </c>
      <c r="I49" s="67">
        <f t="shared" si="5"/>
        <v>1</v>
      </c>
      <c r="J49" s="102">
        <v>26</v>
      </c>
      <c r="K49" s="69">
        <v>2</v>
      </c>
      <c r="L49" s="67">
        <f t="shared" si="6"/>
        <v>7.6923076923076927E-2</v>
      </c>
      <c r="M49" s="69">
        <v>24</v>
      </c>
      <c r="N49" s="67">
        <f t="shared" si="7"/>
        <v>0.92307692307692313</v>
      </c>
      <c r="O49" s="102">
        <v>1342</v>
      </c>
      <c r="P49" s="69">
        <v>188</v>
      </c>
      <c r="Q49" s="67">
        <f t="shared" si="8"/>
        <v>0.14008941877794337</v>
      </c>
      <c r="R49" s="69">
        <v>1154</v>
      </c>
      <c r="S49" s="67">
        <f t="shared" si="9"/>
        <v>0.85991058122205666</v>
      </c>
      <c r="T49" s="102">
        <v>776</v>
      </c>
      <c r="U49" s="69">
        <v>102</v>
      </c>
      <c r="V49" s="67">
        <f t="shared" si="10"/>
        <v>0.13144329896907217</v>
      </c>
      <c r="W49" s="69">
        <v>674</v>
      </c>
      <c r="X49" s="67">
        <f t="shared" si="11"/>
        <v>0.86855670103092786</v>
      </c>
      <c r="Y49" s="102">
        <v>414</v>
      </c>
      <c r="Z49" s="69">
        <v>25</v>
      </c>
      <c r="AA49" s="67">
        <f t="shared" si="12"/>
        <v>6.0386473429951688E-2</v>
      </c>
      <c r="AB49" s="69">
        <v>389</v>
      </c>
      <c r="AC49" s="67">
        <f t="shared" si="13"/>
        <v>0.93961352657004826</v>
      </c>
      <c r="AD49" s="102">
        <v>214</v>
      </c>
      <c r="AE49" s="69">
        <v>7</v>
      </c>
      <c r="AF49" s="67">
        <f t="shared" si="14"/>
        <v>3.2710280373831772E-2</v>
      </c>
      <c r="AG49" s="69">
        <v>207</v>
      </c>
      <c r="AH49" s="67">
        <f t="shared" si="15"/>
        <v>0.96728971962616828</v>
      </c>
      <c r="AI49" s="102">
        <v>127</v>
      </c>
      <c r="AJ49" s="69">
        <v>2</v>
      </c>
      <c r="AK49" s="67">
        <f t="shared" si="16"/>
        <v>1.5748031496062992E-2</v>
      </c>
      <c r="AL49" s="69">
        <v>125</v>
      </c>
      <c r="AM49" s="67">
        <f t="shared" si="17"/>
        <v>0.98425196850393704</v>
      </c>
      <c r="AN49" s="102">
        <f t="shared" si="18"/>
        <v>2906</v>
      </c>
      <c r="AO49" s="69">
        <f t="shared" si="19"/>
        <v>326</v>
      </c>
      <c r="AP49" s="67">
        <f t="shared" si="20"/>
        <v>0.11218169304886441</v>
      </c>
      <c r="AQ49" s="68">
        <f t="shared" si="0"/>
        <v>2580</v>
      </c>
      <c r="AR49" s="67">
        <f t="shared" si="21"/>
        <v>0.88781830695113562</v>
      </c>
      <c r="AS49" s="98"/>
      <c r="AT49" s="272"/>
      <c r="AU49" s="342"/>
      <c r="AV49" s="11" t="s">
        <v>142</v>
      </c>
      <c r="AW49" s="225">
        <v>3014</v>
      </c>
      <c r="AX49" s="40">
        <v>327</v>
      </c>
      <c r="AY49" s="91">
        <v>0.10849369608493696</v>
      </c>
      <c r="AZ49" s="40">
        <v>2687</v>
      </c>
      <c r="BA49" s="91">
        <v>0.89150630391506303</v>
      </c>
      <c r="BB49" s="98"/>
      <c r="BC49" s="58">
        <v>44</v>
      </c>
      <c r="BD49" s="32" t="s">
        <v>21</v>
      </c>
      <c r="BE49" s="38">
        <f t="shared" si="51"/>
        <v>0.2458425225010431</v>
      </c>
      <c r="BF49" s="38">
        <f t="shared" si="23"/>
        <v>0.23263974390544201</v>
      </c>
      <c r="BG49" s="38">
        <f t="shared" si="52"/>
        <v>0.7541574774989569</v>
      </c>
      <c r="BH49" s="38">
        <f t="shared" si="24"/>
        <v>0.76736025609455794</v>
      </c>
      <c r="BI49" s="38">
        <f t="shared" si="53"/>
        <v>0.18066205348793715</v>
      </c>
      <c r="BJ49" s="38">
        <f t="shared" si="25"/>
        <v>0.18280171609774296</v>
      </c>
      <c r="BK49" s="38">
        <f t="shared" si="54"/>
        <v>0.81933794651206282</v>
      </c>
      <c r="BL49" s="38">
        <f t="shared" si="26"/>
        <v>0.81719828390225702</v>
      </c>
      <c r="BN49" s="82" t="s">
        <v>227</v>
      </c>
      <c r="BO49" s="38">
        <f t="shared" si="27"/>
        <v>0.19979827821568966</v>
      </c>
      <c r="BP49" s="38">
        <f t="shared" si="28"/>
        <v>0.19439210175418986</v>
      </c>
      <c r="BQ49" s="217">
        <f t="shared" si="29"/>
        <v>0.60000000000000053</v>
      </c>
      <c r="BR49" s="38">
        <f t="shared" si="30"/>
        <v>0.80020172178431037</v>
      </c>
      <c r="BS49" s="38">
        <f t="shared" si="31"/>
        <v>0.80560789824581014</v>
      </c>
      <c r="BT49" s="217">
        <f t="shared" si="32"/>
        <v>-0.60000000000000053</v>
      </c>
      <c r="BU49" s="38">
        <f t="shared" si="33"/>
        <v>0.15494680053948748</v>
      </c>
      <c r="BV49" s="38">
        <f t="shared" si="34"/>
        <v>0.15287213040444225</v>
      </c>
      <c r="BW49" s="217">
        <f t="shared" si="35"/>
        <v>0.20000000000000018</v>
      </c>
      <c r="BX49" s="38">
        <f t="shared" si="36"/>
        <v>0.84505319946051249</v>
      </c>
      <c r="BY49" s="38">
        <f t="shared" si="37"/>
        <v>0.84712786959555775</v>
      </c>
      <c r="BZ49" s="217">
        <f t="shared" si="38"/>
        <v>-0.20000000000000018</v>
      </c>
    </row>
    <row r="50" spans="1:78" s="12" customFormat="1" ht="13.5" customHeight="1">
      <c r="B50" s="264"/>
      <c r="C50" s="332"/>
      <c r="D50" s="76" t="s">
        <v>141</v>
      </c>
      <c r="E50" s="103">
        <v>61</v>
      </c>
      <c r="F50" s="75">
        <v>5</v>
      </c>
      <c r="G50" s="13">
        <f t="shared" si="4"/>
        <v>8.1967213114754092E-2</v>
      </c>
      <c r="H50" s="75">
        <v>56</v>
      </c>
      <c r="I50" s="13">
        <f t="shared" si="5"/>
        <v>0.91803278688524592</v>
      </c>
      <c r="J50" s="103">
        <v>198</v>
      </c>
      <c r="K50" s="75">
        <v>20</v>
      </c>
      <c r="L50" s="13">
        <f t="shared" si="6"/>
        <v>0.10101010101010101</v>
      </c>
      <c r="M50" s="75">
        <v>178</v>
      </c>
      <c r="N50" s="13">
        <f t="shared" si="7"/>
        <v>0.89898989898989901</v>
      </c>
      <c r="O50" s="103">
        <v>7824</v>
      </c>
      <c r="P50" s="75">
        <v>1334</v>
      </c>
      <c r="Q50" s="13">
        <f t="shared" si="8"/>
        <v>0.17050102249488752</v>
      </c>
      <c r="R50" s="75">
        <v>6490</v>
      </c>
      <c r="S50" s="13">
        <f t="shared" si="9"/>
        <v>0.82949897750511248</v>
      </c>
      <c r="T50" s="103">
        <v>6689</v>
      </c>
      <c r="U50" s="75">
        <v>927</v>
      </c>
      <c r="V50" s="13">
        <f t="shared" si="10"/>
        <v>0.13858573777844221</v>
      </c>
      <c r="W50" s="75">
        <v>5762</v>
      </c>
      <c r="X50" s="13">
        <f t="shared" si="11"/>
        <v>0.86141426222155781</v>
      </c>
      <c r="Y50" s="103">
        <v>4574</v>
      </c>
      <c r="Z50" s="75">
        <v>446</v>
      </c>
      <c r="AA50" s="13">
        <f t="shared" si="12"/>
        <v>9.7507651945780496E-2</v>
      </c>
      <c r="AB50" s="75">
        <v>4128</v>
      </c>
      <c r="AC50" s="13">
        <f t="shared" si="13"/>
        <v>0.90249234805421952</v>
      </c>
      <c r="AD50" s="103">
        <v>1951</v>
      </c>
      <c r="AE50" s="75">
        <v>130</v>
      </c>
      <c r="AF50" s="13">
        <f t="shared" si="14"/>
        <v>6.6632496155817525E-2</v>
      </c>
      <c r="AG50" s="75">
        <v>1821</v>
      </c>
      <c r="AH50" s="13">
        <f t="shared" si="15"/>
        <v>0.93336750384418243</v>
      </c>
      <c r="AI50" s="103">
        <v>583</v>
      </c>
      <c r="AJ50" s="75">
        <v>26</v>
      </c>
      <c r="AK50" s="13">
        <f t="shared" si="16"/>
        <v>4.4596912521440824E-2</v>
      </c>
      <c r="AL50" s="75">
        <v>557</v>
      </c>
      <c r="AM50" s="13">
        <f t="shared" si="17"/>
        <v>0.95540308747855918</v>
      </c>
      <c r="AN50" s="103">
        <f t="shared" si="18"/>
        <v>21880</v>
      </c>
      <c r="AO50" s="75">
        <f t="shared" si="19"/>
        <v>2888</v>
      </c>
      <c r="AP50" s="13">
        <f t="shared" si="20"/>
        <v>0.13199268738574041</v>
      </c>
      <c r="AQ50" s="34">
        <f t="shared" si="0"/>
        <v>18992</v>
      </c>
      <c r="AR50" s="13">
        <f t="shared" si="21"/>
        <v>0.86800731261425956</v>
      </c>
      <c r="AS50" s="98"/>
      <c r="AT50" s="272"/>
      <c r="AU50" s="342"/>
      <c r="AV50" s="160" t="s">
        <v>74</v>
      </c>
      <c r="AW50" s="225">
        <v>21468</v>
      </c>
      <c r="AX50" s="40">
        <v>2711</v>
      </c>
      <c r="AY50" s="91">
        <v>0.12628097633687349</v>
      </c>
      <c r="AZ50" s="40">
        <v>18757</v>
      </c>
      <c r="BA50" s="91">
        <v>0.87371902366312648</v>
      </c>
      <c r="BB50" s="98"/>
      <c r="BC50" s="58">
        <v>45</v>
      </c>
      <c r="BD50" s="32" t="s">
        <v>47</v>
      </c>
      <c r="BE50" s="38">
        <f t="shared" si="51"/>
        <v>0.17333220596939206</v>
      </c>
      <c r="BF50" s="38">
        <f t="shared" si="23"/>
        <v>0.1694841785869094</v>
      </c>
      <c r="BG50" s="38">
        <f t="shared" si="52"/>
        <v>0.82666779403060797</v>
      </c>
      <c r="BH50" s="38">
        <f t="shared" si="24"/>
        <v>0.83051582141309055</v>
      </c>
      <c r="BI50" s="38">
        <f t="shared" si="53"/>
        <v>0.12362637362637363</v>
      </c>
      <c r="BJ50" s="38">
        <f t="shared" si="25"/>
        <v>0.12808219178082192</v>
      </c>
      <c r="BK50" s="38">
        <f t="shared" si="54"/>
        <v>0.87637362637362637</v>
      </c>
      <c r="BL50" s="38">
        <f t="shared" si="26"/>
        <v>0.87191780821917808</v>
      </c>
    </row>
    <row r="51" spans="1:78" s="12" customFormat="1" ht="13.5" customHeight="1">
      <c r="B51" s="262">
        <v>16</v>
      </c>
      <c r="C51" s="329" t="s">
        <v>61</v>
      </c>
      <c r="D51" s="80" t="s">
        <v>143</v>
      </c>
      <c r="E51" s="101">
        <v>24</v>
      </c>
      <c r="F51" s="79">
        <v>1</v>
      </c>
      <c r="G51" s="77">
        <f t="shared" si="4"/>
        <v>4.1666666666666664E-2</v>
      </c>
      <c r="H51" s="79">
        <v>23</v>
      </c>
      <c r="I51" s="77">
        <f t="shared" si="5"/>
        <v>0.95833333333333337</v>
      </c>
      <c r="J51" s="101">
        <v>88</v>
      </c>
      <c r="K51" s="79">
        <v>9</v>
      </c>
      <c r="L51" s="77">
        <f t="shared" si="6"/>
        <v>0.10227272727272728</v>
      </c>
      <c r="M51" s="79">
        <v>79</v>
      </c>
      <c r="N51" s="77">
        <f t="shared" si="7"/>
        <v>0.89772727272727271</v>
      </c>
      <c r="O51" s="101">
        <v>3854</v>
      </c>
      <c r="P51" s="79">
        <v>636</v>
      </c>
      <c r="Q51" s="77">
        <f t="shared" si="8"/>
        <v>0.16502335236118318</v>
      </c>
      <c r="R51" s="79">
        <v>3218</v>
      </c>
      <c r="S51" s="77">
        <f t="shared" si="9"/>
        <v>0.83497664763881685</v>
      </c>
      <c r="T51" s="101">
        <v>3682</v>
      </c>
      <c r="U51" s="79">
        <v>521</v>
      </c>
      <c r="V51" s="77">
        <f t="shared" si="10"/>
        <v>0.14149918522542096</v>
      </c>
      <c r="W51" s="79">
        <v>3161</v>
      </c>
      <c r="X51" s="77">
        <f t="shared" si="11"/>
        <v>0.85850081477457907</v>
      </c>
      <c r="Y51" s="101">
        <v>2867</v>
      </c>
      <c r="Z51" s="79">
        <v>303</v>
      </c>
      <c r="AA51" s="77">
        <f t="shared" si="12"/>
        <v>0.10568538542029997</v>
      </c>
      <c r="AB51" s="79">
        <v>2564</v>
      </c>
      <c r="AC51" s="77">
        <f t="shared" si="13"/>
        <v>0.89431461457970007</v>
      </c>
      <c r="AD51" s="101">
        <v>1438</v>
      </c>
      <c r="AE51" s="79">
        <v>110</v>
      </c>
      <c r="AF51" s="77">
        <f t="shared" si="14"/>
        <v>7.6495132127955487E-2</v>
      </c>
      <c r="AG51" s="79">
        <v>1328</v>
      </c>
      <c r="AH51" s="77">
        <f t="shared" si="15"/>
        <v>0.92350486787204455</v>
      </c>
      <c r="AI51" s="101">
        <v>432</v>
      </c>
      <c r="AJ51" s="79">
        <v>23</v>
      </c>
      <c r="AK51" s="77">
        <f t="shared" si="16"/>
        <v>5.3240740740740741E-2</v>
      </c>
      <c r="AL51" s="79">
        <v>409</v>
      </c>
      <c r="AM51" s="77">
        <f t="shared" si="17"/>
        <v>0.9467592592592593</v>
      </c>
      <c r="AN51" s="101">
        <f t="shared" si="18"/>
        <v>12385</v>
      </c>
      <c r="AO51" s="79">
        <f t="shared" si="19"/>
        <v>1603</v>
      </c>
      <c r="AP51" s="77">
        <f t="shared" si="20"/>
        <v>0.12943076301978199</v>
      </c>
      <c r="AQ51" s="78">
        <f t="shared" si="0"/>
        <v>10782</v>
      </c>
      <c r="AR51" s="77">
        <f t="shared" si="21"/>
        <v>0.87056923698021804</v>
      </c>
      <c r="AS51" s="98"/>
      <c r="AT51" s="272">
        <v>16</v>
      </c>
      <c r="AU51" s="342" t="s">
        <v>61</v>
      </c>
      <c r="AV51" s="11" t="s">
        <v>136</v>
      </c>
      <c r="AW51" s="225">
        <v>12137</v>
      </c>
      <c r="AX51" s="40">
        <v>1399</v>
      </c>
      <c r="AY51" s="91">
        <v>0.11526736425805388</v>
      </c>
      <c r="AZ51" s="40">
        <v>10738</v>
      </c>
      <c r="BA51" s="91">
        <v>0.88473263574194616</v>
      </c>
      <c r="BB51" s="98"/>
      <c r="BC51" s="58">
        <v>46</v>
      </c>
      <c r="BD51" s="32" t="s">
        <v>25</v>
      </c>
      <c r="BE51" s="38">
        <f t="shared" si="51"/>
        <v>0.28142113910186201</v>
      </c>
      <c r="BF51" s="38">
        <f t="shared" si="23"/>
        <v>0.28322147651006713</v>
      </c>
      <c r="BG51" s="38">
        <f t="shared" si="52"/>
        <v>0.71857886089813805</v>
      </c>
      <c r="BH51" s="38">
        <f t="shared" si="24"/>
        <v>0.71677852348993287</v>
      </c>
      <c r="BI51" s="38">
        <f t="shared" si="53"/>
        <v>0.20183486238532111</v>
      </c>
      <c r="BJ51" s="38">
        <f t="shared" si="25"/>
        <v>0.21104876996115668</v>
      </c>
      <c r="BK51" s="38">
        <f t="shared" si="54"/>
        <v>0.79816513761467889</v>
      </c>
      <c r="BL51" s="38">
        <f t="shared" si="26"/>
        <v>0.78895123003884338</v>
      </c>
    </row>
    <row r="52" spans="1:78" s="12" customFormat="1" ht="13.5" customHeight="1">
      <c r="B52" s="263"/>
      <c r="C52" s="330"/>
      <c r="D52" s="70" t="s">
        <v>142</v>
      </c>
      <c r="E52" s="102">
        <v>4</v>
      </c>
      <c r="F52" s="69">
        <v>0</v>
      </c>
      <c r="G52" s="67">
        <f t="shared" si="4"/>
        <v>0</v>
      </c>
      <c r="H52" s="69">
        <v>4</v>
      </c>
      <c r="I52" s="67">
        <f t="shared" si="5"/>
        <v>1</v>
      </c>
      <c r="J52" s="102">
        <v>9</v>
      </c>
      <c r="K52" s="69">
        <v>1</v>
      </c>
      <c r="L52" s="67">
        <f t="shared" si="6"/>
        <v>0.1111111111111111</v>
      </c>
      <c r="M52" s="69">
        <v>8</v>
      </c>
      <c r="N52" s="67">
        <f t="shared" si="7"/>
        <v>0.88888888888888884</v>
      </c>
      <c r="O52" s="102">
        <v>833</v>
      </c>
      <c r="P52" s="69">
        <v>107</v>
      </c>
      <c r="Q52" s="67">
        <f t="shared" si="8"/>
        <v>0.12845138055222088</v>
      </c>
      <c r="R52" s="69">
        <v>726</v>
      </c>
      <c r="S52" s="67">
        <f t="shared" si="9"/>
        <v>0.87154861944777906</v>
      </c>
      <c r="T52" s="102">
        <v>528</v>
      </c>
      <c r="U52" s="69">
        <v>59</v>
      </c>
      <c r="V52" s="67">
        <f t="shared" si="10"/>
        <v>0.11174242424242424</v>
      </c>
      <c r="W52" s="69">
        <v>469</v>
      </c>
      <c r="X52" s="67">
        <f t="shared" si="11"/>
        <v>0.8882575757575758</v>
      </c>
      <c r="Y52" s="102">
        <v>335</v>
      </c>
      <c r="Z52" s="69">
        <v>31</v>
      </c>
      <c r="AA52" s="67">
        <f t="shared" si="12"/>
        <v>9.2537313432835819E-2</v>
      </c>
      <c r="AB52" s="69">
        <v>304</v>
      </c>
      <c r="AC52" s="67">
        <f t="shared" si="13"/>
        <v>0.90746268656716422</v>
      </c>
      <c r="AD52" s="102">
        <v>182</v>
      </c>
      <c r="AE52" s="69">
        <v>7</v>
      </c>
      <c r="AF52" s="67">
        <f t="shared" si="14"/>
        <v>3.8461538461538464E-2</v>
      </c>
      <c r="AG52" s="69">
        <v>175</v>
      </c>
      <c r="AH52" s="67">
        <f t="shared" si="15"/>
        <v>0.96153846153846156</v>
      </c>
      <c r="AI52" s="102">
        <v>92</v>
      </c>
      <c r="AJ52" s="69">
        <v>1</v>
      </c>
      <c r="AK52" s="67">
        <f t="shared" si="16"/>
        <v>1.0869565217391304E-2</v>
      </c>
      <c r="AL52" s="69">
        <v>91</v>
      </c>
      <c r="AM52" s="67">
        <f t="shared" si="17"/>
        <v>0.98913043478260865</v>
      </c>
      <c r="AN52" s="102">
        <f t="shared" si="18"/>
        <v>1983</v>
      </c>
      <c r="AO52" s="69">
        <f t="shared" si="19"/>
        <v>206</v>
      </c>
      <c r="AP52" s="67">
        <f t="shared" si="20"/>
        <v>0.10388300554715078</v>
      </c>
      <c r="AQ52" s="68">
        <f t="shared" si="0"/>
        <v>1777</v>
      </c>
      <c r="AR52" s="67">
        <f t="shared" si="21"/>
        <v>0.8961169944528492</v>
      </c>
      <c r="AS52" s="98"/>
      <c r="AT52" s="272"/>
      <c r="AU52" s="342"/>
      <c r="AV52" s="11" t="s">
        <v>142</v>
      </c>
      <c r="AW52" s="225">
        <v>1991</v>
      </c>
      <c r="AX52" s="40">
        <v>173</v>
      </c>
      <c r="AY52" s="91">
        <v>8.6891009542943251E-2</v>
      </c>
      <c r="AZ52" s="40">
        <v>1818</v>
      </c>
      <c r="BA52" s="91">
        <v>0.91310899045705674</v>
      </c>
      <c r="BB52" s="98"/>
      <c r="BC52" s="58">
        <v>47</v>
      </c>
      <c r="BD52" s="32" t="s">
        <v>15</v>
      </c>
      <c r="BE52" s="38">
        <f t="shared" si="51"/>
        <v>0.26298885952293333</v>
      </c>
      <c r="BF52" s="38">
        <f t="shared" si="23"/>
        <v>0.26273785460374993</v>
      </c>
      <c r="BG52" s="38">
        <f t="shared" si="52"/>
        <v>0.73701114047706673</v>
      </c>
      <c r="BH52" s="38">
        <f t="shared" si="24"/>
        <v>0.73726214539625012</v>
      </c>
      <c r="BI52" s="38">
        <f t="shared" si="53"/>
        <v>0.21001312582036377</v>
      </c>
      <c r="BJ52" s="38">
        <f t="shared" si="25"/>
        <v>0.22076965568035353</v>
      </c>
      <c r="BK52" s="38">
        <f t="shared" si="54"/>
        <v>0.7899868741796362</v>
      </c>
      <c r="BL52" s="38">
        <f t="shared" si="26"/>
        <v>0.77923034431964644</v>
      </c>
    </row>
    <row r="53" spans="1:78" s="12" customFormat="1" ht="13.5" customHeight="1">
      <c r="B53" s="264"/>
      <c r="C53" s="332"/>
      <c r="D53" s="76" t="s">
        <v>141</v>
      </c>
      <c r="E53" s="103">
        <v>28</v>
      </c>
      <c r="F53" s="75">
        <v>1</v>
      </c>
      <c r="G53" s="13">
        <f t="shared" si="4"/>
        <v>3.5714285714285712E-2</v>
      </c>
      <c r="H53" s="75">
        <v>27</v>
      </c>
      <c r="I53" s="13">
        <f t="shared" si="5"/>
        <v>0.9642857142857143</v>
      </c>
      <c r="J53" s="103">
        <v>97</v>
      </c>
      <c r="K53" s="75">
        <v>10</v>
      </c>
      <c r="L53" s="13">
        <f t="shared" si="6"/>
        <v>0.10309278350515463</v>
      </c>
      <c r="M53" s="75">
        <v>87</v>
      </c>
      <c r="N53" s="13">
        <f t="shared" si="7"/>
        <v>0.89690721649484539</v>
      </c>
      <c r="O53" s="103">
        <v>4687</v>
      </c>
      <c r="P53" s="75">
        <v>743</v>
      </c>
      <c r="Q53" s="13">
        <f t="shared" si="8"/>
        <v>0.15852357584809046</v>
      </c>
      <c r="R53" s="75">
        <v>3944</v>
      </c>
      <c r="S53" s="13">
        <f t="shared" si="9"/>
        <v>0.84147642415190949</v>
      </c>
      <c r="T53" s="103">
        <v>4210</v>
      </c>
      <c r="U53" s="75">
        <v>580</v>
      </c>
      <c r="V53" s="13">
        <f t="shared" si="10"/>
        <v>0.13776722090261281</v>
      </c>
      <c r="W53" s="75">
        <v>3630</v>
      </c>
      <c r="X53" s="13">
        <f t="shared" si="11"/>
        <v>0.86223277909738716</v>
      </c>
      <c r="Y53" s="103">
        <v>3202</v>
      </c>
      <c r="Z53" s="75">
        <v>334</v>
      </c>
      <c r="AA53" s="13">
        <f t="shared" si="12"/>
        <v>0.10430980637101811</v>
      </c>
      <c r="AB53" s="75">
        <v>2868</v>
      </c>
      <c r="AC53" s="13">
        <f t="shared" si="13"/>
        <v>0.89569019362898183</v>
      </c>
      <c r="AD53" s="103">
        <v>1620</v>
      </c>
      <c r="AE53" s="75">
        <v>117</v>
      </c>
      <c r="AF53" s="13">
        <f t="shared" si="14"/>
        <v>7.2222222222222215E-2</v>
      </c>
      <c r="AG53" s="75">
        <v>1503</v>
      </c>
      <c r="AH53" s="13">
        <f t="shared" si="15"/>
        <v>0.92777777777777781</v>
      </c>
      <c r="AI53" s="103">
        <v>524</v>
      </c>
      <c r="AJ53" s="75">
        <v>24</v>
      </c>
      <c r="AK53" s="13">
        <f t="shared" si="16"/>
        <v>4.5801526717557252E-2</v>
      </c>
      <c r="AL53" s="75">
        <v>500</v>
      </c>
      <c r="AM53" s="13">
        <f t="shared" si="17"/>
        <v>0.95419847328244278</v>
      </c>
      <c r="AN53" s="103">
        <f t="shared" si="18"/>
        <v>14368</v>
      </c>
      <c r="AO53" s="75">
        <f t="shared" si="19"/>
        <v>1809</v>
      </c>
      <c r="AP53" s="13">
        <f t="shared" si="20"/>
        <v>0.12590478841870825</v>
      </c>
      <c r="AQ53" s="34">
        <f t="shared" si="0"/>
        <v>12559</v>
      </c>
      <c r="AR53" s="13">
        <f t="shared" si="21"/>
        <v>0.87409521158129178</v>
      </c>
      <c r="AS53" s="98"/>
      <c r="AT53" s="272"/>
      <c r="AU53" s="342"/>
      <c r="AV53" s="160" t="s">
        <v>74</v>
      </c>
      <c r="AW53" s="225">
        <v>14128</v>
      </c>
      <c r="AX53" s="40">
        <v>1572</v>
      </c>
      <c r="AY53" s="91">
        <v>0.11126840317100793</v>
      </c>
      <c r="AZ53" s="40">
        <v>12556</v>
      </c>
      <c r="BA53" s="91">
        <v>0.88873159682899205</v>
      </c>
      <c r="BB53" s="98"/>
      <c r="BC53" s="58">
        <v>48</v>
      </c>
      <c r="BD53" s="32" t="s">
        <v>26</v>
      </c>
      <c r="BE53" s="38">
        <f t="shared" si="51"/>
        <v>0.27330850403476104</v>
      </c>
      <c r="BF53" s="38">
        <f t="shared" si="23"/>
        <v>0.28543901342411204</v>
      </c>
      <c r="BG53" s="38">
        <f t="shared" si="52"/>
        <v>0.72669149596523896</v>
      </c>
      <c r="BH53" s="38">
        <f t="shared" si="24"/>
        <v>0.71456098657588796</v>
      </c>
      <c r="BI53" s="38">
        <f t="shared" si="53"/>
        <v>0.22343921139101863</v>
      </c>
      <c r="BJ53" s="38">
        <f t="shared" si="25"/>
        <v>0.20904373610081542</v>
      </c>
      <c r="BK53" s="38">
        <f t="shared" si="54"/>
        <v>0.77656078860898137</v>
      </c>
      <c r="BL53" s="38">
        <f t="shared" si="26"/>
        <v>0.79095626389918461</v>
      </c>
    </row>
    <row r="54" spans="1:78" s="12" customFormat="1" ht="13.5" customHeight="1">
      <c r="B54" s="262">
        <v>17</v>
      </c>
      <c r="C54" s="329" t="s">
        <v>117</v>
      </c>
      <c r="D54" s="80" t="s">
        <v>143</v>
      </c>
      <c r="E54" s="101">
        <v>47</v>
      </c>
      <c r="F54" s="79">
        <v>7</v>
      </c>
      <c r="G54" s="77">
        <f t="shared" si="4"/>
        <v>0.14893617021276595</v>
      </c>
      <c r="H54" s="79">
        <v>40</v>
      </c>
      <c r="I54" s="77">
        <f t="shared" si="5"/>
        <v>0.85106382978723405</v>
      </c>
      <c r="J54" s="101">
        <v>143</v>
      </c>
      <c r="K54" s="79">
        <v>10</v>
      </c>
      <c r="L54" s="77">
        <f t="shared" si="6"/>
        <v>6.9930069930069935E-2</v>
      </c>
      <c r="M54" s="79">
        <v>133</v>
      </c>
      <c r="N54" s="77">
        <f t="shared" si="7"/>
        <v>0.93006993006993011</v>
      </c>
      <c r="O54" s="101">
        <v>5696</v>
      </c>
      <c r="P54" s="79">
        <v>1073</v>
      </c>
      <c r="Q54" s="77">
        <f t="shared" si="8"/>
        <v>0.18837780898876405</v>
      </c>
      <c r="R54" s="79">
        <v>4623</v>
      </c>
      <c r="S54" s="77">
        <f t="shared" si="9"/>
        <v>0.811622191011236</v>
      </c>
      <c r="T54" s="101">
        <v>5502</v>
      </c>
      <c r="U54" s="79">
        <v>799</v>
      </c>
      <c r="V54" s="77">
        <f t="shared" si="10"/>
        <v>0.14521992002908032</v>
      </c>
      <c r="W54" s="79">
        <v>4703</v>
      </c>
      <c r="X54" s="77">
        <f t="shared" si="11"/>
        <v>0.85478007997091965</v>
      </c>
      <c r="Y54" s="101">
        <v>4063</v>
      </c>
      <c r="Z54" s="79">
        <v>387</v>
      </c>
      <c r="AA54" s="77">
        <f t="shared" si="12"/>
        <v>9.5249815407334487E-2</v>
      </c>
      <c r="AB54" s="79">
        <v>3676</v>
      </c>
      <c r="AC54" s="77">
        <f t="shared" si="13"/>
        <v>0.90475018459266554</v>
      </c>
      <c r="AD54" s="101">
        <v>1869</v>
      </c>
      <c r="AE54" s="79">
        <v>133</v>
      </c>
      <c r="AF54" s="77">
        <f t="shared" si="14"/>
        <v>7.116104868913857E-2</v>
      </c>
      <c r="AG54" s="79">
        <v>1736</v>
      </c>
      <c r="AH54" s="77">
        <f t="shared" si="15"/>
        <v>0.92883895131086147</v>
      </c>
      <c r="AI54" s="101">
        <v>561</v>
      </c>
      <c r="AJ54" s="79">
        <v>36</v>
      </c>
      <c r="AK54" s="77">
        <f t="shared" si="16"/>
        <v>6.4171122994652413E-2</v>
      </c>
      <c r="AL54" s="79">
        <v>525</v>
      </c>
      <c r="AM54" s="77">
        <f t="shared" si="17"/>
        <v>0.93582887700534756</v>
      </c>
      <c r="AN54" s="101">
        <f t="shared" si="18"/>
        <v>17881</v>
      </c>
      <c r="AO54" s="79">
        <f t="shared" si="19"/>
        <v>2445</v>
      </c>
      <c r="AP54" s="77">
        <f t="shared" si="20"/>
        <v>0.13673731894189364</v>
      </c>
      <c r="AQ54" s="78">
        <f t="shared" ref="AQ54:AQ101" si="55">SUM(H54,M54,R54,W54,AB54,AG54,AL54)</f>
        <v>15436</v>
      </c>
      <c r="AR54" s="77">
        <f t="shared" si="21"/>
        <v>0.86326268105810633</v>
      </c>
      <c r="AS54" s="98"/>
      <c r="AT54" s="272">
        <v>17</v>
      </c>
      <c r="AU54" s="342" t="s">
        <v>117</v>
      </c>
      <c r="AV54" s="11" t="s">
        <v>136</v>
      </c>
      <c r="AW54" s="225">
        <v>17479</v>
      </c>
      <c r="AX54" s="40">
        <v>2252</v>
      </c>
      <c r="AY54" s="91">
        <v>0.12884032267292178</v>
      </c>
      <c r="AZ54" s="40">
        <v>15227</v>
      </c>
      <c r="BA54" s="91">
        <v>0.87115967732707822</v>
      </c>
      <c r="BB54" s="98"/>
      <c r="BC54" s="58">
        <v>49</v>
      </c>
      <c r="BD54" s="32" t="s">
        <v>27</v>
      </c>
      <c r="BE54" s="38">
        <f t="shared" si="51"/>
        <v>0.15676068272606222</v>
      </c>
      <c r="BF54" s="38">
        <f t="shared" si="23"/>
        <v>0.14426290382473078</v>
      </c>
      <c r="BG54" s="38">
        <f t="shared" si="52"/>
        <v>0.84323931727393775</v>
      </c>
      <c r="BH54" s="38">
        <f t="shared" si="24"/>
        <v>0.85573709617526916</v>
      </c>
      <c r="BI54" s="38">
        <f t="shared" si="53"/>
        <v>0.13520906604142244</v>
      </c>
      <c r="BJ54" s="38">
        <f t="shared" si="25"/>
        <v>0.12361396303901437</v>
      </c>
      <c r="BK54" s="38">
        <f t="shared" si="54"/>
        <v>0.86479093395857753</v>
      </c>
      <c r="BL54" s="38">
        <f t="shared" si="26"/>
        <v>0.8763860369609856</v>
      </c>
    </row>
    <row r="55" spans="1:78" s="12" customFormat="1" ht="13.5" customHeight="1">
      <c r="B55" s="263"/>
      <c r="C55" s="330"/>
      <c r="D55" s="70" t="s">
        <v>142</v>
      </c>
      <c r="E55" s="102">
        <v>10</v>
      </c>
      <c r="F55" s="69">
        <v>0</v>
      </c>
      <c r="G55" s="67">
        <f t="shared" ref="G55:G102" si="56">IFERROR(F55/E55,"-")</f>
        <v>0</v>
      </c>
      <c r="H55" s="69">
        <v>10</v>
      </c>
      <c r="I55" s="67">
        <f t="shared" ref="I55:I102" si="57">IFERROR(H55/E55,"-")</f>
        <v>1</v>
      </c>
      <c r="J55" s="102">
        <v>22</v>
      </c>
      <c r="K55" s="69">
        <v>3</v>
      </c>
      <c r="L55" s="67">
        <f t="shared" ref="L55:L102" si="58">IFERROR(K55/J55,"-")</f>
        <v>0.13636363636363635</v>
      </c>
      <c r="M55" s="69">
        <v>19</v>
      </c>
      <c r="N55" s="67">
        <f t="shared" ref="N55:N102" si="59">IFERROR(M55/J55,"-")</f>
        <v>0.86363636363636365</v>
      </c>
      <c r="O55" s="102">
        <v>1108</v>
      </c>
      <c r="P55" s="69">
        <v>150</v>
      </c>
      <c r="Q55" s="67">
        <f t="shared" ref="Q55:Q102" si="60">IFERROR(P55/O55,"-")</f>
        <v>0.13537906137184116</v>
      </c>
      <c r="R55" s="69">
        <v>958</v>
      </c>
      <c r="S55" s="67">
        <f t="shared" ref="S55:S102" si="61">IFERROR(R55/O55,"-")</f>
        <v>0.86462093862815881</v>
      </c>
      <c r="T55" s="102">
        <v>651</v>
      </c>
      <c r="U55" s="69">
        <v>73</v>
      </c>
      <c r="V55" s="67">
        <f t="shared" ref="V55:V102" si="62">IFERROR(U55/T55,"-")</f>
        <v>0.11213517665130568</v>
      </c>
      <c r="W55" s="69">
        <v>578</v>
      </c>
      <c r="X55" s="67">
        <f t="shared" ref="X55:X102" si="63">IFERROR(W55/T55,"-")</f>
        <v>0.88786482334869432</v>
      </c>
      <c r="Y55" s="102">
        <v>396</v>
      </c>
      <c r="Z55" s="69">
        <v>30</v>
      </c>
      <c r="AA55" s="67">
        <f t="shared" ref="AA55:AA102" si="64">IFERROR(Z55/Y55,"-")</f>
        <v>7.575757575757576E-2</v>
      </c>
      <c r="AB55" s="69">
        <v>366</v>
      </c>
      <c r="AC55" s="67">
        <f t="shared" ref="AC55:AC102" si="65">IFERROR(AB55/Y55,"-")</f>
        <v>0.9242424242424242</v>
      </c>
      <c r="AD55" s="102">
        <v>228</v>
      </c>
      <c r="AE55" s="69">
        <v>8</v>
      </c>
      <c r="AF55" s="67">
        <f t="shared" ref="AF55:AF102" si="66">IFERROR(AE55/AD55,"-")</f>
        <v>3.5087719298245612E-2</v>
      </c>
      <c r="AG55" s="69">
        <v>220</v>
      </c>
      <c r="AH55" s="67">
        <f t="shared" ref="AH55:AH102" si="67">IFERROR(AG55/AD55,"-")</f>
        <v>0.96491228070175439</v>
      </c>
      <c r="AI55" s="102">
        <v>135</v>
      </c>
      <c r="AJ55" s="69">
        <v>4</v>
      </c>
      <c r="AK55" s="67">
        <f t="shared" ref="AK55:AK102" si="68">IFERROR(AJ55/AI55,"-")</f>
        <v>2.9629629629629631E-2</v>
      </c>
      <c r="AL55" s="69">
        <v>131</v>
      </c>
      <c r="AM55" s="67">
        <f t="shared" ref="AM55:AM102" si="69">IFERROR(AL55/AI55,"-")</f>
        <v>0.97037037037037033</v>
      </c>
      <c r="AN55" s="102">
        <f t="shared" ref="AN55:AN102" si="70">SUM(E55,J55,O55,T55,Y55,AD55,AI55)</f>
        <v>2550</v>
      </c>
      <c r="AO55" s="69">
        <f t="shared" ref="AO55:AO102" si="71">SUM(F55,K55,P55,U55,Z55,AE55,AJ55)</f>
        <v>268</v>
      </c>
      <c r="AP55" s="67">
        <f t="shared" ref="AP55:AP102" si="72">IFERROR(AO55/AN55,"-")</f>
        <v>0.10509803921568628</v>
      </c>
      <c r="AQ55" s="68">
        <f t="shared" si="55"/>
        <v>2282</v>
      </c>
      <c r="AR55" s="67">
        <f t="shared" ref="AR55:AR102" si="73">IFERROR(AQ55/AN55,"-")</f>
        <v>0.89490196078431372</v>
      </c>
      <c r="AS55" s="98"/>
      <c r="AT55" s="272"/>
      <c r="AU55" s="342"/>
      <c r="AV55" s="11" t="s">
        <v>142</v>
      </c>
      <c r="AW55" s="225">
        <v>2675</v>
      </c>
      <c r="AX55" s="40">
        <v>281</v>
      </c>
      <c r="AY55" s="91">
        <v>0.10504672897196261</v>
      </c>
      <c r="AZ55" s="40">
        <v>2394</v>
      </c>
      <c r="BA55" s="91">
        <v>0.89495327102803734</v>
      </c>
      <c r="BB55" s="98"/>
      <c r="BC55" s="58">
        <v>50</v>
      </c>
      <c r="BD55" s="32" t="s">
        <v>16</v>
      </c>
      <c r="BE55" s="38">
        <f t="shared" si="51"/>
        <v>0.21566487002797299</v>
      </c>
      <c r="BF55" s="38">
        <f t="shared" si="23"/>
        <v>0.2113231917336395</v>
      </c>
      <c r="BG55" s="38">
        <f t="shared" si="52"/>
        <v>0.78433512997202703</v>
      </c>
      <c r="BH55" s="38">
        <f t="shared" si="24"/>
        <v>0.78867680826636055</v>
      </c>
      <c r="BI55" s="38">
        <f t="shared" si="53"/>
        <v>0.16505263157894737</v>
      </c>
      <c r="BJ55" s="38">
        <f t="shared" si="25"/>
        <v>0.17119675456389452</v>
      </c>
      <c r="BK55" s="38">
        <f t="shared" si="54"/>
        <v>0.83494736842105266</v>
      </c>
      <c r="BL55" s="38">
        <f t="shared" si="26"/>
        <v>0.82880324543610551</v>
      </c>
    </row>
    <row r="56" spans="1:78" s="12" customFormat="1" ht="13.5" customHeight="1">
      <c r="B56" s="264"/>
      <c r="C56" s="332"/>
      <c r="D56" s="76" t="s">
        <v>141</v>
      </c>
      <c r="E56" s="103">
        <v>57</v>
      </c>
      <c r="F56" s="75">
        <v>7</v>
      </c>
      <c r="G56" s="13">
        <f t="shared" si="56"/>
        <v>0.12280701754385964</v>
      </c>
      <c r="H56" s="75">
        <v>50</v>
      </c>
      <c r="I56" s="13">
        <f t="shared" si="57"/>
        <v>0.8771929824561403</v>
      </c>
      <c r="J56" s="103">
        <v>165</v>
      </c>
      <c r="K56" s="75">
        <v>13</v>
      </c>
      <c r="L56" s="13">
        <f t="shared" si="58"/>
        <v>7.8787878787878782E-2</v>
      </c>
      <c r="M56" s="75">
        <v>152</v>
      </c>
      <c r="N56" s="13">
        <f t="shared" si="59"/>
        <v>0.92121212121212126</v>
      </c>
      <c r="O56" s="103">
        <v>6804</v>
      </c>
      <c r="P56" s="75">
        <v>1223</v>
      </c>
      <c r="Q56" s="13">
        <f t="shared" si="60"/>
        <v>0.1797472075249853</v>
      </c>
      <c r="R56" s="75">
        <v>5581</v>
      </c>
      <c r="S56" s="13">
        <f t="shared" si="61"/>
        <v>0.8202527924750147</v>
      </c>
      <c r="T56" s="103">
        <v>6153</v>
      </c>
      <c r="U56" s="75">
        <v>872</v>
      </c>
      <c r="V56" s="13">
        <f t="shared" si="62"/>
        <v>0.14171948642938403</v>
      </c>
      <c r="W56" s="75">
        <v>5281</v>
      </c>
      <c r="X56" s="13">
        <f t="shared" si="63"/>
        <v>0.85828051357061597</v>
      </c>
      <c r="Y56" s="103">
        <v>4459</v>
      </c>
      <c r="Z56" s="75">
        <v>417</v>
      </c>
      <c r="AA56" s="13">
        <f t="shared" si="64"/>
        <v>9.35187261717874E-2</v>
      </c>
      <c r="AB56" s="75">
        <v>4042</v>
      </c>
      <c r="AC56" s="13">
        <f t="shared" si="65"/>
        <v>0.90648127382821264</v>
      </c>
      <c r="AD56" s="103">
        <v>2097</v>
      </c>
      <c r="AE56" s="75">
        <v>141</v>
      </c>
      <c r="AF56" s="13">
        <f t="shared" si="66"/>
        <v>6.7238912732474967E-2</v>
      </c>
      <c r="AG56" s="75">
        <v>1956</v>
      </c>
      <c r="AH56" s="13">
        <f t="shared" si="67"/>
        <v>0.93276108726752505</v>
      </c>
      <c r="AI56" s="103">
        <v>696</v>
      </c>
      <c r="AJ56" s="75">
        <v>40</v>
      </c>
      <c r="AK56" s="13">
        <f t="shared" si="68"/>
        <v>5.7471264367816091E-2</v>
      </c>
      <c r="AL56" s="75">
        <v>656</v>
      </c>
      <c r="AM56" s="13">
        <f t="shared" si="69"/>
        <v>0.94252873563218387</v>
      </c>
      <c r="AN56" s="103">
        <f t="shared" si="70"/>
        <v>20431</v>
      </c>
      <c r="AO56" s="75">
        <f t="shared" si="71"/>
        <v>2713</v>
      </c>
      <c r="AP56" s="13">
        <f t="shared" si="72"/>
        <v>0.13278840976946796</v>
      </c>
      <c r="AQ56" s="34">
        <f t="shared" si="55"/>
        <v>17718</v>
      </c>
      <c r="AR56" s="13">
        <f t="shared" si="73"/>
        <v>0.86721159023053207</v>
      </c>
      <c r="AS56" s="98"/>
      <c r="AT56" s="272"/>
      <c r="AU56" s="342"/>
      <c r="AV56" s="160" t="s">
        <v>74</v>
      </c>
      <c r="AW56" s="225">
        <v>20154</v>
      </c>
      <c r="AX56" s="40">
        <v>2533</v>
      </c>
      <c r="AY56" s="91">
        <v>0.12568224670040687</v>
      </c>
      <c r="AZ56" s="40">
        <v>17621</v>
      </c>
      <c r="BA56" s="91">
        <v>0.87431775329959316</v>
      </c>
      <c r="BB56" s="98"/>
      <c r="BC56" s="58">
        <v>51</v>
      </c>
      <c r="BD56" s="32" t="s">
        <v>48</v>
      </c>
      <c r="BE56" s="38">
        <f t="shared" si="51"/>
        <v>0.3082936425761027</v>
      </c>
      <c r="BF56" s="38">
        <f t="shared" si="23"/>
        <v>0.30713821490467935</v>
      </c>
      <c r="BG56" s="38">
        <f t="shared" si="52"/>
        <v>0.6917063574238973</v>
      </c>
      <c r="BH56" s="38">
        <f t="shared" si="24"/>
        <v>0.69286178509532059</v>
      </c>
      <c r="BI56" s="38">
        <f t="shared" si="53"/>
        <v>0.19825773505557223</v>
      </c>
      <c r="BJ56" s="38">
        <f t="shared" si="25"/>
        <v>0.20024721878862795</v>
      </c>
      <c r="BK56" s="38">
        <f t="shared" si="54"/>
        <v>0.8017422649444278</v>
      </c>
      <c r="BL56" s="38">
        <f t="shared" si="26"/>
        <v>0.79975278121137205</v>
      </c>
    </row>
    <row r="57" spans="1:78" s="12" customFormat="1" ht="13.5" customHeight="1">
      <c r="B57" s="262">
        <v>18</v>
      </c>
      <c r="C57" s="329" t="s">
        <v>62</v>
      </c>
      <c r="D57" s="80" t="s">
        <v>143</v>
      </c>
      <c r="E57" s="101">
        <v>28</v>
      </c>
      <c r="F57" s="244">
        <v>4</v>
      </c>
      <c r="G57" s="77">
        <f t="shared" si="56"/>
        <v>0.14285714285714285</v>
      </c>
      <c r="H57" s="89">
        <v>24</v>
      </c>
      <c r="I57" s="77">
        <f t="shared" si="57"/>
        <v>0.8571428571428571</v>
      </c>
      <c r="J57" s="101">
        <v>103</v>
      </c>
      <c r="K57" s="79">
        <v>10</v>
      </c>
      <c r="L57" s="77">
        <f t="shared" si="58"/>
        <v>9.7087378640776698E-2</v>
      </c>
      <c r="M57" s="79">
        <v>93</v>
      </c>
      <c r="N57" s="77">
        <f t="shared" si="59"/>
        <v>0.90291262135922334</v>
      </c>
      <c r="O57" s="101">
        <v>5112</v>
      </c>
      <c r="P57" s="79">
        <v>909</v>
      </c>
      <c r="Q57" s="77">
        <f t="shared" si="60"/>
        <v>0.17781690140845072</v>
      </c>
      <c r="R57" s="79">
        <v>4203</v>
      </c>
      <c r="S57" s="77">
        <f t="shared" si="61"/>
        <v>0.82218309859154926</v>
      </c>
      <c r="T57" s="101">
        <v>4939</v>
      </c>
      <c r="U57" s="79">
        <v>685</v>
      </c>
      <c r="V57" s="77">
        <f t="shared" si="62"/>
        <v>0.13869204292366877</v>
      </c>
      <c r="W57" s="79">
        <v>4254</v>
      </c>
      <c r="X57" s="77">
        <f t="shared" si="63"/>
        <v>0.86130795707633123</v>
      </c>
      <c r="Y57" s="101">
        <v>3720</v>
      </c>
      <c r="Z57" s="79">
        <v>382</v>
      </c>
      <c r="AA57" s="77">
        <f t="shared" si="64"/>
        <v>0.10268817204301076</v>
      </c>
      <c r="AB57" s="79">
        <v>3338</v>
      </c>
      <c r="AC57" s="77">
        <f t="shared" si="65"/>
        <v>0.89731182795698927</v>
      </c>
      <c r="AD57" s="101">
        <v>1770</v>
      </c>
      <c r="AE57" s="79">
        <v>120</v>
      </c>
      <c r="AF57" s="77">
        <f t="shared" si="66"/>
        <v>6.7796610169491525E-2</v>
      </c>
      <c r="AG57" s="79">
        <v>1650</v>
      </c>
      <c r="AH57" s="77">
        <f t="shared" si="67"/>
        <v>0.93220338983050843</v>
      </c>
      <c r="AI57" s="101">
        <v>539</v>
      </c>
      <c r="AJ57" s="79">
        <v>17</v>
      </c>
      <c r="AK57" s="77">
        <f t="shared" si="68"/>
        <v>3.1539888682745827E-2</v>
      </c>
      <c r="AL57" s="79">
        <v>522</v>
      </c>
      <c r="AM57" s="77">
        <f t="shared" si="69"/>
        <v>0.96846011131725418</v>
      </c>
      <c r="AN57" s="101">
        <f t="shared" si="70"/>
        <v>16211</v>
      </c>
      <c r="AO57" s="79">
        <f t="shared" si="71"/>
        <v>2127</v>
      </c>
      <c r="AP57" s="77">
        <f t="shared" si="72"/>
        <v>0.13120720498426994</v>
      </c>
      <c r="AQ57" s="78">
        <f t="shared" si="55"/>
        <v>14084</v>
      </c>
      <c r="AR57" s="77">
        <f t="shared" si="73"/>
        <v>0.86879279501573003</v>
      </c>
      <c r="AS57" s="98"/>
      <c r="AT57" s="272">
        <v>18</v>
      </c>
      <c r="AU57" s="342" t="s">
        <v>62</v>
      </c>
      <c r="AV57" s="11" t="s">
        <v>136</v>
      </c>
      <c r="AW57" s="225">
        <v>15959</v>
      </c>
      <c r="AX57" s="40">
        <v>1824</v>
      </c>
      <c r="AY57" s="91">
        <v>0.11429287549345198</v>
      </c>
      <c r="AZ57" s="40">
        <v>14135</v>
      </c>
      <c r="BA57" s="91">
        <v>0.88570712450654798</v>
      </c>
      <c r="BB57" s="98"/>
      <c r="BC57" s="58">
        <v>52</v>
      </c>
      <c r="BD57" s="32" t="s">
        <v>4</v>
      </c>
      <c r="BE57" s="38">
        <f t="shared" si="51"/>
        <v>0.27045339412360692</v>
      </c>
      <c r="BF57" s="38">
        <f t="shared" si="23"/>
        <v>0.25827199787812477</v>
      </c>
      <c r="BG57" s="38">
        <f t="shared" si="52"/>
        <v>0.72954660587639308</v>
      </c>
      <c r="BH57" s="38">
        <f t="shared" si="24"/>
        <v>0.74172800212187517</v>
      </c>
      <c r="BI57" s="38">
        <f t="shared" si="53"/>
        <v>0.19642218246869408</v>
      </c>
      <c r="BJ57" s="38">
        <f t="shared" si="25"/>
        <v>0.20811472542847148</v>
      </c>
      <c r="BK57" s="38">
        <f t="shared" si="54"/>
        <v>0.80357781753130586</v>
      </c>
      <c r="BL57" s="38">
        <f t="shared" si="26"/>
        <v>0.79188527457152846</v>
      </c>
    </row>
    <row r="58" spans="1:78" s="12" customFormat="1" ht="13.5" customHeight="1">
      <c r="B58" s="263"/>
      <c r="C58" s="330"/>
      <c r="D58" s="70" t="s">
        <v>142</v>
      </c>
      <c r="E58" s="203">
        <v>3</v>
      </c>
      <c r="F58" s="245">
        <v>0</v>
      </c>
      <c r="G58" s="190">
        <f t="shared" si="56"/>
        <v>0</v>
      </c>
      <c r="H58" s="238">
        <v>3</v>
      </c>
      <c r="I58" s="190">
        <f t="shared" si="57"/>
        <v>1</v>
      </c>
      <c r="J58" s="203">
        <v>13</v>
      </c>
      <c r="K58" s="192">
        <v>0</v>
      </c>
      <c r="L58" s="190">
        <f t="shared" si="58"/>
        <v>0</v>
      </c>
      <c r="M58" s="192">
        <v>13</v>
      </c>
      <c r="N58" s="190">
        <f t="shared" si="59"/>
        <v>1</v>
      </c>
      <c r="O58" s="203">
        <v>1060</v>
      </c>
      <c r="P58" s="192">
        <v>145</v>
      </c>
      <c r="Q58" s="190">
        <f t="shared" si="60"/>
        <v>0.13679245283018868</v>
      </c>
      <c r="R58" s="192">
        <v>915</v>
      </c>
      <c r="S58" s="190">
        <f t="shared" si="61"/>
        <v>0.8632075471698113</v>
      </c>
      <c r="T58" s="203">
        <v>659</v>
      </c>
      <c r="U58" s="192">
        <v>73</v>
      </c>
      <c r="V58" s="190">
        <f t="shared" si="62"/>
        <v>0.11077389984825493</v>
      </c>
      <c r="W58" s="192">
        <v>586</v>
      </c>
      <c r="X58" s="190">
        <f t="shared" si="63"/>
        <v>0.88922610015174508</v>
      </c>
      <c r="Y58" s="203">
        <v>354</v>
      </c>
      <c r="Z58" s="192">
        <v>33</v>
      </c>
      <c r="AA58" s="190">
        <f t="shared" si="64"/>
        <v>9.3220338983050849E-2</v>
      </c>
      <c r="AB58" s="192">
        <v>321</v>
      </c>
      <c r="AC58" s="190">
        <f t="shared" si="65"/>
        <v>0.90677966101694918</v>
      </c>
      <c r="AD58" s="203">
        <v>187</v>
      </c>
      <c r="AE58" s="192">
        <v>8</v>
      </c>
      <c r="AF58" s="190">
        <f t="shared" si="66"/>
        <v>4.2780748663101602E-2</v>
      </c>
      <c r="AG58" s="192">
        <v>179</v>
      </c>
      <c r="AH58" s="190">
        <f t="shared" si="67"/>
        <v>0.95721925133689845</v>
      </c>
      <c r="AI58" s="203">
        <v>119</v>
      </c>
      <c r="AJ58" s="192">
        <v>1</v>
      </c>
      <c r="AK58" s="190">
        <f t="shared" si="68"/>
        <v>8.4033613445378148E-3</v>
      </c>
      <c r="AL58" s="192">
        <v>118</v>
      </c>
      <c r="AM58" s="190">
        <f t="shared" si="69"/>
        <v>0.99159663865546221</v>
      </c>
      <c r="AN58" s="203">
        <f t="shared" si="70"/>
        <v>2395</v>
      </c>
      <c r="AO58" s="192">
        <f t="shared" si="71"/>
        <v>260</v>
      </c>
      <c r="AP58" s="190">
        <f t="shared" si="72"/>
        <v>0.10855949895615867</v>
      </c>
      <c r="AQ58" s="191">
        <f t="shared" si="55"/>
        <v>2135</v>
      </c>
      <c r="AR58" s="190">
        <f t="shared" si="73"/>
        <v>0.89144050104384132</v>
      </c>
      <c r="AS58" s="98"/>
      <c r="AT58" s="272"/>
      <c r="AU58" s="342"/>
      <c r="AV58" s="11" t="s">
        <v>142</v>
      </c>
      <c r="AW58" s="225">
        <v>2448</v>
      </c>
      <c r="AX58" s="40">
        <v>239</v>
      </c>
      <c r="AY58" s="91">
        <v>9.7630718954248366E-2</v>
      </c>
      <c r="AZ58" s="40">
        <v>2209</v>
      </c>
      <c r="BA58" s="91">
        <v>0.90236928104575165</v>
      </c>
      <c r="BB58" s="98"/>
      <c r="BC58" s="58">
        <v>53</v>
      </c>
      <c r="BD58" s="32" t="s">
        <v>22</v>
      </c>
      <c r="BE58" s="38">
        <f t="shared" si="51"/>
        <v>0.20873304664240822</v>
      </c>
      <c r="BF58" s="38">
        <f t="shared" si="23"/>
        <v>0.21729185727355901</v>
      </c>
      <c r="BG58" s="38">
        <f t="shared" si="52"/>
        <v>0.79126695335759178</v>
      </c>
      <c r="BH58" s="38">
        <f t="shared" si="24"/>
        <v>0.78270814272644096</v>
      </c>
      <c r="BI58" s="38">
        <f t="shared" si="53"/>
        <v>0.16574585635359115</v>
      </c>
      <c r="BJ58" s="38">
        <f t="shared" si="25"/>
        <v>0.17065637065637065</v>
      </c>
      <c r="BK58" s="38">
        <f t="shared" si="54"/>
        <v>0.83425414364640882</v>
      </c>
      <c r="BL58" s="38">
        <f t="shared" si="26"/>
        <v>0.82934362934362937</v>
      </c>
    </row>
    <row r="59" spans="1:78" s="12" customFormat="1" ht="13.5" customHeight="1">
      <c r="B59" s="264"/>
      <c r="C59" s="332"/>
      <c r="D59" s="76" t="s">
        <v>141</v>
      </c>
      <c r="E59" s="105">
        <v>31</v>
      </c>
      <c r="F59" s="62">
        <v>4</v>
      </c>
      <c r="G59" s="60">
        <f t="shared" si="56"/>
        <v>0.12903225806451613</v>
      </c>
      <c r="H59" s="62">
        <v>27</v>
      </c>
      <c r="I59" s="60">
        <f t="shared" si="57"/>
        <v>0.87096774193548387</v>
      </c>
      <c r="J59" s="105">
        <v>116</v>
      </c>
      <c r="K59" s="62">
        <v>10</v>
      </c>
      <c r="L59" s="60">
        <f t="shared" si="58"/>
        <v>8.6206896551724144E-2</v>
      </c>
      <c r="M59" s="62">
        <v>106</v>
      </c>
      <c r="N59" s="60">
        <f t="shared" si="59"/>
        <v>0.91379310344827591</v>
      </c>
      <c r="O59" s="105">
        <v>6172</v>
      </c>
      <c r="P59" s="62">
        <v>1054</v>
      </c>
      <c r="Q59" s="60">
        <f t="shared" si="60"/>
        <v>0.17077122488658458</v>
      </c>
      <c r="R59" s="62">
        <v>5118</v>
      </c>
      <c r="S59" s="60">
        <f t="shared" si="61"/>
        <v>0.82922877511341542</v>
      </c>
      <c r="T59" s="105">
        <v>5598</v>
      </c>
      <c r="U59" s="62">
        <v>758</v>
      </c>
      <c r="V59" s="60">
        <f t="shared" si="62"/>
        <v>0.13540550196498749</v>
      </c>
      <c r="W59" s="62">
        <v>4840</v>
      </c>
      <c r="X59" s="60">
        <f t="shared" si="63"/>
        <v>0.86459449803501254</v>
      </c>
      <c r="Y59" s="105">
        <v>4074</v>
      </c>
      <c r="Z59" s="62">
        <v>415</v>
      </c>
      <c r="AA59" s="60">
        <f t="shared" si="64"/>
        <v>0.10186548846342661</v>
      </c>
      <c r="AB59" s="62">
        <v>3659</v>
      </c>
      <c r="AC59" s="60">
        <f t="shared" si="65"/>
        <v>0.89813451153657342</v>
      </c>
      <c r="AD59" s="105">
        <v>1957</v>
      </c>
      <c r="AE59" s="62">
        <v>128</v>
      </c>
      <c r="AF59" s="60">
        <f t="shared" si="66"/>
        <v>6.5406234031681151E-2</v>
      </c>
      <c r="AG59" s="62">
        <v>1829</v>
      </c>
      <c r="AH59" s="60">
        <f t="shared" si="67"/>
        <v>0.93459376596831889</v>
      </c>
      <c r="AI59" s="105">
        <v>658</v>
      </c>
      <c r="AJ59" s="62">
        <v>18</v>
      </c>
      <c r="AK59" s="60">
        <f t="shared" si="68"/>
        <v>2.7355623100303952E-2</v>
      </c>
      <c r="AL59" s="62">
        <v>640</v>
      </c>
      <c r="AM59" s="60">
        <f t="shared" si="69"/>
        <v>0.97264437689969607</v>
      </c>
      <c r="AN59" s="105">
        <f t="shared" si="70"/>
        <v>18606</v>
      </c>
      <c r="AO59" s="62">
        <f t="shared" si="71"/>
        <v>2387</v>
      </c>
      <c r="AP59" s="60">
        <f t="shared" si="72"/>
        <v>0.12829194883370956</v>
      </c>
      <c r="AQ59" s="61">
        <f t="shared" si="55"/>
        <v>16219</v>
      </c>
      <c r="AR59" s="60">
        <f t="shared" si="73"/>
        <v>0.87170805116629047</v>
      </c>
      <c r="AS59" s="98"/>
      <c r="AT59" s="272"/>
      <c r="AU59" s="342"/>
      <c r="AV59" s="160" t="s">
        <v>74</v>
      </c>
      <c r="AW59" s="225">
        <v>18407</v>
      </c>
      <c r="AX59" s="40">
        <v>2063</v>
      </c>
      <c r="AY59" s="91">
        <v>0.11207692725593524</v>
      </c>
      <c r="AZ59" s="40">
        <v>16344</v>
      </c>
      <c r="BA59" s="91">
        <v>0.88792307274406479</v>
      </c>
      <c r="BB59" s="98"/>
      <c r="BC59" s="58">
        <v>54</v>
      </c>
      <c r="BD59" s="32" t="s">
        <v>28</v>
      </c>
      <c r="BE59" s="38">
        <f t="shared" si="51"/>
        <v>0.29401384552735171</v>
      </c>
      <c r="BF59" s="38">
        <f t="shared" si="23"/>
        <v>0.29561397293275704</v>
      </c>
      <c r="BG59" s="38">
        <f t="shared" si="52"/>
        <v>0.70598615447264834</v>
      </c>
      <c r="BH59" s="38">
        <f t="shared" si="24"/>
        <v>0.70438602706724296</v>
      </c>
      <c r="BI59" s="38">
        <f t="shared" si="53"/>
        <v>0.21317512274959083</v>
      </c>
      <c r="BJ59" s="38">
        <f t="shared" si="25"/>
        <v>0.21107128634010355</v>
      </c>
      <c r="BK59" s="38">
        <f t="shared" si="54"/>
        <v>0.78682487725040917</v>
      </c>
      <c r="BL59" s="38">
        <f t="shared" si="26"/>
        <v>0.78892871365989647</v>
      </c>
    </row>
    <row r="60" spans="1:78" s="12" customFormat="1" ht="13.5" customHeight="1">
      <c r="B60" s="262">
        <v>19</v>
      </c>
      <c r="C60" s="329" t="s">
        <v>118</v>
      </c>
      <c r="D60" s="80" t="s">
        <v>143</v>
      </c>
      <c r="E60" s="101">
        <v>32</v>
      </c>
      <c r="F60" s="79">
        <v>1</v>
      </c>
      <c r="G60" s="77">
        <f t="shared" si="56"/>
        <v>3.125E-2</v>
      </c>
      <c r="H60" s="79">
        <v>31</v>
      </c>
      <c r="I60" s="77">
        <f t="shared" si="57"/>
        <v>0.96875</v>
      </c>
      <c r="J60" s="101">
        <v>127</v>
      </c>
      <c r="K60" s="79">
        <v>8</v>
      </c>
      <c r="L60" s="77">
        <f t="shared" si="58"/>
        <v>6.2992125984251968E-2</v>
      </c>
      <c r="M60" s="79">
        <v>119</v>
      </c>
      <c r="N60" s="77">
        <f t="shared" si="59"/>
        <v>0.93700787401574803</v>
      </c>
      <c r="O60" s="101">
        <v>3590</v>
      </c>
      <c r="P60" s="79">
        <v>608</v>
      </c>
      <c r="Q60" s="77">
        <f t="shared" si="60"/>
        <v>0.16935933147632312</v>
      </c>
      <c r="R60" s="79">
        <v>2982</v>
      </c>
      <c r="S60" s="77">
        <f t="shared" si="61"/>
        <v>0.83064066852367691</v>
      </c>
      <c r="T60" s="101">
        <v>3206</v>
      </c>
      <c r="U60" s="79">
        <v>464</v>
      </c>
      <c r="V60" s="77">
        <f t="shared" si="62"/>
        <v>0.14472863381160325</v>
      </c>
      <c r="W60" s="79">
        <v>2742</v>
      </c>
      <c r="X60" s="77">
        <f t="shared" si="63"/>
        <v>0.85527136618839672</v>
      </c>
      <c r="Y60" s="101">
        <v>2193</v>
      </c>
      <c r="Z60" s="79">
        <v>226</v>
      </c>
      <c r="AA60" s="77">
        <f t="shared" si="64"/>
        <v>0.10305517555859553</v>
      </c>
      <c r="AB60" s="79">
        <v>1967</v>
      </c>
      <c r="AC60" s="77">
        <f t="shared" si="65"/>
        <v>0.89694482444140444</v>
      </c>
      <c r="AD60" s="101">
        <v>974</v>
      </c>
      <c r="AE60" s="79">
        <v>67</v>
      </c>
      <c r="AF60" s="77">
        <f t="shared" si="66"/>
        <v>6.8788501026694052E-2</v>
      </c>
      <c r="AG60" s="79">
        <v>907</v>
      </c>
      <c r="AH60" s="77">
        <f t="shared" si="67"/>
        <v>0.93121149897330591</v>
      </c>
      <c r="AI60" s="101">
        <v>274</v>
      </c>
      <c r="AJ60" s="79">
        <v>14</v>
      </c>
      <c r="AK60" s="77">
        <f t="shared" si="68"/>
        <v>5.1094890510948905E-2</v>
      </c>
      <c r="AL60" s="79">
        <v>260</v>
      </c>
      <c r="AM60" s="77">
        <f t="shared" si="69"/>
        <v>0.94890510948905105</v>
      </c>
      <c r="AN60" s="101">
        <f t="shared" si="70"/>
        <v>10396</v>
      </c>
      <c r="AO60" s="79">
        <f t="shared" si="71"/>
        <v>1388</v>
      </c>
      <c r="AP60" s="77">
        <f t="shared" si="72"/>
        <v>0.13351288957291266</v>
      </c>
      <c r="AQ60" s="78">
        <f t="shared" si="55"/>
        <v>9008</v>
      </c>
      <c r="AR60" s="77">
        <f t="shared" si="73"/>
        <v>0.86648711042708737</v>
      </c>
      <c r="AS60" s="98"/>
      <c r="AT60" s="272">
        <v>19</v>
      </c>
      <c r="AU60" s="342" t="s">
        <v>118</v>
      </c>
      <c r="AV60" s="11" t="s">
        <v>136</v>
      </c>
      <c r="AW60" s="225">
        <v>10282</v>
      </c>
      <c r="AX60" s="40">
        <v>1242</v>
      </c>
      <c r="AY60" s="91">
        <v>0.12079361991830383</v>
      </c>
      <c r="AZ60" s="40">
        <v>9040</v>
      </c>
      <c r="BA60" s="91">
        <v>0.87920638008169616</v>
      </c>
      <c r="BB60" s="98"/>
      <c r="BC60" s="58">
        <v>55</v>
      </c>
      <c r="BD60" s="32" t="s">
        <v>17</v>
      </c>
      <c r="BE60" s="38">
        <f t="shared" si="51"/>
        <v>0.24953468968615622</v>
      </c>
      <c r="BF60" s="38">
        <f t="shared" si="23"/>
        <v>0.25444259567387689</v>
      </c>
      <c r="BG60" s="38">
        <f t="shared" si="52"/>
        <v>0.75046531031384378</v>
      </c>
      <c r="BH60" s="38">
        <f t="shared" si="24"/>
        <v>0.74555740432612316</v>
      </c>
      <c r="BI60" s="38">
        <f t="shared" si="53"/>
        <v>0.14714464360150062</v>
      </c>
      <c r="BJ60" s="38">
        <f t="shared" si="25"/>
        <v>0.14930838079739625</v>
      </c>
      <c r="BK60" s="38">
        <f t="shared" si="54"/>
        <v>0.85285535639849941</v>
      </c>
      <c r="BL60" s="38">
        <f t="shared" si="26"/>
        <v>0.85069161920260372</v>
      </c>
    </row>
    <row r="61" spans="1:78" s="12" customFormat="1" ht="13.5" customHeight="1">
      <c r="A61" s="81"/>
      <c r="B61" s="263"/>
      <c r="C61" s="330"/>
      <c r="D61" s="70" t="s">
        <v>142</v>
      </c>
      <c r="E61" s="102">
        <v>4</v>
      </c>
      <c r="F61" s="69">
        <v>1</v>
      </c>
      <c r="G61" s="67">
        <f t="shared" si="56"/>
        <v>0.25</v>
      </c>
      <c r="H61" s="69">
        <v>3</v>
      </c>
      <c r="I61" s="67">
        <f t="shared" si="57"/>
        <v>0.75</v>
      </c>
      <c r="J61" s="102">
        <v>17</v>
      </c>
      <c r="K61" s="69">
        <v>0</v>
      </c>
      <c r="L61" s="67">
        <f t="shared" si="58"/>
        <v>0</v>
      </c>
      <c r="M61" s="69">
        <v>17</v>
      </c>
      <c r="N61" s="67">
        <f t="shared" si="59"/>
        <v>1</v>
      </c>
      <c r="O61" s="102">
        <v>888</v>
      </c>
      <c r="P61" s="69">
        <v>54</v>
      </c>
      <c r="Q61" s="67">
        <f t="shared" si="60"/>
        <v>6.0810810810810814E-2</v>
      </c>
      <c r="R61" s="69">
        <v>834</v>
      </c>
      <c r="S61" s="67">
        <f t="shared" si="61"/>
        <v>0.93918918918918914</v>
      </c>
      <c r="T61" s="102">
        <v>528</v>
      </c>
      <c r="U61" s="69">
        <v>51</v>
      </c>
      <c r="V61" s="67">
        <f t="shared" si="62"/>
        <v>9.6590909090909088E-2</v>
      </c>
      <c r="W61" s="69">
        <v>477</v>
      </c>
      <c r="X61" s="67">
        <f t="shared" si="63"/>
        <v>0.90340909090909094</v>
      </c>
      <c r="Y61" s="102">
        <v>333</v>
      </c>
      <c r="Z61" s="69">
        <v>13</v>
      </c>
      <c r="AA61" s="67">
        <f t="shared" si="64"/>
        <v>3.903903903903904E-2</v>
      </c>
      <c r="AB61" s="69">
        <v>320</v>
      </c>
      <c r="AC61" s="67">
        <f t="shared" si="65"/>
        <v>0.96096096096096095</v>
      </c>
      <c r="AD61" s="102">
        <v>166</v>
      </c>
      <c r="AE61" s="69">
        <v>5</v>
      </c>
      <c r="AF61" s="67">
        <f t="shared" si="66"/>
        <v>3.0120481927710843E-2</v>
      </c>
      <c r="AG61" s="69">
        <v>161</v>
      </c>
      <c r="AH61" s="67">
        <f t="shared" si="67"/>
        <v>0.96987951807228912</v>
      </c>
      <c r="AI61" s="102">
        <v>95</v>
      </c>
      <c r="AJ61" s="69">
        <v>1</v>
      </c>
      <c r="AK61" s="67">
        <f t="shared" si="68"/>
        <v>1.0526315789473684E-2</v>
      </c>
      <c r="AL61" s="69">
        <v>94</v>
      </c>
      <c r="AM61" s="67">
        <f t="shared" si="69"/>
        <v>0.98947368421052628</v>
      </c>
      <c r="AN61" s="102">
        <f t="shared" si="70"/>
        <v>2031</v>
      </c>
      <c r="AO61" s="69">
        <f t="shared" si="71"/>
        <v>125</v>
      </c>
      <c r="AP61" s="67">
        <f t="shared" si="72"/>
        <v>6.1546036435253568E-2</v>
      </c>
      <c r="AQ61" s="68">
        <f t="shared" si="55"/>
        <v>1906</v>
      </c>
      <c r="AR61" s="67">
        <f t="shared" si="73"/>
        <v>0.93845396356474642</v>
      </c>
      <c r="AS61" s="98"/>
      <c r="AT61" s="272"/>
      <c r="AU61" s="342"/>
      <c r="AV61" s="11" t="s">
        <v>142</v>
      </c>
      <c r="AW61" s="225">
        <v>2112</v>
      </c>
      <c r="AX61" s="40">
        <v>147</v>
      </c>
      <c r="AY61" s="91">
        <v>6.9602272727272721E-2</v>
      </c>
      <c r="AZ61" s="40">
        <v>1965</v>
      </c>
      <c r="BA61" s="91">
        <v>0.93039772727272729</v>
      </c>
      <c r="BB61" s="98"/>
      <c r="BC61" s="58">
        <v>56</v>
      </c>
      <c r="BD61" s="32" t="s">
        <v>10</v>
      </c>
      <c r="BE61" s="38">
        <f t="shared" si="51"/>
        <v>0.16075219896875947</v>
      </c>
      <c r="BF61" s="38">
        <f t="shared" si="23"/>
        <v>0.15483734685255598</v>
      </c>
      <c r="BG61" s="38">
        <f t="shared" si="52"/>
        <v>0.83924780103124053</v>
      </c>
      <c r="BH61" s="38">
        <f t="shared" si="24"/>
        <v>0.84516265314744399</v>
      </c>
      <c r="BI61" s="38">
        <f t="shared" si="53"/>
        <v>0.14773473407747867</v>
      </c>
      <c r="BJ61" s="38">
        <f t="shared" si="25"/>
        <v>0.15089344804765056</v>
      </c>
      <c r="BK61" s="38">
        <f t="shared" si="54"/>
        <v>0.85226526592252139</v>
      </c>
      <c r="BL61" s="38">
        <f t="shared" si="26"/>
        <v>0.84910655195234941</v>
      </c>
    </row>
    <row r="62" spans="1:78" s="12" customFormat="1" ht="13.5" customHeight="1">
      <c r="A62" s="81"/>
      <c r="B62" s="264"/>
      <c r="C62" s="332"/>
      <c r="D62" s="76" t="s">
        <v>141</v>
      </c>
      <c r="E62" s="103">
        <v>36</v>
      </c>
      <c r="F62" s="75">
        <v>2</v>
      </c>
      <c r="G62" s="13">
        <f t="shared" si="56"/>
        <v>5.5555555555555552E-2</v>
      </c>
      <c r="H62" s="75">
        <v>34</v>
      </c>
      <c r="I62" s="13">
        <f t="shared" si="57"/>
        <v>0.94444444444444442</v>
      </c>
      <c r="J62" s="103">
        <v>144</v>
      </c>
      <c r="K62" s="75">
        <v>8</v>
      </c>
      <c r="L62" s="13">
        <f t="shared" si="58"/>
        <v>5.5555555555555552E-2</v>
      </c>
      <c r="M62" s="75">
        <v>136</v>
      </c>
      <c r="N62" s="13">
        <f t="shared" si="59"/>
        <v>0.94444444444444442</v>
      </c>
      <c r="O62" s="103">
        <v>4478</v>
      </c>
      <c r="P62" s="75">
        <v>662</v>
      </c>
      <c r="Q62" s="13">
        <f t="shared" si="60"/>
        <v>0.1478338543992854</v>
      </c>
      <c r="R62" s="75">
        <v>3816</v>
      </c>
      <c r="S62" s="13">
        <f t="shared" si="61"/>
        <v>0.85216614560071458</v>
      </c>
      <c r="T62" s="103">
        <v>3734</v>
      </c>
      <c r="U62" s="75">
        <v>515</v>
      </c>
      <c r="V62" s="13">
        <f t="shared" si="62"/>
        <v>0.1379217996786288</v>
      </c>
      <c r="W62" s="75">
        <v>3219</v>
      </c>
      <c r="X62" s="13">
        <f t="shared" si="63"/>
        <v>0.86207820032137117</v>
      </c>
      <c r="Y62" s="103">
        <v>2526</v>
      </c>
      <c r="Z62" s="75">
        <v>239</v>
      </c>
      <c r="AA62" s="13">
        <f t="shared" si="64"/>
        <v>9.4615993665874906E-2</v>
      </c>
      <c r="AB62" s="75">
        <v>2287</v>
      </c>
      <c r="AC62" s="13">
        <f t="shared" si="65"/>
        <v>0.90538400633412508</v>
      </c>
      <c r="AD62" s="103">
        <v>1140</v>
      </c>
      <c r="AE62" s="75">
        <v>72</v>
      </c>
      <c r="AF62" s="13">
        <f t="shared" si="66"/>
        <v>6.3157894736842107E-2</v>
      </c>
      <c r="AG62" s="75">
        <v>1068</v>
      </c>
      <c r="AH62" s="13">
        <f t="shared" si="67"/>
        <v>0.93684210526315792</v>
      </c>
      <c r="AI62" s="103">
        <v>369</v>
      </c>
      <c r="AJ62" s="75">
        <v>15</v>
      </c>
      <c r="AK62" s="13">
        <f t="shared" si="68"/>
        <v>4.065040650406504E-2</v>
      </c>
      <c r="AL62" s="75">
        <v>354</v>
      </c>
      <c r="AM62" s="13">
        <f t="shared" si="69"/>
        <v>0.95934959349593496</v>
      </c>
      <c r="AN62" s="103">
        <f t="shared" si="70"/>
        <v>12427</v>
      </c>
      <c r="AO62" s="75">
        <f t="shared" si="71"/>
        <v>1513</v>
      </c>
      <c r="AP62" s="13">
        <f t="shared" si="72"/>
        <v>0.12175102599179206</v>
      </c>
      <c r="AQ62" s="34">
        <f t="shared" si="55"/>
        <v>10914</v>
      </c>
      <c r="AR62" s="13">
        <f t="shared" si="73"/>
        <v>0.87824897400820789</v>
      </c>
      <c r="AS62" s="98"/>
      <c r="AT62" s="272"/>
      <c r="AU62" s="342"/>
      <c r="AV62" s="160" t="s">
        <v>74</v>
      </c>
      <c r="AW62" s="225">
        <v>12394</v>
      </c>
      <c r="AX62" s="40">
        <v>1389</v>
      </c>
      <c r="AY62" s="91">
        <v>0.11207035662417299</v>
      </c>
      <c r="AZ62" s="40">
        <v>11005</v>
      </c>
      <c r="BA62" s="91">
        <v>0.88792964337582703</v>
      </c>
      <c r="BB62" s="98"/>
      <c r="BC62" s="58">
        <v>57</v>
      </c>
      <c r="BD62" s="32" t="s">
        <v>49</v>
      </c>
      <c r="BE62" s="38">
        <f t="shared" si="51"/>
        <v>0.18105849582172701</v>
      </c>
      <c r="BF62" s="38">
        <f t="shared" si="23"/>
        <v>0.17139581541989107</v>
      </c>
      <c r="BG62" s="38">
        <f t="shared" si="52"/>
        <v>0.81894150417827294</v>
      </c>
      <c r="BH62" s="38">
        <f t="shared" si="24"/>
        <v>0.82860418458010887</v>
      </c>
      <c r="BI62" s="38">
        <f t="shared" si="53"/>
        <v>0.19101123595505617</v>
      </c>
      <c r="BJ62" s="38">
        <f t="shared" si="25"/>
        <v>0.15824594852240229</v>
      </c>
      <c r="BK62" s="38">
        <f t="shared" si="54"/>
        <v>0.8089887640449438</v>
      </c>
      <c r="BL62" s="38">
        <f t="shared" si="26"/>
        <v>0.84175405147759774</v>
      </c>
    </row>
    <row r="63" spans="1:78" s="12" customFormat="1" ht="13.5" customHeight="1">
      <c r="A63" s="81"/>
      <c r="B63" s="262">
        <v>20</v>
      </c>
      <c r="C63" s="329" t="s">
        <v>119</v>
      </c>
      <c r="D63" s="80" t="s">
        <v>143</v>
      </c>
      <c r="E63" s="101">
        <v>36</v>
      </c>
      <c r="F63" s="79">
        <v>3</v>
      </c>
      <c r="G63" s="77">
        <f t="shared" si="56"/>
        <v>8.3333333333333329E-2</v>
      </c>
      <c r="H63" s="79">
        <v>33</v>
      </c>
      <c r="I63" s="77">
        <f t="shared" si="57"/>
        <v>0.91666666666666663</v>
      </c>
      <c r="J63" s="101">
        <v>133</v>
      </c>
      <c r="K63" s="79">
        <v>10</v>
      </c>
      <c r="L63" s="77">
        <f t="shared" si="58"/>
        <v>7.5187969924812026E-2</v>
      </c>
      <c r="M63" s="79">
        <v>123</v>
      </c>
      <c r="N63" s="77">
        <f t="shared" si="59"/>
        <v>0.92481203007518797</v>
      </c>
      <c r="O63" s="101">
        <v>5902</v>
      </c>
      <c r="P63" s="79">
        <v>924</v>
      </c>
      <c r="Q63" s="77">
        <f t="shared" si="60"/>
        <v>0.15655709928837683</v>
      </c>
      <c r="R63" s="79">
        <v>4978</v>
      </c>
      <c r="S63" s="77">
        <f t="shared" si="61"/>
        <v>0.8434429007116232</v>
      </c>
      <c r="T63" s="101">
        <v>5366</v>
      </c>
      <c r="U63" s="79">
        <v>707</v>
      </c>
      <c r="V63" s="77">
        <f t="shared" si="62"/>
        <v>0.13175549757733879</v>
      </c>
      <c r="W63" s="79">
        <v>4659</v>
      </c>
      <c r="X63" s="77">
        <f t="shared" si="63"/>
        <v>0.86824450242266116</v>
      </c>
      <c r="Y63" s="101">
        <v>3616</v>
      </c>
      <c r="Z63" s="79">
        <v>327</v>
      </c>
      <c r="AA63" s="77">
        <f t="shared" si="64"/>
        <v>9.0431415929203535E-2</v>
      </c>
      <c r="AB63" s="79">
        <v>3289</v>
      </c>
      <c r="AC63" s="77">
        <f t="shared" si="65"/>
        <v>0.90956858407079644</v>
      </c>
      <c r="AD63" s="101">
        <v>1654</v>
      </c>
      <c r="AE63" s="79">
        <v>117</v>
      </c>
      <c r="AF63" s="77">
        <f t="shared" si="66"/>
        <v>7.0737605804111245E-2</v>
      </c>
      <c r="AG63" s="79">
        <v>1537</v>
      </c>
      <c r="AH63" s="77">
        <f t="shared" si="67"/>
        <v>0.92926239419588874</v>
      </c>
      <c r="AI63" s="101">
        <v>530</v>
      </c>
      <c r="AJ63" s="79">
        <v>25</v>
      </c>
      <c r="AK63" s="77">
        <f t="shared" si="68"/>
        <v>4.716981132075472E-2</v>
      </c>
      <c r="AL63" s="79">
        <v>505</v>
      </c>
      <c r="AM63" s="77">
        <f t="shared" si="69"/>
        <v>0.95283018867924529</v>
      </c>
      <c r="AN63" s="101">
        <f t="shared" si="70"/>
        <v>17237</v>
      </c>
      <c r="AO63" s="79">
        <f t="shared" si="71"/>
        <v>2113</v>
      </c>
      <c r="AP63" s="77">
        <f t="shared" si="72"/>
        <v>0.12258513662470268</v>
      </c>
      <c r="AQ63" s="78">
        <f t="shared" si="55"/>
        <v>15124</v>
      </c>
      <c r="AR63" s="77">
        <f t="shared" si="73"/>
        <v>0.87741486337529728</v>
      </c>
      <c r="AS63" s="98"/>
      <c r="AT63" s="272">
        <v>20</v>
      </c>
      <c r="AU63" s="342" t="s">
        <v>119</v>
      </c>
      <c r="AV63" s="11" t="s">
        <v>136</v>
      </c>
      <c r="AW63" s="225">
        <v>16734</v>
      </c>
      <c r="AX63" s="40">
        <v>1810</v>
      </c>
      <c r="AY63" s="91">
        <v>0.10816302139356998</v>
      </c>
      <c r="AZ63" s="40">
        <v>14924</v>
      </c>
      <c r="BA63" s="91">
        <v>0.89183697860643008</v>
      </c>
      <c r="BB63" s="98"/>
      <c r="BC63" s="58">
        <v>58</v>
      </c>
      <c r="BD63" s="32" t="s">
        <v>29</v>
      </c>
      <c r="BE63" s="38">
        <f t="shared" si="51"/>
        <v>0.3655273081133682</v>
      </c>
      <c r="BF63" s="38">
        <f t="shared" si="23"/>
        <v>0.34096024006001502</v>
      </c>
      <c r="BG63" s="38">
        <f t="shared" si="52"/>
        <v>0.6344726918866318</v>
      </c>
      <c r="BH63" s="38">
        <f t="shared" si="24"/>
        <v>0.65903975993998498</v>
      </c>
      <c r="BI63" s="38">
        <f t="shared" si="53"/>
        <v>0.26323639075316929</v>
      </c>
      <c r="BJ63" s="38">
        <f t="shared" si="25"/>
        <v>0.24302496328928047</v>
      </c>
      <c r="BK63" s="38">
        <f t="shared" si="54"/>
        <v>0.73676360924683071</v>
      </c>
      <c r="BL63" s="38">
        <f t="shared" si="26"/>
        <v>0.75697503671071953</v>
      </c>
    </row>
    <row r="64" spans="1:78" s="12" customFormat="1" ht="13.5" customHeight="1">
      <c r="A64" s="81"/>
      <c r="B64" s="263"/>
      <c r="C64" s="330"/>
      <c r="D64" s="70" t="s">
        <v>142</v>
      </c>
      <c r="E64" s="102">
        <v>6</v>
      </c>
      <c r="F64" s="69">
        <v>1</v>
      </c>
      <c r="G64" s="67">
        <f t="shared" si="56"/>
        <v>0.16666666666666666</v>
      </c>
      <c r="H64" s="69">
        <v>5</v>
      </c>
      <c r="I64" s="67">
        <f t="shared" si="57"/>
        <v>0.83333333333333337</v>
      </c>
      <c r="J64" s="102">
        <v>13</v>
      </c>
      <c r="K64" s="69">
        <v>1</v>
      </c>
      <c r="L64" s="67">
        <f t="shared" si="58"/>
        <v>7.6923076923076927E-2</v>
      </c>
      <c r="M64" s="69">
        <v>12</v>
      </c>
      <c r="N64" s="67">
        <f t="shared" si="59"/>
        <v>0.92307692307692313</v>
      </c>
      <c r="O64" s="102">
        <v>1249</v>
      </c>
      <c r="P64" s="69">
        <v>133</v>
      </c>
      <c r="Q64" s="67">
        <f t="shared" si="60"/>
        <v>0.10648518815052041</v>
      </c>
      <c r="R64" s="69">
        <v>1116</v>
      </c>
      <c r="S64" s="67">
        <f t="shared" si="61"/>
        <v>0.89351481184947956</v>
      </c>
      <c r="T64" s="102">
        <v>716</v>
      </c>
      <c r="U64" s="69">
        <v>69</v>
      </c>
      <c r="V64" s="67">
        <f t="shared" si="62"/>
        <v>9.6368715083798878E-2</v>
      </c>
      <c r="W64" s="69">
        <v>647</v>
      </c>
      <c r="X64" s="67">
        <f t="shared" si="63"/>
        <v>0.90363128491620115</v>
      </c>
      <c r="Y64" s="102">
        <v>393</v>
      </c>
      <c r="Z64" s="69">
        <v>38</v>
      </c>
      <c r="AA64" s="67">
        <f t="shared" si="64"/>
        <v>9.6692111959287536E-2</v>
      </c>
      <c r="AB64" s="69">
        <v>355</v>
      </c>
      <c r="AC64" s="67">
        <f t="shared" si="65"/>
        <v>0.90330788804071249</v>
      </c>
      <c r="AD64" s="102">
        <v>195</v>
      </c>
      <c r="AE64" s="69">
        <v>6</v>
      </c>
      <c r="AF64" s="67">
        <f t="shared" si="66"/>
        <v>3.0769230769230771E-2</v>
      </c>
      <c r="AG64" s="69">
        <v>189</v>
      </c>
      <c r="AH64" s="67">
        <f t="shared" si="67"/>
        <v>0.96923076923076923</v>
      </c>
      <c r="AI64" s="102">
        <v>107</v>
      </c>
      <c r="AJ64" s="69">
        <v>0</v>
      </c>
      <c r="AK64" s="67">
        <f t="shared" si="68"/>
        <v>0</v>
      </c>
      <c r="AL64" s="69">
        <v>107</v>
      </c>
      <c r="AM64" s="67">
        <f t="shared" si="69"/>
        <v>1</v>
      </c>
      <c r="AN64" s="102">
        <f t="shared" si="70"/>
        <v>2679</v>
      </c>
      <c r="AO64" s="69">
        <f t="shared" si="71"/>
        <v>248</v>
      </c>
      <c r="AP64" s="67">
        <f t="shared" si="72"/>
        <v>9.2571855169839498E-2</v>
      </c>
      <c r="AQ64" s="68">
        <f t="shared" si="55"/>
        <v>2431</v>
      </c>
      <c r="AR64" s="67">
        <f t="shared" si="73"/>
        <v>0.90742814483016054</v>
      </c>
      <c r="AS64" s="98"/>
      <c r="AT64" s="272"/>
      <c r="AU64" s="342"/>
      <c r="AV64" s="11" t="s">
        <v>142</v>
      </c>
      <c r="AW64" s="225">
        <v>2734</v>
      </c>
      <c r="AX64" s="40">
        <v>252</v>
      </c>
      <c r="AY64" s="91">
        <v>9.2172640819312368E-2</v>
      </c>
      <c r="AZ64" s="40">
        <v>2482</v>
      </c>
      <c r="BA64" s="91">
        <v>0.90782735918068769</v>
      </c>
      <c r="BB64" s="98"/>
      <c r="BC64" s="58">
        <v>59</v>
      </c>
      <c r="BD64" s="32" t="s">
        <v>23</v>
      </c>
      <c r="BE64" s="38">
        <f t="shared" si="51"/>
        <v>0.18427502042313398</v>
      </c>
      <c r="BF64" s="38">
        <f t="shared" si="23"/>
        <v>0.18283363739630307</v>
      </c>
      <c r="BG64" s="38">
        <f t="shared" si="52"/>
        <v>0.81572497957686596</v>
      </c>
      <c r="BH64" s="38">
        <f t="shared" si="24"/>
        <v>0.81716636260369691</v>
      </c>
      <c r="BI64" s="38">
        <f t="shared" si="53"/>
        <v>0.13899455124910043</v>
      </c>
      <c r="BJ64" s="38">
        <f t="shared" si="25"/>
        <v>0.14260851760851762</v>
      </c>
      <c r="BK64" s="38">
        <f t="shared" si="54"/>
        <v>0.86100544875089957</v>
      </c>
      <c r="BL64" s="38">
        <f t="shared" si="26"/>
        <v>0.85739148239148244</v>
      </c>
    </row>
    <row r="65" spans="1:64" s="12" customFormat="1" ht="13.5" customHeight="1">
      <c r="A65" s="81"/>
      <c r="B65" s="264"/>
      <c r="C65" s="332"/>
      <c r="D65" s="63" t="s">
        <v>141</v>
      </c>
      <c r="E65" s="105">
        <v>42</v>
      </c>
      <c r="F65" s="62">
        <v>4</v>
      </c>
      <c r="G65" s="60">
        <f t="shared" si="56"/>
        <v>9.5238095238095233E-2</v>
      </c>
      <c r="H65" s="62">
        <v>38</v>
      </c>
      <c r="I65" s="60">
        <f t="shared" si="57"/>
        <v>0.90476190476190477</v>
      </c>
      <c r="J65" s="105">
        <v>146</v>
      </c>
      <c r="K65" s="62">
        <v>11</v>
      </c>
      <c r="L65" s="60">
        <f t="shared" si="58"/>
        <v>7.5342465753424653E-2</v>
      </c>
      <c r="M65" s="62">
        <v>135</v>
      </c>
      <c r="N65" s="60">
        <f t="shared" si="59"/>
        <v>0.92465753424657537</v>
      </c>
      <c r="O65" s="105">
        <v>7151</v>
      </c>
      <c r="P65" s="62">
        <v>1057</v>
      </c>
      <c r="Q65" s="60">
        <f t="shared" si="60"/>
        <v>0.14781149489581877</v>
      </c>
      <c r="R65" s="62">
        <v>6094</v>
      </c>
      <c r="S65" s="60">
        <f t="shared" si="61"/>
        <v>0.8521885051041812</v>
      </c>
      <c r="T65" s="105">
        <v>6082</v>
      </c>
      <c r="U65" s="62">
        <v>776</v>
      </c>
      <c r="V65" s="60">
        <f t="shared" si="62"/>
        <v>0.12758960868135483</v>
      </c>
      <c r="W65" s="62">
        <v>5306</v>
      </c>
      <c r="X65" s="60">
        <f t="shared" si="63"/>
        <v>0.87241039131864517</v>
      </c>
      <c r="Y65" s="105">
        <v>4009</v>
      </c>
      <c r="Z65" s="62">
        <v>365</v>
      </c>
      <c r="AA65" s="60">
        <f t="shared" si="64"/>
        <v>9.1045148416063856E-2</v>
      </c>
      <c r="AB65" s="62">
        <v>3644</v>
      </c>
      <c r="AC65" s="60">
        <f t="shared" si="65"/>
        <v>0.90895485158393619</v>
      </c>
      <c r="AD65" s="105">
        <v>1849</v>
      </c>
      <c r="AE65" s="62">
        <v>123</v>
      </c>
      <c r="AF65" s="60">
        <f t="shared" si="66"/>
        <v>6.6522444564629524E-2</v>
      </c>
      <c r="AG65" s="62">
        <v>1726</v>
      </c>
      <c r="AH65" s="60">
        <f t="shared" si="67"/>
        <v>0.93347755543537048</v>
      </c>
      <c r="AI65" s="105">
        <v>637</v>
      </c>
      <c r="AJ65" s="62">
        <v>25</v>
      </c>
      <c r="AK65" s="60">
        <f t="shared" si="68"/>
        <v>3.924646781789639E-2</v>
      </c>
      <c r="AL65" s="62">
        <v>612</v>
      </c>
      <c r="AM65" s="60">
        <f t="shared" si="69"/>
        <v>0.96075353218210358</v>
      </c>
      <c r="AN65" s="105">
        <f t="shared" si="70"/>
        <v>19916</v>
      </c>
      <c r="AO65" s="62">
        <f t="shared" si="71"/>
        <v>2361</v>
      </c>
      <c r="AP65" s="60">
        <f t="shared" si="72"/>
        <v>0.11854790118497691</v>
      </c>
      <c r="AQ65" s="61">
        <f t="shared" si="55"/>
        <v>17555</v>
      </c>
      <c r="AR65" s="60">
        <f t="shared" si="73"/>
        <v>0.88145209881502307</v>
      </c>
      <c r="AS65" s="98"/>
      <c r="AT65" s="272"/>
      <c r="AU65" s="342"/>
      <c r="AV65" s="160" t="s">
        <v>74</v>
      </c>
      <c r="AW65" s="225">
        <v>19468</v>
      </c>
      <c r="AX65" s="40">
        <v>2062</v>
      </c>
      <c r="AY65" s="91">
        <v>0.10591740291760839</v>
      </c>
      <c r="AZ65" s="40">
        <v>17406</v>
      </c>
      <c r="BA65" s="91">
        <v>0.89408259708239157</v>
      </c>
      <c r="BB65" s="98"/>
      <c r="BC65" s="58">
        <v>60</v>
      </c>
      <c r="BD65" s="32" t="s">
        <v>50</v>
      </c>
      <c r="BE65" s="38">
        <f t="shared" si="51"/>
        <v>0.16901408450704225</v>
      </c>
      <c r="BF65" s="38">
        <f t="shared" si="23"/>
        <v>0.16271321961620469</v>
      </c>
      <c r="BG65" s="38">
        <f t="shared" si="52"/>
        <v>0.83098591549295775</v>
      </c>
      <c r="BH65" s="38">
        <f t="shared" si="24"/>
        <v>0.83728678038379534</v>
      </c>
      <c r="BI65" s="38">
        <f t="shared" si="53"/>
        <v>0.13727055067837191</v>
      </c>
      <c r="BJ65" s="38">
        <f t="shared" si="25"/>
        <v>0.14722445695897024</v>
      </c>
      <c r="BK65" s="38">
        <f t="shared" si="54"/>
        <v>0.86272944932162809</v>
      </c>
      <c r="BL65" s="38">
        <f t="shared" si="26"/>
        <v>0.85277554304102976</v>
      </c>
    </row>
    <row r="66" spans="1:64" s="12" customFormat="1" ht="13.5" customHeight="1">
      <c r="A66" s="81"/>
      <c r="B66" s="262">
        <v>21</v>
      </c>
      <c r="C66" s="329" t="s">
        <v>120</v>
      </c>
      <c r="D66" s="80" t="s">
        <v>143</v>
      </c>
      <c r="E66" s="101">
        <v>36</v>
      </c>
      <c r="F66" s="79">
        <v>8</v>
      </c>
      <c r="G66" s="77">
        <f t="shared" si="56"/>
        <v>0.22222222222222221</v>
      </c>
      <c r="H66" s="79">
        <v>28</v>
      </c>
      <c r="I66" s="77">
        <f t="shared" si="57"/>
        <v>0.77777777777777779</v>
      </c>
      <c r="J66" s="101">
        <v>98</v>
      </c>
      <c r="K66" s="79">
        <v>11</v>
      </c>
      <c r="L66" s="77">
        <f t="shared" si="58"/>
        <v>0.11224489795918367</v>
      </c>
      <c r="M66" s="79">
        <v>87</v>
      </c>
      <c r="N66" s="77">
        <f t="shared" si="59"/>
        <v>0.88775510204081631</v>
      </c>
      <c r="O66" s="101">
        <v>3930</v>
      </c>
      <c r="P66" s="79">
        <v>722</v>
      </c>
      <c r="Q66" s="77">
        <f t="shared" si="60"/>
        <v>0.18371501272264631</v>
      </c>
      <c r="R66" s="79">
        <v>3208</v>
      </c>
      <c r="S66" s="77">
        <f t="shared" si="61"/>
        <v>0.81628498727735366</v>
      </c>
      <c r="T66" s="101">
        <v>3855</v>
      </c>
      <c r="U66" s="79">
        <v>572</v>
      </c>
      <c r="V66" s="77">
        <f t="shared" si="62"/>
        <v>0.14837872892347601</v>
      </c>
      <c r="W66" s="79">
        <v>3283</v>
      </c>
      <c r="X66" s="77">
        <f t="shared" si="63"/>
        <v>0.85162127107652397</v>
      </c>
      <c r="Y66" s="101">
        <v>2468</v>
      </c>
      <c r="Z66" s="79">
        <v>250</v>
      </c>
      <c r="AA66" s="77">
        <f t="shared" si="64"/>
        <v>0.1012965964343598</v>
      </c>
      <c r="AB66" s="79">
        <v>2218</v>
      </c>
      <c r="AC66" s="77">
        <f t="shared" si="65"/>
        <v>0.89870340356564016</v>
      </c>
      <c r="AD66" s="101">
        <v>964</v>
      </c>
      <c r="AE66" s="79">
        <v>66</v>
      </c>
      <c r="AF66" s="77">
        <f t="shared" si="66"/>
        <v>6.8464730290456438E-2</v>
      </c>
      <c r="AG66" s="79">
        <v>898</v>
      </c>
      <c r="AH66" s="77">
        <f t="shared" si="67"/>
        <v>0.93153526970954359</v>
      </c>
      <c r="AI66" s="101">
        <v>252</v>
      </c>
      <c r="AJ66" s="79">
        <v>22</v>
      </c>
      <c r="AK66" s="77">
        <f t="shared" si="68"/>
        <v>8.7301587301587297E-2</v>
      </c>
      <c r="AL66" s="79">
        <v>230</v>
      </c>
      <c r="AM66" s="77">
        <f t="shared" si="69"/>
        <v>0.91269841269841268</v>
      </c>
      <c r="AN66" s="101">
        <f t="shared" si="70"/>
        <v>11603</v>
      </c>
      <c r="AO66" s="79">
        <f t="shared" si="71"/>
        <v>1651</v>
      </c>
      <c r="AP66" s="77">
        <f t="shared" si="72"/>
        <v>0.14229078686546584</v>
      </c>
      <c r="AQ66" s="78">
        <f t="shared" si="55"/>
        <v>9952</v>
      </c>
      <c r="AR66" s="77">
        <f t="shared" si="73"/>
        <v>0.85770921313453419</v>
      </c>
      <c r="AS66" s="98"/>
      <c r="AT66" s="272">
        <v>21</v>
      </c>
      <c r="AU66" s="342" t="s">
        <v>120</v>
      </c>
      <c r="AV66" s="11" t="s">
        <v>136</v>
      </c>
      <c r="AW66" s="225">
        <v>11300</v>
      </c>
      <c r="AX66" s="40">
        <v>1483</v>
      </c>
      <c r="AY66" s="91">
        <v>0.13123893805309733</v>
      </c>
      <c r="AZ66" s="40">
        <v>9817</v>
      </c>
      <c r="BA66" s="91">
        <v>0.86876106194690261</v>
      </c>
      <c r="BB66" s="98"/>
      <c r="BC66" s="58">
        <v>61</v>
      </c>
      <c r="BD66" s="32" t="s">
        <v>18</v>
      </c>
      <c r="BE66" s="38">
        <f t="shared" si="51"/>
        <v>0.20662134200413834</v>
      </c>
      <c r="BF66" s="38">
        <f t="shared" si="23"/>
        <v>0.20940888956774095</v>
      </c>
      <c r="BG66" s="38">
        <f t="shared" si="52"/>
        <v>0.79337865799586171</v>
      </c>
      <c r="BH66" s="38">
        <f t="shared" si="24"/>
        <v>0.79059111043225905</v>
      </c>
      <c r="BI66" s="38">
        <f t="shared" si="53"/>
        <v>0.17797356828193833</v>
      </c>
      <c r="BJ66" s="38">
        <f t="shared" si="25"/>
        <v>0.17426273458445041</v>
      </c>
      <c r="BK66" s="38">
        <f t="shared" si="54"/>
        <v>0.82202643171806167</v>
      </c>
      <c r="BL66" s="38">
        <f t="shared" si="26"/>
        <v>0.82573726541554959</v>
      </c>
    </row>
    <row r="67" spans="1:64" s="12" customFormat="1" ht="13.5" customHeight="1">
      <c r="A67" s="81"/>
      <c r="B67" s="263"/>
      <c r="C67" s="330"/>
      <c r="D67" s="70" t="s">
        <v>142</v>
      </c>
      <c r="E67" s="102">
        <v>2</v>
      </c>
      <c r="F67" s="69">
        <v>0</v>
      </c>
      <c r="G67" s="67">
        <f t="shared" si="56"/>
        <v>0</v>
      </c>
      <c r="H67" s="69">
        <v>2</v>
      </c>
      <c r="I67" s="67">
        <f t="shared" si="57"/>
        <v>1</v>
      </c>
      <c r="J67" s="102">
        <v>14</v>
      </c>
      <c r="K67" s="69">
        <v>1</v>
      </c>
      <c r="L67" s="67">
        <f t="shared" si="58"/>
        <v>7.1428571428571425E-2</v>
      </c>
      <c r="M67" s="69">
        <v>13</v>
      </c>
      <c r="N67" s="67">
        <f t="shared" si="59"/>
        <v>0.9285714285714286</v>
      </c>
      <c r="O67" s="102">
        <v>701</v>
      </c>
      <c r="P67" s="69">
        <v>86</v>
      </c>
      <c r="Q67" s="67">
        <f t="shared" si="60"/>
        <v>0.12268188302425106</v>
      </c>
      <c r="R67" s="69">
        <v>615</v>
      </c>
      <c r="S67" s="67">
        <f t="shared" si="61"/>
        <v>0.87731811697574891</v>
      </c>
      <c r="T67" s="102">
        <v>415</v>
      </c>
      <c r="U67" s="69">
        <v>51</v>
      </c>
      <c r="V67" s="67">
        <f t="shared" si="62"/>
        <v>0.12289156626506025</v>
      </c>
      <c r="W67" s="69">
        <v>364</v>
      </c>
      <c r="X67" s="67">
        <f t="shared" si="63"/>
        <v>0.87710843373493974</v>
      </c>
      <c r="Y67" s="102">
        <v>231</v>
      </c>
      <c r="Z67" s="69">
        <v>20</v>
      </c>
      <c r="AA67" s="67">
        <f t="shared" si="64"/>
        <v>8.6580086580086577E-2</v>
      </c>
      <c r="AB67" s="69">
        <v>211</v>
      </c>
      <c r="AC67" s="67">
        <f t="shared" si="65"/>
        <v>0.91341991341991347</v>
      </c>
      <c r="AD67" s="102">
        <v>96</v>
      </c>
      <c r="AE67" s="69">
        <v>1</v>
      </c>
      <c r="AF67" s="67">
        <f t="shared" si="66"/>
        <v>1.0416666666666666E-2</v>
      </c>
      <c r="AG67" s="69">
        <v>95</v>
      </c>
      <c r="AH67" s="67">
        <f t="shared" si="67"/>
        <v>0.98958333333333337</v>
      </c>
      <c r="AI67" s="102">
        <v>59</v>
      </c>
      <c r="AJ67" s="69">
        <v>2</v>
      </c>
      <c r="AK67" s="67">
        <f t="shared" si="68"/>
        <v>3.3898305084745763E-2</v>
      </c>
      <c r="AL67" s="69">
        <v>57</v>
      </c>
      <c r="AM67" s="67">
        <f t="shared" si="69"/>
        <v>0.96610169491525422</v>
      </c>
      <c r="AN67" s="102">
        <f t="shared" si="70"/>
        <v>1518</v>
      </c>
      <c r="AO67" s="69">
        <f t="shared" si="71"/>
        <v>161</v>
      </c>
      <c r="AP67" s="67">
        <f t="shared" si="72"/>
        <v>0.10606060606060606</v>
      </c>
      <c r="AQ67" s="68">
        <f t="shared" si="55"/>
        <v>1357</v>
      </c>
      <c r="AR67" s="67">
        <f t="shared" si="73"/>
        <v>0.89393939393939392</v>
      </c>
      <c r="AS67" s="98"/>
      <c r="AT67" s="272"/>
      <c r="AU67" s="342"/>
      <c r="AV67" s="11" t="s">
        <v>142</v>
      </c>
      <c r="AW67" s="225">
        <v>1609</v>
      </c>
      <c r="AX67" s="40">
        <v>180</v>
      </c>
      <c r="AY67" s="91">
        <v>0.11187072715972654</v>
      </c>
      <c r="AZ67" s="40">
        <v>1429</v>
      </c>
      <c r="BA67" s="91">
        <v>0.88812927284027343</v>
      </c>
      <c r="BB67" s="98"/>
      <c r="BC67" s="58">
        <v>62</v>
      </c>
      <c r="BD67" s="32" t="s">
        <v>19</v>
      </c>
      <c r="BE67" s="38">
        <f t="shared" si="51"/>
        <v>0.16362019563284261</v>
      </c>
      <c r="BF67" s="38">
        <f t="shared" si="23"/>
        <v>0.15542611894543226</v>
      </c>
      <c r="BG67" s="38">
        <f t="shared" si="52"/>
        <v>0.83637980436715742</v>
      </c>
      <c r="BH67" s="38">
        <f t="shared" si="24"/>
        <v>0.84457388105456777</v>
      </c>
      <c r="BI67" s="38">
        <f t="shared" si="53"/>
        <v>0.15393133997785161</v>
      </c>
      <c r="BJ67" s="38">
        <f t="shared" si="25"/>
        <v>0.16089965397923875</v>
      </c>
      <c r="BK67" s="38">
        <f t="shared" si="54"/>
        <v>0.84606866002214842</v>
      </c>
      <c r="BL67" s="38">
        <f t="shared" si="26"/>
        <v>0.83910034602076122</v>
      </c>
    </row>
    <row r="68" spans="1:64" s="12" customFormat="1" ht="13.5" customHeight="1">
      <c r="B68" s="264"/>
      <c r="C68" s="332"/>
      <c r="D68" s="76" t="s">
        <v>141</v>
      </c>
      <c r="E68" s="103">
        <v>38</v>
      </c>
      <c r="F68" s="75">
        <v>8</v>
      </c>
      <c r="G68" s="13">
        <f t="shared" si="56"/>
        <v>0.21052631578947367</v>
      </c>
      <c r="H68" s="75">
        <v>30</v>
      </c>
      <c r="I68" s="13">
        <f t="shared" si="57"/>
        <v>0.78947368421052633</v>
      </c>
      <c r="J68" s="103">
        <v>112</v>
      </c>
      <c r="K68" s="75">
        <v>12</v>
      </c>
      <c r="L68" s="13">
        <f t="shared" si="58"/>
        <v>0.10714285714285714</v>
      </c>
      <c r="M68" s="75">
        <v>100</v>
      </c>
      <c r="N68" s="13">
        <f t="shared" si="59"/>
        <v>0.8928571428571429</v>
      </c>
      <c r="O68" s="103">
        <v>4631</v>
      </c>
      <c r="P68" s="75">
        <v>808</v>
      </c>
      <c r="Q68" s="13">
        <f t="shared" si="60"/>
        <v>0.17447635499892031</v>
      </c>
      <c r="R68" s="75">
        <v>3823</v>
      </c>
      <c r="S68" s="13">
        <f t="shared" si="61"/>
        <v>0.82552364500107966</v>
      </c>
      <c r="T68" s="103">
        <v>4270</v>
      </c>
      <c r="U68" s="75">
        <v>623</v>
      </c>
      <c r="V68" s="13">
        <f t="shared" si="62"/>
        <v>0.14590163934426228</v>
      </c>
      <c r="W68" s="75">
        <v>3647</v>
      </c>
      <c r="X68" s="13">
        <f t="shared" si="63"/>
        <v>0.85409836065573774</v>
      </c>
      <c r="Y68" s="103">
        <v>2699</v>
      </c>
      <c r="Z68" s="75">
        <v>270</v>
      </c>
      <c r="AA68" s="13">
        <f t="shared" si="64"/>
        <v>0.10003705075954057</v>
      </c>
      <c r="AB68" s="75">
        <v>2429</v>
      </c>
      <c r="AC68" s="13">
        <f t="shared" si="65"/>
        <v>0.89996294924045939</v>
      </c>
      <c r="AD68" s="103">
        <v>1060</v>
      </c>
      <c r="AE68" s="75">
        <v>67</v>
      </c>
      <c r="AF68" s="13">
        <f t="shared" si="66"/>
        <v>6.3207547169811321E-2</v>
      </c>
      <c r="AG68" s="75">
        <v>993</v>
      </c>
      <c r="AH68" s="13">
        <f t="shared" si="67"/>
        <v>0.93679245283018864</v>
      </c>
      <c r="AI68" s="103">
        <v>311</v>
      </c>
      <c r="AJ68" s="75">
        <v>24</v>
      </c>
      <c r="AK68" s="13">
        <f t="shared" si="68"/>
        <v>7.7170418006430874E-2</v>
      </c>
      <c r="AL68" s="75">
        <v>287</v>
      </c>
      <c r="AM68" s="13">
        <f t="shared" si="69"/>
        <v>0.92282958199356913</v>
      </c>
      <c r="AN68" s="103">
        <f t="shared" si="70"/>
        <v>13121</v>
      </c>
      <c r="AO68" s="75">
        <f t="shared" si="71"/>
        <v>1812</v>
      </c>
      <c r="AP68" s="13">
        <f t="shared" si="72"/>
        <v>0.13809923024159743</v>
      </c>
      <c r="AQ68" s="34">
        <f t="shared" si="55"/>
        <v>11309</v>
      </c>
      <c r="AR68" s="13">
        <f t="shared" si="73"/>
        <v>0.86190076975840257</v>
      </c>
      <c r="AS68" s="98"/>
      <c r="AT68" s="272"/>
      <c r="AU68" s="342"/>
      <c r="AV68" s="160" t="s">
        <v>74</v>
      </c>
      <c r="AW68" s="225">
        <v>12909</v>
      </c>
      <c r="AX68" s="40">
        <v>1663</v>
      </c>
      <c r="AY68" s="91">
        <v>0.12882485087923154</v>
      </c>
      <c r="AZ68" s="40">
        <v>11246</v>
      </c>
      <c r="BA68" s="91">
        <v>0.87117514912076843</v>
      </c>
      <c r="BB68" s="98"/>
      <c r="BC68" s="58">
        <v>63</v>
      </c>
      <c r="BD68" s="32" t="s">
        <v>30</v>
      </c>
      <c r="BE68" s="38">
        <f t="shared" si="51"/>
        <v>0.25827455236028213</v>
      </c>
      <c r="BF68" s="38">
        <f t="shared" si="23"/>
        <v>0.26872803935347855</v>
      </c>
      <c r="BG68" s="38">
        <f t="shared" si="52"/>
        <v>0.74172544763971782</v>
      </c>
      <c r="BH68" s="38">
        <f t="shared" si="24"/>
        <v>0.73127196064652145</v>
      </c>
      <c r="BI68" s="38">
        <f t="shared" si="53"/>
        <v>0.19756097560975611</v>
      </c>
      <c r="BJ68" s="38">
        <f t="shared" si="25"/>
        <v>0.18821603927986907</v>
      </c>
      <c r="BK68" s="38">
        <f t="shared" si="54"/>
        <v>0.80243902439024395</v>
      </c>
      <c r="BL68" s="38">
        <f t="shared" si="26"/>
        <v>0.81178396072013093</v>
      </c>
    </row>
    <row r="69" spans="1:64" s="12" customFormat="1" ht="13.5" customHeight="1">
      <c r="B69" s="262">
        <v>22</v>
      </c>
      <c r="C69" s="329" t="s">
        <v>63</v>
      </c>
      <c r="D69" s="80" t="s">
        <v>143</v>
      </c>
      <c r="E69" s="101">
        <v>36</v>
      </c>
      <c r="F69" s="79">
        <v>5</v>
      </c>
      <c r="G69" s="77">
        <f t="shared" si="56"/>
        <v>0.1388888888888889</v>
      </c>
      <c r="H69" s="79">
        <v>31</v>
      </c>
      <c r="I69" s="77">
        <f t="shared" si="57"/>
        <v>0.86111111111111116</v>
      </c>
      <c r="J69" s="101">
        <v>134</v>
      </c>
      <c r="K69" s="79">
        <v>9</v>
      </c>
      <c r="L69" s="77">
        <f t="shared" si="58"/>
        <v>6.7164179104477612E-2</v>
      </c>
      <c r="M69" s="79">
        <v>125</v>
      </c>
      <c r="N69" s="77">
        <f t="shared" si="59"/>
        <v>0.93283582089552242</v>
      </c>
      <c r="O69" s="101">
        <v>5208</v>
      </c>
      <c r="P69" s="79">
        <v>793</v>
      </c>
      <c r="Q69" s="77">
        <f t="shared" si="60"/>
        <v>0.1522657450076805</v>
      </c>
      <c r="R69" s="79">
        <v>4415</v>
      </c>
      <c r="S69" s="77">
        <f t="shared" si="61"/>
        <v>0.84773425499231947</v>
      </c>
      <c r="T69" s="101">
        <v>4653</v>
      </c>
      <c r="U69" s="79">
        <v>601</v>
      </c>
      <c r="V69" s="77">
        <f t="shared" si="62"/>
        <v>0.12916398022781</v>
      </c>
      <c r="W69" s="79">
        <v>4052</v>
      </c>
      <c r="X69" s="77">
        <f t="shared" si="63"/>
        <v>0.87083601977218994</v>
      </c>
      <c r="Y69" s="101">
        <v>2863</v>
      </c>
      <c r="Z69" s="79">
        <v>237</v>
      </c>
      <c r="AA69" s="77">
        <f t="shared" si="64"/>
        <v>8.2780300384212371E-2</v>
      </c>
      <c r="AB69" s="79">
        <v>2626</v>
      </c>
      <c r="AC69" s="77">
        <f t="shared" si="65"/>
        <v>0.91721969961578764</v>
      </c>
      <c r="AD69" s="101">
        <v>1172</v>
      </c>
      <c r="AE69" s="79">
        <v>69</v>
      </c>
      <c r="AF69" s="77">
        <f t="shared" si="66"/>
        <v>5.8873720136518773E-2</v>
      </c>
      <c r="AG69" s="79">
        <v>1103</v>
      </c>
      <c r="AH69" s="77">
        <f t="shared" si="67"/>
        <v>0.94112627986348119</v>
      </c>
      <c r="AI69" s="101">
        <v>365</v>
      </c>
      <c r="AJ69" s="79">
        <v>13</v>
      </c>
      <c r="AK69" s="77">
        <f t="shared" si="68"/>
        <v>3.5616438356164383E-2</v>
      </c>
      <c r="AL69" s="79">
        <v>352</v>
      </c>
      <c r="AM69" s="77">
        <f t="shared" si="69"/>
        <v>0.96438356164383565</v>
      </c>
      <c r="AN69" s="101">
        <f t="shared" si="70"/>
        <v>14431</v>
      </c>
      <c r="AO69" s="79">
        <f t="shared" si="71"/>
        <v>1727</v>
      </c>
      <c r="AP69" s="77">
        <f t="shared" si="72"/>
        <v>0.11967292633913104</v>
      </c>
      <c r="AQ69" s="78">
        <f t="shared" si="55"/>
        <v>12704</v>
      </c>
      <c r="AR69" s="77">
        <f t="shared" si="73"/>
        <v>0.88032707366086893</v>
      </c>
      <c r="AS69" s="98"/>
      <c r="AT69" s="272">
        <v>22</v>
      </c>
      <c r="AU69" s="342" t="s">
        <v>63</v>
      </c>
      <c r="AV69" s="11" t="s">
        <v>136</v>
      </c>
      <c r="AW69" s="225">
        <v>14041</v>
      </c>
      <c r="AX69" s="40">
        <v>1432</v>
      </c>
      <c r="AY69" s="91">
        <v>0.10198703796025924</v>
      </c>
      <c r="AZ69" s="40">
        <v>12609</v>
      </c>
      <c r="BA69" s="91">
        <v>0.89801296203974079</v>
      </c>
      <c r="BB69" s="98"/>
      <c r="BC69" s="58">
        <v>64</v>
      </c>
      <c r="BD69" s="32" t="s">
        <v>51</v>
      </c>
      <c r="BE69" s="38">
        <f t="shared" si="51"/>
        <v>0.11967023058096096</v>
      </c>
      <c r="BF69" s="38">
        <f t="shared" si="23"/>
        <v>0.11701843441090035</v>
      </c>
      <c r="BG69" s="38">
        <f t="shared" si="52"/>
        <v>0.88032976941903907</v>
      </c>
      <c r="BH69" s="38">
        <f t="shared" si="24"/>
        <v>0.88298156558909968</v>
      </c>
      <c r="BI69" s="38">
        <f t="shared" si="53"/>
        <v>0.15051903114186851</v>
      </c>
      <c r="BJ69" s="38">
        <f t="shared" si="25"/>
        <v>0.14444444444444443</v>
      </c>
      <c r="BK69" s="38">
        <f t="shared" si="54"/>
        <v>0.84948096885813151</v>
      </c>
      <c r="BL69" s="38">
        <f t="shared" si="26"/>
        <v>0.85555555555555551</v>
      </c>
    </row>
    <row r="70" spans="1:64" s="12" customFormat="1" ht="13.5" customHeight="1">
      <c r="B70" s="263"/>
      <c r="C70" s="330"/>
      <c r="D70" s="70" t="s">
        <v>142</v>
      </c>
      <c r="E70" s="102">
        <v>7</v>
      </c>
      <c r="F70" s="69">
        <v>0</v>
      </c>
      <c r="G70" s="67">
        <f t="shared" si="56"/>
        <v>0</v>
      </c>
      <c r="H70" s="69">
        <v>7</v>
      </c>
      <c r="I70" s="67">
        <f t="shared" si="57"/>
        <v>1</v>
      </c>
      <c r="J70" s="102">
        <v>16</v>
      </c>
      <c r="K70" s="69">
        <v>2</v>
      </c>
      <c r="L70" s="67">
        <f t="shared" si="58"/>
        <v>0.125</v>
      </c>
      <c r="M70" s="69">
        <v>14</v>
      </c>
      <c r="N70" s="67">
        <f t="shared" si="59"/>
        <v>0.875</v>
      </c>
      <c r="O70" s="102">
        <v>1088</v>
      </c>
      <c r="P70" s="69">
        <v>116</v>
      </c>
      <c r="Q70" s="67">
        <f t="shared" si="60"/>
        <v>0.10661764705882353</v>
      </c>
      <c r="R70" s="69">
        <v>972</v>
      </c>
      <c r="S70" s="67">
        <f t="shared" si="61"/>
        <v>0.89338235294117652</v>
      </c>
      <c r="T70" s="102">
        <v>565</v>
      </c>
      <c r="U70" s="69">
        <v>68</v>
      </c>
      <c r="V70" s="67">
        <f t="shared" si="62"/>
        <v>0.12035398230088495</v>
      </c>
      <c r="W70" s="69">
        <v>497</v>
      </c>
      <c r="X70" s="67">
        <f t="shared" si="63"/>
        <v>0.87964601769911499</v>
      </c>
      <c r="Y70" s="102">
        <v>328</v>
      </c>
      <c r="Z70" s="69">
        <v>15</v>
      </c>
      <c r="AA70" s="67">
        <f t="shared" si="64"/>
        <v>4.573170731707317E-2</v>
      </c>
      <c r="AB70" s="69">
        <v>313</v>
      </c>
      <c r="AC70" s="67">
        <f t="shared" si="65"/>
        <v>0.95426829268292679</v>
      </c>
      <c r="AD70" s="102">
        <v>180</v>
      </c>
      <c r="AE70" s="69">
        <v>9</v>
      </c>
      <c r="AF70" s="67">
        <f t="shared" si="66"/>
        <v>0.05</v>
      </c>
      <c r="AG70" s="69">
        <v>171</v>
      </c>
      <c r="AH70" s="67">
        <f t="shared" si="67"/>
        <v>0.95</v>
      </c>
      <c r="AI70" s="102">
        <v>104</v>
      </c>
      <c r="AJ70" s="69">
        <v>0</v>
      </c>
      <c r="AK70" s="67">
        <f t="shared" si="68"/>
        <v>0</v>
      </c>
      <c r="AL70" s="69">
        <v>104</v>
      </c>
      <c r="AM70" s="67">
        <f t="shared" si="69"/>
        <v>1</v>
      </c>
      <c r="AN70" s="102">
        <f t="shared" si="70"/>
        <v>2288</v>
      </c>
      <c r="AO70" s="69">
        <f t="shared" si="71"/>
        <v>210</v>
      </c>
      <c r="AP70" s="67">
        <f t="shared" si="72"/>
        <v>9.1783216783216784E-2</v>
      </c>
      <c r="AQ70" s="68">
        <f t="shared" si="55"/>
        <v>2078</v>
      </c>
      <c r="AR70" s="67">
        <f t="shared" si="73"/>
        <v>0.90821678321678323</v>
      </c>
      <c r="AS70" s="98"/>
      <c r="AT70" s="272"/>
      <c r="AU70" s="342"/>
      <c r="AV70" s="11" t="s">
        <v>142</v>
      </c>
      <c r="AW70" s="225">
        <v>2267</v>
      </c>
      <c r="AX70" s="40">
        <v>193</v>
      </c>
      <c r="AY70" s="91">
        <v>8.5134539038376714E-2</v>
      </c>
      <c r="AZ70" s="40">
        <v>2074</v>
      </c>
      <c r="BA70" s="91">
        <v>0.91486546096162324</v>
      </c>
      <c r="BB70" s="98"/>
      <c r="BC70" s="58">
        <v>65</v>
      </c>
      <c r="BD70" s="32" t="s">
        <v>11</v>
      </c>
      <c r="BE70" s="38">
        <f t="shared" ref="BE70:BE80" si="74">INDEX($AP:$AP,(ROW()+(BC70*2)-2))</f>
        <v>0.2111169102296451</v>
      </c>
      <c r="BF70" s="38">
        <f t="shared" si="23"/>
        <v>0.19520174482006544</v>
      </c>
      <c r="BG70" s="38">
        <f t="shared" ref="BG70:BG80" si="75">INDEX($AR:$AR,(ROW()+(BC70*2)-2))</f>
        <v>0.78888308977035493</v>
      </c>
      <c r="BH70" s="38">
        <f t="shared" si="24"/>
        <v>0.80479825517993453</v>
      </c>
      <c r="BI70" s="38">
        <f t="shared" ref="BI70:BI80" si="76">INDEX($AP:$AP,(ROW()+(BC70*2)-1))</f>
        <v>0.19124087591240876</v>
      </c>
      <c r="BJ70" s="38">
        <f t="shared" si="25"/>
        <v>0.17565485362095531</v>
      </c>
      <c r="BK70" s="38">
        <f t="shared" ref="BK70:BK80" si="77">INDEX($AR:$AR,(ROW()+(BC70*2)-1))</f>
        <v>0.80875912408759121</v>
      </c>
      <c r="BL70" s="38">
        <f t="shared" si="26"/>
        <v>0.82434514637904466</v>
      </c>
    </row>
    <row r="71" spans="1:64" s="12" customFormat="1" ht="13.5" customHeight="1">
      <c r="B71" s="264"/>
      <c r="C71" s="332"/>
      <c r="D71" s="76" t="s">
        <v>141</v>
      </c>
      <c r="E71" s="103">
        <v>43</v>
      </c>
      <c r="F71" s="75">
        <v>5</v>
      </c>
      <c r="G71" s="13">
        <f t="shared" si="56"/>
        <v>0.11627906976744186</v>
      </c>
      <c r="H71" s="75">
        <v>38</v>
      </c>
      <c r="I71" s="13">
        <f t="shared" si="57"/>
        <v>0.88372093023255816</v>
      </c>
      <c r="J71" s="103">
        <v>150</v>
      </c>
      <c r="K71" s="75">
        <v>11</v>
      </c>
      <c r="L71" s="13">
        <f t="shared" si="58"/>
        <v>7.3333333333333334E-2</v>
      </c>
      <c r="M71" s="75">
        <v>139</v>
      </c>
      <c r="N71" s="13">
        <f t="shared" si="59"/>
        <v>0.92666666666666664</v>
      </c>
      <c r="O71" s="103">
        <v>6296</v>
      </c>
      <c r="P71" s="75">
        <v>909</v>
      </c>
      <c r="Q71" s="13">
        <f t="shared" si="60"/>
        <v>0.14437738246505719</v>
      </c>
      <c r="R71" s="75">
        <v>5387</v>
      </c>
      <c r="S71" s="13">
        <f t="shared" si="61"/>
        <v>0.85562261753494284</v>
      </c>
      <c r="T71" s="103">
        <v>5218</v>
      </c>
      <c r="U71" s="75">
        <v>669</v>
      </c>
      <c r="V71" s="13">
        <f t="shared" si="62"/>
        <v>0.12821004216174781</v>
      </c>
      <c r="W71" s="75">
        <v>4549</v>
      </c>
      <c r="X71" s="13">
        <f t="shared" si="63"/>
        <v>0.87178995783825219</v>
      </c>
      <c r="Y71" s="103">
        <v>3191</v>
      </c>
      <c r="Z71" s="75">
        <v>252</v>
      </c>
      <c r="AA71" s="13">
        <f t="shared" si="64"/>
        <v>7.8972109056722029E-2</v>
      </c>
      <c r="AB71" s="75">
        <v>2939</v>
      </c>
      <c r="AC71" s="13">
        <f t="shared" si="65"/>
        <v>0.92102789094327797</v>
      </c>
      <c r="AD71" s="103">
        <v>1352</v>
      </c>
      <c r="AE71" s="75">
        <v>78</v>
      </c>
      <c r="AF71" s="13">
        <f t="shared" si="66"/>
        <v>5.7692307692307696E-2</v>
      </c>
      <c r="AG71" s="75">
        <v>1274</v>
      </c>
      <c r="AH71" s="13">
        <f t="shared" si="67"/>
        <v>0.94230769230769229</v>
      </c>
      <c r="AI71" s="103">
        <v>469</v>
      </c>
      <c r="AJ71" s="75">
        <v>13</v>
      </c>
      <c r="AK71" s="13">
        <f t="shared" si="68"/>
        <v>2.7718550106609809E-2</v>
      </c>
      <c r="AL71" s="75">
        <v>456</v>
      </c>
      <c r="AM71" s="13">
        <f t="shared" si="69"/>
        <v>0.97228144989339016</v>
      </c>
      <c r="AN71" s="103">
        <f t="shared" si="70"/>
        <v>16719</v>
      </c>
      <c r="AO71" s="75">
        <f t="shared" si="71"/>
        <v>1937</v>
      </c>
      <c r="AP71" s="13">
        <f t="shared" si="72"/>
        <v>0.11585621149590286</v>
      </c>
      <c r="AQ71" s="34">
        <f t="shared" si="55"/>
        <v>14782</v>
      </c>
      <c r="AR71" s="13">
        <f t="shared" si="73"/>
        <v>0.88414378850409714</v>
      </c>
      <c r="AS71" s="98"/>
      <c r="AT71" s="272"/>
      <c r="AU71" s="342"/>
      <c r="AV71" s="160" t="s">
        <v>74</v>
      </c>
      <c r="AW71" s="225">
        <v>16308</v>
      </c>
      <c r="AX71" s="40">
        <v>1625</v>
      </c>
      <c r="AY71" s="91">
        <v>9.9644346333088052E-2</v>
      </c>
      <c r="AZ71" s="40">
        <v>14683</v>
      </c>
      <c r="BA71" s="91">
        <v>0.90035565366691195</v>
      </c>
      <c r="BB71" s="98"/>
      <c r="BC71" s="58">
        <v>66</v>
      </c>
      <c r="BD71" s="32" t="s">
        <v>5</v>
      </c>
      <c r="BE71" s="38">
        <f t="shared" si="74"/>
        <v>0.49163790814972125</v>
      </c>
      <c r="BF71" s="38">
        <f t="shared" ref="BF71:BF80" si="78">INDEX($AY:$AY,(ROW()+(BC71*2)-2))</f>
        <v>0.49944567627494457</v>
      </c>
      <c r="BG71" s="38">
        <f t="shared" si="75"/>
        <v>0.5083620918502787</v>
      </c>
      <c r="BH71" s="38">
        <f t="shared" ref="BH71:BH80" si="79">INDEX($BA:$BA,(ROW()+(BC71*2)-2))</f>
        <v>0.50055432372505548</v>
      </c>
      <c r="BI71" s="38">
        <f t="shared" si="76"/>
        <v>0.41046511627906979</v>
      </c>
      <c r="BJ71" s="38">
        <f t="shared" ref="BJ71:BJ80" si="80">INDEX($AY:$AY,(ROW()+(BC71*2)-1))</f>
        <v>0.38480096501809408</v>
      </c>
      <c r="BK71" s="38">
        <f t="shared" si="77"/>
        <v>0.58953488372093021</v>
      </c>
      <c r="BL71" s="38">
        <f t="shared" ref="BL71:BL80" si="81">INDEX($BA:$BA,(ROW()+(BC71*2)-1))</f>
        <v>0.61519903498190587</v>
      </c>
    </row>
    <row r="72" spans="1:64" s="12" customFormat="1" ht="13.5" customHeight="1">
      <c r="B72" s="262">
        <v>23</v>
      </c>
      <c r="C72" s="329" t="s">
        <v>121</v>
      </c>
      <c r="D72" s="80" t="s">
        <v>143</v>
      </c>
      <c r="E72" s="101">
        <v>66</v>
      </c>
      <c r="F72" s="79">
        <v>8</v>
      </c>
      <c r="G72" s="77">
        <f t="shared" si="56"/>
        <v>0.12121212121212122</v>
      </c>
      <c r="H72" s="79">
        <v>58</v>
      </c>
      <c r="I72" s="77">
        <f t="shared" si="57"/>
        <v>0.87878787878787878</v>
      </c>
      <c r="J72" s="101">
        <v>196</v>
      </c>
      <c r="K72" s="79">
        <v>8</v>
      </c>
      <c r="L72" s="77">
        <f t="shared" si="58"/>
        <v>4.0816326530612242E-2</v>
      </c>
      <c r="M72" s="79">
        <v>188</v>
      </c>
      <c r="N72" s="77">
        <f t="shared" si="59"/>
        <v>0.95918367346938771</v>
      </c>
      <c r="O72" s="101">
        <v>8015</v>
      </c>
      <c r="P72" s="79">
        <v>1211</v>
      </c>
      <c r="Q72" s="77">
        <f t="shared" si="60"/>
        <v>0.15109170305676856</v>
      </c>
      <c r="R72" s="79">
        <v>6804</v>
      </c>
      <c r="S72" s="77">
        <f t="shared" si="61"/>
        <v>0.84890829694323144</v>
      </c>
      <c r="T72" s="101">
        <v>8283</v>
      </c>
      <c r="U72" s="79">
        <v>1025</v>
      </c>
      <c r="V72" s="77">
        <f t="shared" si="62"/>
        <v>0.12374743450440662</v>
      </c>
      <c r="W72" s="79">
        <v>7258</v>
      </c>
      <c r="X72" s="77">
        <f t="shared" si="63"/>
        <v>0.87625256549559338</v>
      </c>
      <c r="Y72" s="101">
        <v>5248</v>
      </c>
      <c r="Z72" s="79">
        <v>466</v>
      </c>
      <c r="AA72" s="77">
        <f t="shared" si="64"/>
        <v>8.8795731707317069E-2</v>
      </c>
      <c r="AB72" s="79">
        <v>4782</v>
      </c>
      <c r="AC72" s="77">
        <f t="shared" si="65"/>
        <v>0.91120426829268297</v>
      </c>
      <c r="AD72" s="101">
        <v>2007</v>
      </c>
      <c r="AE72" s="79">
        <v>122</v>
      </c>
      <c r="AF72" s="77">
        <f t="shared" si="66"/>
        <v>6.0787244643746886E-2</v>
      </c>
      <c r="AG72" s="79">
        <v>1885</v>
      </c>
      <c r="AH72" s="77">
        <f t="shared" si="67"/>
        <v>0.93921275535625315</v>
      </c>
      <c r="AI72" s="101">
        <v>509</v>
      </c>
      <c r="AJ72" s="79">
        <v>18</v>
      </c>
      <c r="AK72" s="77">
        <f t="shared" si="68"/>
        <v>3.536345776031434E-2</v>
      </c>
      <c r="AL72" s="79">
        <v>491</v>
      </c>
      <c r="AM72" s="77">
        <f t="shared" si="69"/>
        <v>0.96463654223968565</v>
      </c>
      <c r="AN72" s="101">
        <f t="shared" si="70"/>
        <v>24324</v>
      </c>
      <c r="AO72" s="79">
        <f t="shared" si="71"/>
        <v>2858</v>
      </c>
      <c r="AP72" s="77">
        <f t="shared" si="72"/>
        <v>0.11749712218385135</v>
      </c>
      <c r="AQ72" s="78">
        <f t="shared" si="55"/>
        <v>21466</v>
      </c>
      <c r="AR72" s="77">
        <f t="shared" si="73"/>
        <v>0.88250287781614867</v>
      </c>
      <c r="AS72" s="98"/>
      <c r="AT72" s="272">
        <v>23</v>
      </c>
      <c r="AU72" s="342" t="s">
        <v>121</v>
      </c>
      <c r="AV72" s="11" t="s">
        <v>136</v>
      </c>
      <c r="AW72" s="225">
        <v>23863</v>
      </c>
      <c r="AX72" s="40">
        <v>2593</v>
      </c>
      <c r="AY72" s="91">
        <v>0.10866194527092152</v>
      </c>
      <c r="AZ72" s="40">
        <v>21270</v>
      </c>
      <c r="BA72" s="91">
        <v>0.89133805472907846</v>
      </c>
      <c r="BB72" s="98"/>
      <c r="BC72" s="58">
        <v>67</v>
      </c>
      <c r="BD72" s="32" t="s">
        <v>6</v>
      </c>
      <c r="BE72" s="38">
        <f t="shared" si="74"/>
        <v>0.20422098075729361</v>
      </c>
      <c r="BF72" s="38">
        <f t="shared" si="78"/>
        <v>0.2026854219948849</v>
      </c>
      <c r="BG72" s="38">
        <f t="shared" si="75"/>
        <v>0.79577901924270644</v>
      </c>
      <c r="BH72" s="38">
        <f t="shared" si="79"/>
        <v>0.79731457800511507</v>
      </c>
      <c r="BI72" s="38">
        <f t="shared" si="76"/>
        <v>0.15151515151515152</v>
      </c>
      <c r="BJ72" s="38">
        <f t="shared" si="80"/>
        <v>0.16666666666666666</v>
      </c>
      <c r="BK72" s="38">
        <f t="shared" si="77"/>
        <v>0.84848484848484851</v>
      </c>
      <c r="BL72" s="38">
        <f t="shared" si="81"/>
        <v>0.83333333333333337</v>
      </c>
    </row>
    <row r="73" spans="1:64" s="12" customFormat="1" ht="13.5" customHeight="1">
      <c r="A73" s="81"/>
      <c r="B73" s="263"/>
      <c r="C73" s="330"/>
      <c r="D73" s="70" t="s">
        <v>142</v>
      </c>
      <c r="E73" s="102">
        <v>8</v>
      </c>
      <c r="F73" s="69">
        <v>1</v>
      </c>
      <c r="G73" s="67">
        <f t="shared" si="56"/>
        <v>0.125</v>
      </c>
      <c r="H73" s="69">
        <v>7</v>
      </c>
      <c r="I73" s="67">
        <f t="shared" si="57"/>
        <v>0.875</v>
      </c>
      <c r="J73" s="102">
        <v>27</v>
      </c>
      <c r="K73" s="69">
        <v>4</v>
      </c>
      <c r="L73" s="67">
        <f t="shared" si="58"/>
        <v>0.14814814814814814</v>
      </c>
      <c r="M73" s="69">
        <v>23</v>
      </c>
      <c r="N73" s="67">
        <f t="shared" si="59"/>
        <v>0.85185185185185186</v>
      </c>
      <c r="O73" s="102">
        <v>1420</v>
      </c>
      <c r="P73" s="69">
        <v>161</v>
      </c>
      <c r="Q73" s="67">
        <f t="shared" si="60"/>
        <v>0.11338028169014085</v>
      </c>
      <c r="R73" s="69">
        <v>1259</v>
      </c>
      <c r="S73" s="67">
        <f t="shared" si="61"/>
        <v>0.88661971830985919</v>
      </c>
      <c r="T73" s="102">
        <v>972</v>
      </c>
      <c r="U73" s="69">
        <v>105</v>
      </c>
      <c r="V73" s="67">
        <f t="shared" si="62"/>
        <v>0.10802469135802469</v>
      </c>
      <c r="W73" s="69">
        <v>867</v>
      </c>
      <c r="X73" s="67">
        <f t="shared" si="63"/>
        <v>0.89197530864197527</v>
      </c>
      <c r="Y73" s="102">
        <v>514</v>
      </c>
      <c r="Z73" s="69">
        <v>28</v>
      </c>
      <c r="AA73" s="67">
        <f t="shared" si="64"/>
        <v>5.4474708171206226E-2</v>
      </c>
      <c r="AB73" s="69">
        <v>486</v>
      </c>
      <c r="AC73" s="67">
        <f t="shared" si="65"/>
        <v>0.94552529182879375</v>
      </c>
      <c r="AD73" s="102">
        <v>244</v>
      </c>
      <c r="AE73" s="69">
        <v>9</v>
      </c>
      <c r="AF73" s="67">
        <f t="shared" si="66"/>
        <v>3.6885245901639344E-2</v>
      </c>
      <c r="AG73" s="69">
        <v>235</v>
      </c>
      <c r="AH73" s="67">
        <f t="shared" si="67"/>
        <v>0.96311475409836067</v>
      </c>
      <c r="AI73" s="102">
        <v>87</v>
      </c>
      <c r="AJ73" s="69">
        <v>0</v>
      </c>
      <c r="AK73" s="67">
        <f t="shared" si="68"/>
        <v>0</v>
      </c>
      <c r="AL73" s="69">
        <v>87</v>
      </c>
      <c r="AM73" s="67">
        <f t="shared" si="69"/>
        <v>1</v>
      </c>
      <c r="AN73" s="102">
        <f t="shared" si="70"/>
        <v>3272</v>
      </c>
      <c r="AO73" s="69">
        <f t="shared" si="71"/>
        <v>308</v>
      </c>
      <c r="AP73" s="67">
        <f t="shared" si="72"/>
        <v>9.4132029339853304E-2</v>
      </c>
      <c r="AQ73" s="68">
        <f t="shared" si="55"/>
        <v>2964</v>
      </c>
      <c r="AR73" s="67">
        <f t="shared" si="73"/>
        <v>0.90586797066014668</v>
      </c>
      <c r="AS73" s="98"/>
      <c r="AT73" s="272"/>
      <c r="AU73" s="342"/>
      <c r="AV73" s="11" t="s">
        <v>142</v>
      </c>
      <c r="AW73" s="225">
        <v>3460</v>
      </c>
      <c r="AX73" s="40">
        <v>296</v>
      </c>
      <c r="AY73" s="91">
        <v>8.5549132947976878E-2</v>
      </c>
      <c r="AZ73" s="40">
        <v>3164</v>
      </c>
      <c r="BA73" s="91">
        <v>0.91445086705202316</v>
      </c>
      <c r="BB73" s="98"/>
      <c r="BC73" s="58">
        <v>68</v>
      </c>
      <c r="BD73" s="32" t="s">
        <v>52</v>
      </c>
      <c r="BE73" s="38">
        <f t="shared" si="74"/>
        <v>0.19083629893238435</v>
      </c>
      <c r="BF73" s="38">
        <f t="shared" si="78"/>
        <v>0.15987318840579709</v>
      </c>
      <c r="BG73" s="38">
        <f t="shared" si="75"/>
        <v>0.8091637010676157</v>
      </c>
      <c r="BH73" s="38">
        <f t="shared" si="79"/>
        <v>0.84012681159420288</v>
      </c>
      <c r="BI73" s="38">
        <f t="shared" si="76"/>
        <v>0.15730337078651685</v>
      </c>
      <c r="BJ73" s="38">
        <f t="shared" si="80"/>
        <v>0.14245014245014245</v>
      </c>
      <c r="BK73" s="38">
        <f t="shared" si="77"/>
        <v>0.84269662921348309</v>
      </c>
      <c r="BL73" s="38">
        <f t="shared" si="81"/>
        <v>0.85754985754985757</v>
      </c>
    </row>
    <row r="74" spans="1:64" s="12" customFormat="1" ht="13.5" customHeight="1">
      <c r="A74" s="81"/>
      <c r="B74" s="264"/>
      <c r="C74" s="332"/>
      <c r="D74" s="76" t="s">
        <v>141</v>
      </c>
      <c r="E74" s="103">
        <v>74</v>
      </c>
      <c r="F74" s="75">
        <v>9</v>
      </c>
      <c r="G74" s="13">
        <f t="shared" si="56"/>
        <v>0.12162162162162163</v>
      </c>
      <c r="H74" s="75">
        <v>65</v>
      </c>
      <c r="I74" s="13">
        <f t="shared" si="57"/>
        <v>0.8783783783783784</v>
      </c>
      <c r="J74" s="103">
        <v>223</v>
      </c>
      <c r="K74" s="75">
        <v>12</v>
      </c>
      <c r="L74" s="13">
        <f t="shared" si="58"/>
        <v>5.3811659192825115E-2</v>
      </c>
      <c r="M74" s="75">
        <v>211</v>
      </c>
      <c r="N74" s="13">
        <f t="shared" si="59"/>
        <v>0.94618834080717484</v>
      </c>
      <c r="O74" s="103">
        <v>9435</v>
      </c>
      <c r="P74" s="75">
        <v>1372</v>
      </c>
      <c r="Q74" s="13">
        <f t="shared" si="60"/>
        <v>0.14541600423953366</v>
      </c>
      <c r="R74" s="75">
        <v>8063</v>
      </c>
      <c r="S74" s="13">
        <f t="shared" si="61"/>
        <v>0.8545839957604664</v>
      </c>
      <c r="T74" s="103">
        <v>9255</v>
      </c>
      <c r="U74" s="75">
        <v>1130</v>
      </c>
      <c r="V74" s="13">
        <f t="shared" si="62"/>
        <v>0.12209616423554835</v>
      </c>
      <c r="W74" s="75">
        <v>8125</v>
      </c>
      <c r="X74" s="13">
        <f t="shared" si="63"/>
        <v>0.87790383576445163</v>
      </c>
      <c r="Y74" s="103">
        <v>5762</v>
      </c>
      <c r="Z74" s="75">
        <v>494</v>
      </c>
      <c r="AA74" s="13">
        <f t="shared" si="64"/>
        <v>8.5734120097188476E-2</v>
      </c>
      <c r="AB74" s="75">
        <v>5268</v>
      </c>
      <c r="AC74" s="13">
        <f t="shared" si="65"/>
        <v>0.9142658799028115</v>
      </c>
      <c r="AD74" s="103">
        <v>2251</v>
      </c>
      <c r="AE74" s="75">
        <v>131</v>
      </c>
      <c r="AF74" s="13">
        <f t="shared" si="66"/>
        <v>5.819635717458907E-2</v>
      </c>
      <c r="AG74" s="75">
        <v>2120</v>
      </c>
      <c r="AH74" s="13">
        <f t="shared" si="67"/>
        <v>0.94180364282541096</v>
      </c>
      <c r="AI74" s="103">
        <v>596</v>
      </c>
      <c r="AJ74" s="75">
        <v>18</v>
      </c>
      <c r="AK74" s="13">
        <f t="shared" si="68"/>
        <v>3.0201342281879196E-2</v>
      </c>
      <c r="AL74" s="75">
        <v>578</v>
      </c>
      <c r="AM74" s="13">
        <f t="shared" si="69"/>
        <v>0.96979865771812079</v>
      </c>
      <c r="AN74" s="103">
        <f t="shared" si="70"/>
        <v>27596</v>
      </c>
      <c r="AO74" s="75">
        <f t="shared" si="71"/>
        <v>3166</v>
      </c>
      <c r="AP74" s="13">
        <f t="shared" si="72"/>
        <v>0.11472677199594145</v>
      </c>
      <c r="AQ74" s="34">
        <f t="shared" si="55"/>
        <v>24430</v>
      </c>
      <c r="AR74" s="13">
        <f t="shared" si="73"/>
        <v>0.88527322800405861</v>
      </c>
      <c r="AS74" s="98"/>
      <c r="AT74" s="272"/>
      <c r="AU74" s="342"/>
      <c r="AV74" s="160" t="s">
        <v>74</v>
      </c>
      <c r="AW74" s="225">
        <v>27323</v>
      </c>
      <c r="AX74" s="40">
        <v>2889</v>
      </c>
      <c r="AY74" s="91">
        <v>0.10573509497492954</v>
      </c>
      <c r="AZ74" s="40">
        <v>24434</v>
      </c>
      <c r="BA74" s="91">
        <v>0.8942649050250705</v>
      </c>
      <c r="BB74" s="98"/>
      <c r="BC74" s="58">
        <v>69</v>
      </c>
      <c r="BD74" s="32" t="s">
        <v>53</v>
      </c>
      <c r="BE74" s="38">
        <f t="shared" si="74"/>
        <v>0.15892053973013492</v>
      </c>
      <c r="BF74" s="38">
        <f t="shared" si="78"/>
        <v>0.15780141843971632</v>
      </c>
      <c r="BG74" s="38">
        <f t="shared" si="75"/>
        <v>0.84107946026986502</v>
      </c>
      <c r="BH74" s="38">
        <f t="shared" si="79"/>
        <v>0.84219858156028371</v>
      </c>
      <c r="BI74" s="38">
        <f t="shared" si="76"/>
        <v>0.14316939890710381</v>
      </c>
      <c r="BJ74" s="38">
        <f t="shared" si="80"/>
        <v>0.15661252900232017</v>
      </c>
      <c r="BK74" s="38">
        <f t="shared" si="77"/>
        <v>0.85683060109289622</v>
      </c>
      <c r="BL74" s="38">
        <f t="shared" si="81"/>
        <v>0.84338747099767986</v>
      </c>
    </row>
    <row r="75" spans="1:64" s="12" customFormat="1" ht="13.5" customHeight="1">
      <c r="A75" s="81"/>
      <c r="B75" s="262">
        <v>24</v>
      </c>
      <c r="C75" s="329" t="s">
        <v>122</v>
      </c>
      <c r="D75" s="80" t="s">
        <v>143</v>
      </c>
      <c r="E75" s="101">
        <v>25</v>
      </c>
      <c r="F75" s="79">
        <v>1</v>
      </c>
      <c r="G75" s="77">
        <f t="shared" si="56"/>
        <v>0.04</v>
      </c>
      <c r="H75" s="79">
        <v>24</v>
      </c>
      <c r="I75" s="77">
        <f t="shared" si="57"/>
        <v>0.96</v>
      </c>
      <c r="J75" s="101">
        <v>83</v>
      </c>
      <c r="K75" s="79">
        <v>6</v>
      </c>
      <c r="L75" s="77">
        <f t="shared" si="58"/>
        <v>7.2289156626506021E-2</v>
      </c>
      <c r="M75" s="79">
        <v>77</v>
      </c>
      <c r="N75" s="77">
        <f t="shared" si="59"/>
        <v>0.92771084337349397</v>
      </c>
      <c r="O75" s="101">
        <v>3412</v>
      </c>
      <c r="P75" s="79">
        <v>456</v>
      </c>
      <c r="Q75" s="77">
        <f t="shared" si="60"/>
        <v>0.13364595545134819</v>
      </c>
      <c r="R75" s="79">
        <v>2956</v>
      </c>
      <c r="S75" s="77">
        <f t="shared" si="61"/>
        <v>0.86635404454865184</v>
      </c>
      <c r="T75" s="101">
        <v>3109</v>
      </c>
      <c r="U75" s="79">
        <v>309</v>
      </c>
      <c r="V75" s="77">
        <f t="shared" si="62"/>
        <v>9.9388871019620462E-2</v>
      </c>
      <c r="W75" s="79">
        <v>2800</v>
      </c>
      <c r="X75" s="77">
        <f t="shared" si="63"/>
        <v>0.90061112898037954</v>
      </c>
      <c r="Y75" s="101">
        <v>2184</v>
      </c>
      <c r="Z75" s="79">
        <v>150</v>
      </c>
      <c r="AA75" s="77">
        <f t="shared" si="64"/>
        <v>6.8681318681318687E-2</v>
      </c>
      <c r="AB75" s="79">
        <v>2034</v>
      </c>
      <c r="AC75" s="77">
        <f t="shared" si="65"/>
        <v>0.93131868131868134</v>
      </c>
      <c r="AD75" s="101">
        <v>980</v>
      </c>
      <c r="AE75" s="79">
        <v>38</v>
      </c>
      <c r="AF75" s="77">
        <f t="shared" si="66"/>
        <v>3.8775510204081633E-2</v>
      </c>
      <c r="AG75" s="79">
        <v>942</v>
      </c>
      <c r="AH75" s="77">
        <f t="shared" si="67"/>
        <v>0.96122448979591835</v>
      </c>
      <c r="AI75" s="101">
        <v>333</v>
      </c>
      <c r="AJ75" s="79">
        <v>6</v>
      </c>
      <c r="AK75" s="77">
        <f t="shared" si="68"/>
        <v>1.8018018018018018E-2</v>
      </c>
      <c r="AL75" s="79">
        <v>327</v>
      </c>
      <c r="AM75" s="77">
        <f t="shared" si="69"/>
        <v>0.98198198198198194</v>
      </c>
      <c r="AN75" s="101">
        <f t="shared" si="70"/>
        <v>10126</v>
      </c>
      <c r="AO75" s="79">
        <f t="shared" si="71"/>
        <v>966</v>
      </c>
      <c r="AP75" s="77">
        <f t="shared" si="72"/>
        <v>9.5397985384159584E-2</v>
      </c>
      <c r="AQ75" s="79">
        <f t="shared" si="55"/>
        <v>9160</v>
      </c>
      <c r="AR75" s="77">
        <f t="shared" si="73"/>
        <v>0.90460201461584044</v>
      </c>
      <c r="AS75" s="98"/>
      <c r="AT75" s="272">
        <v>24</v>
      </c>
      <c r="AU75" s="342" t="s">
        <v>122</v>
      </c>
      <c r="AV75" s="11" t="s">
        <v>136</v>
      </c>
      <c r="AW75" s="225">
        <v>9859</v>
      </c>
      <c r="AX75" s="40">
        <v>775</v>
      </c>
      <c r="AY75" s="91">
        <v>7.8608378131656359E-2</v>
      </c>
      <c r="AZ75" s="40">
        <v>9084</v>
      </c>
      <c r="BA75" s="91">
        <v>0.92139162186834367</v>
      </c>
      <c r="BB75" s="98"/>
      <c r="BC75" s="58">
        <v>70</v>
      </c>
      <c r="BD75" s="32" t="s">
        <v>54</v>
      </c>
      <c r="BE75" s="38">
        <f t="shared" si="74"/>
        <v>0.21897810218978103</v>
      </c>
      <c r="BF75" s="38">
        <f t="shared" si="78"/>
        <v>0.22090517241379309</v>
      </c>
      <c r="BG75" s="38">
        <f t="shared" si="75"/>
        <v>0.78102189781021902</v>
      </c>
      <c r="BH75" s="38">
        <f t="shared" si="79"/>
        <v>0.77909482758620685</v>
      </c>
      <c r="BI75" s="38">
        <f t="shared" si="76"/>
        <v>0.17647058823529413</v>
      </c>
      <c r="BJ75" s="38">
        <f t="shared" si="80"/>
        <v>0.14414414414414414</v>
      </c>
      <c r="BK75" s="38">
        <f t="shared" si="77"/>
        <v>0.82352941176470584</v>
      </c>
      <c r="BL75" s="38">
        <f t="shared" si="81"/>
        <v>0.85585585585585588</v>
      </c>
    </row>
    <row r="76" spans="1:64" s="12" customFormat="1" ht="13.5" customHeight="1">
      <c r="B76" s="263"/>
      <c r="C76" s="330"/>
      <c r="D76" s="70" t="s">
        <v>142</v>
      </c>
      <c r="E76" s="102">
        <v>7</v>
      </c>
      <c r="F76" s="69">
        <v>0</v>
      </c>
      <c r="G76" s="67">
        <f t="shared" si="56"/>
        <v>0</v>
      </c>
      <c r="H76" s="69">
        <v>7</v>
      </c>
      <c r="I76" s="67">
        <f t="shared" si="57"/>
        <v>1</v>
      </c>
      <c r="J76" s="102">
        <v>12</v>
      </c>
      <c r="K76" s="69">
        <v>0</v>
      </c>
      <c r="L76" s="67">
        <f t="shared" si="58"/>
        <v>0</v>
      </c>
      <c r="M76" s="69">
        <v>12</v>
      </c>
      <c r="N76" s="67">
        <f t="shared" si="59"/>
        <v>1</v>
      </c>
      <c r="O76" s="102">
        <v>821</v>
      </c>
      <c r="P76" s="69">
        <v>87</v>
      </c>
      <c r="Q76" s="67">
        <f t="shared" si="60"/>
        <v>0.10596833130328867</v>
      </c>
      <c r="R76" s="69">
        <v>734</v>
      </c>
      <c r="S76" s="67">
        <f t="shared" si="61"/>
        <v>0.89403166869671136</v>
      </c>
      <c r="T76" s="102">
        <v>438</v>
      </c>
      <c r="U76" s="69">
        <v>52</v>
      </c>
      <c r="V76" s="67">
        <f t="shared" si="62"/>
        <v>0.11872146118721461</v>
      </c>
      <c r="W76" s="69">
        <v>386</v>
      </c>
      <c r="X76" s="67">
        <f t="shared" si="63"/>
        <v>0.88127853881278539</v>
      </c>
      <c r="Y76" s="102">
        <v>254</v>
      </c>
      <c r="Z76" s="69">
        <v>16</v>
      </c>
      <c r="AA76" s="67">
        <f t="shared" si="64"/>
        <v>6.2992125984251968E-2</v>
      </c>
      <c r="AB76" s="69">
        <v>238</v>
      </c>
      <c r="AC76" s="67">
        <f t="shared" si="65"/>
        <v>0.93700787401574803</v>
      </c>
      <c r="AD76" s="102">
        <v>144</v>
      </c>
      <c r="AE76" s="69">
        <v>4</v>
      </c>
      <c r="AF76" s="67">
        <f t="shared" si="66"/>
        <v>2.7777777777777776E-2</v>
      </c>
      <c r="AG76" s="69">
        <v>140</v>
      </c>
      <c r="AH76" s="67">
        <f t="shared" si="67"/>
        <v>0.97222222222222221</v>
      </c>
      <c r="AI76" s="102">
        <v>58</v>
      </c>
      <c r="AJ76" s="69">
        <v>2</v>
      </c>
      <c r="AK76" s="67">
        <f t="shared" si="68"/>
        <v>3.4482758620689655E-2</v>
      </c>
      <c r="AL76" s="69">
        <v>56</v>
      </c>
      <c r="AM76" s="67">
        <f t="shared" si="69"/>
        <v>0.96551724137931039</v>
      </c>
      <c r="AN76" s="102">
        <f t="shared" si="70"/>
        <v>1734</v>
      </c>
      <c r="AO76" s="69">
        <f t="shared" si="71"/>
        <v>161</v>
      </c>
      <c r="AP76" s="67">
        <f t="shared" si="72"/>
        <v>9.2848904267589391E-2</v>
      </c>
      <c r="AQ76" s="68">
        <f t="shared" si="55"/>
        <v>1573</v>
      </c>
      <c r="AR76" s="67">
        <f t="shared" si="73"/>
        <v>0.9071510957324106</v>
      </c>
      <c r="AS76" s="98"/>
      <c r="AT76" s="272"/>
      <c r="AU76" s="342"/>
      <c r="AV76" s="11" t="s">
        <v>142</v>
      </c>
      <c r="AW76" s="225">
        <v>1766</v>
      </c>
      <c r="AX76" s="40">
        <v>152</v>
      </c>
      <c r="AY76" s="91">
        <v>8.6070215175537937E-2</v>
      </c>
      <c r="AZ76" s="40">
        <v>1614</v>
      </c>
      <c r="BA76" s="91">
        <v>0.91392978482446208</v>
      </c>
      <c r="BB76" s="98"/>
      <c r="BC76" s="58">
        <v>71</v>
      </c>
      <c r="BD76" s="32" t="s">
        <v>55</v>
      </c>
      <c r="BE76" s="38">
        <f t="shared" si="74"/>
        <v>9.6623563218390801E-2</v>
      </c>
      <c r="BF76" s="38">
        <f t="shared" si="78"/>
        <v>9.3829864914202268E-2</v>
      </c>
      <c r="BG76" s="38">
        <f t="shared" si="75"/>
        <v>0.90337643678160917</v>
      </c>
      <c r="BH76" s="38">
        <f t="shared" si="79"/>
        <v>0.90617013508579769</v>
      </c>
      <c r="BI76" s="38">
        <f t="shared" si="76"/>
        <v>0.14027149321266968</v>
      </c>
      <c r="BJ76" s="38">
        <f t="shared" si="80"/>
        <v>0.12735849056603774</v>
      </c>
      <c r="BK76" s="38">
        <f t="shared" si="77"/>
        <v>0.85972850678733037</v>
      </c>
      <c r="BL76" s="38">
        <f t="shared" si="81"/>
        <v>0.87264150943396224</v>
      </c>
    </row>
    <row r="77" spans="1:64" s="12" customFormat="1" ht="13.5" customHeight="1">
      <c r="B77" s="264"/>
      <c r="C77" s="332"/>
      <c r="D77" s="76" t="s">
        <v>141</v>
      </c>
      <c r="E77" s="103">
        <v>32</v>
      </c>
      <c r="F77" s="75">
        <v>1</v>
      </c>
      <c r="G77" s="13">
        <f t="shared" si="56"/>
        <v>3.125E-2</v>
      </c>
      <c r="H77" s="75">
        <v>31</v>
      </c>
      <c r="I77" s="13">
        <f t="shared" si="57"/>
        <v>0.96875</v>
      </c>
      <c r="J77" s="103">
        <v>95</v>
      </c>
      <c r="K77" s="75">
        <v>6</v>
      </c>
      <c r="L77" s="13">
        <f t="shared" si="58"/>
        <v>6.3157894736842107E-2</v>
      </c>
      <c r="M77" s="75">
        <v>89</v>
      </c>
      <c r="N77" s="13">
        <f t="shared" si="59"/>
        <v>0.93684210526315792</v>
      </c>
      <c r="O77" s="103">
        <v>4233</v>
      </c>
      <c r="P77" s="75">
        <v>543</v>
      </c>
      <c r="Q77" s="13">
        <f t="shared" si="60"/>
        <v>0.12827781715095676</v>
      </c>
      <c r="R77" s="75">
        <v>3690</v>
      </c>
      <c r="S77" s="13">
        <f t="shared" si="61"/>
        <v>0.87172218284904324</v>
      </c>
      <c r="T77" s="103">
        <v>3547</v>
      </c>
      <c r="U77" s="75">
        <v>361</v>
      </c>
      <c r="V77" s="13">
        <f t="shared" si="62"/>
        <v>0.10177614885819002</v>
      </c>
      <c r="W77" s="75">
        <v>3186</v>
      </c>
      <c r="X77" s="13">
        <f t="shared" si="63"/>
        <v>0.89822385114181003</v>
      </c>
      <c r="Y77" s="103">
        <v>2438</v>
      </c>
      <c r="Z77" s="75">
        <v>166</v>
      </c>
      <c r="AA77" s="13">
        <f t="shared" si="64"/>
        <v>6.808859721082855E-2</v>
      </c>
      <c r="AB77" s="75">
        <v>2272</v>
      </c>
      <c r="AC77" s="13">
        <f t="shared" si="65"/>
        <v>0.93191140278917151</v>
      </c>
      <c r="AD77" s="103">
        <v>1124</v>
      </c>
      <c r="AE77" s="75">
        <v>42</v>
      </c>
      <c r="AF77" s="13">
        <f t="shared" si="66"/>
        <v>3.7366548042704624E-2</v>
      </c>
      <c r="AG77" s="75">
        <v>1082</v>
      </c>
      <c r="AH77" s="13">
        <f t="shared" si="67"/>
        <v>0.96263345195729533</v>
      </c>
      <c r="AI77" s="103">
        <v>391</v>
      </c>
      <c r="AJ77" s="75">
        <v>8</v>
      </c>
      <c r="AK77" s="13">
        <f t="shared" si="68"/>
        <v>2.0460358056265986E-2</v>
      </c>
      <c r="AL77" s="75">
        <v>383</v>
      </c>
      <c r="AM77" s="13">
        <f t="shared" si="69"/>
        <v>0.979539641943734</v>
      </c>
      <c r="AN77" s="103">
        <f t="shared" si="70"/>
        <v>11860</v>
      </c>
      <c r="AO77" s="75">
        <f t="shared" si="71"/>
        <v>1127</v>
      </c>
      <c r="AP77" s="13">
        <f t="shared" si="72"/>
        <v>9.5025295109612148E-2</v>
      </c>
      <c r="AQ77" s="34">
        <f t="shared" si="55"/>
        <v>10733</v>
      </c>
      <c r="AR77" s="13">
        <f t="shared" si="73"/>
        <v>0.90497470489038789</v>
      </c>
      <c r="AS77" s="98"/>
      <c r="AT77" s="272"/>
      <c r="AU77" s="342"/>
      <c r="AV77" s="160" t="s">
        <v>74</v>
      </c>
      <c r="AW77" s="225">
        <v>11625</v>
      </c>
      <c r="AX77" s="40">
        <v>927</v>
      </c>
      <c r="AY77" s="91">
        <v>7.9741935483870971E-2</v>
      </c>
      <c r="AZ77" s="40">
        <v>10698</v>
      </c>
      <c r="BA77" s="91">
        <v>0.92025806451612902</v>
      </c>
      <c r="BB77" s="98"/>
      <c r="BC77" s="58">
        <v>72</v>
      </c>
      <c r="BD77" s="32" t="s">
        <v>31</v>
      </c>
      <c r="BE77" s="38">
        <f t="shared" si="74"/>
        <v>0.2389937106918239</v>
      </c>
      <c r="BF77" s="38">
        <f t="shared" si="78"/>
        <v>0.24457478005865102</v>
      </c>
      <c r="BG77" s="38">
        <f t="shared" si="75"/>
        <v>0.76100628930817615</v>
      </c>
      <c r="BH77" s="38">
        <f t="shared" si="79"/>
        <v>0.75542521994134892</v>
      </c>
      <c r="BI77" s="38">
        <f t="shared" si="76"/>
        <v>0.21705426356589147</v>
      </c>
      <c r="BJ77" s="38">
        <f t="shared" si="80"/>
        <v>0.21810699588477367</v>
      </c>
      <c r="BK77" s="38">
        <f t="shared" si="77"/>
        <v>0.78294573643410847</v>
      </c>
      <c r="BL77" s="38">
        <f t="shared" si="81"/>
        <v>0.78189300411522633</v>
      </c>
    </row>
    <row r="78" spans="1:64" s="12" customFormat="1" ht="13.5" customHeight="1">
      <c r="B78" s="262">
        <v>25</v>
      </c>
      <c r="C78" s="329" t="s">
        <v>123</v>
      </c>
      <c r="D78" s="80" t="s">
        <v>143</v>
      </c>
      <c r="E78" s="101">
        <v>10</v>
      </c>
      <c r="F78" s="79">
        <v>0</v>
      </c>
      <c r="G78" s="77">
        <f t="shared" si="56"/>
        <v>0</v>
      </c>
      <c r="H78" s="79">
        <v>10</v>
      </c>
      <c r="I78" s="77">
        <f t="shared" si="57"/>
        <v>1</v>
      </c>
      <c r="J78" s="101">
        <v>42</v>
      </c>
      <c r="K78" s="79">
        <v>5</v>
      </c>
      <c r="L78" s="77">
        <f t="shared" si="58"/>
        <v>0.11904761904761904</v>
      </c>
      <c r="M78" s="79">
        <v>37</v>
      </c>
      <c r="N78" s="77">
        <f t="shared" si="59"/>
        <v>0.88095238095238093</v>
      </c>
      <c r="O78" s="101">
        <v>2242</v>
      </c>
      <c r="P78" s="79">
        <v>388</v>
      </c>
      <c r="Q78" s="77">
        <f t="shared" si="60"/>
        <v>0.17305976806422838</v>
      </c>
      <c r="R78" s="79">
        <v>1854</v>
      </c>
      <c r="S78" s="77">
        <f t="shared" si="61"/>
        <v>0.8269402319357716</v>
      </c>
      <c r="T78" s="101">
        <v>2064</v>
      </c>
      <c r="U78" s="79">
        <v>281</v>
      </c>
      <c r="V78" s="77">
        <f t="shared" si="62"/>
        <v>0.13614341085271317</v>
      </c>
      <c r="W78" s="79">
        <v>1783</v>
      </c>
      <c r="X78" s="77">
        <f t="shared" si="63"/>
        <v>0.8638565891472868</v>
      </c>
      <c r="Y78" s="101">
        <v>1508</v>
      </c>
      <c r="Z78" s="79">
        <v>190</v>
      </c>
      <c r="AA78" s="77">
        <f t="shared" si="64"/>
        <v>0.12599469496021221</v>
      </c>
      <c r="AB78" s="79">
        <v>1318</v>
      </c>
      <c r="AC78" s="77">
        <f t="shared" si="65"/>
        <v>0.87400530503978779</v>
      </c>
      <c r="AD78" s="101">
        <v>801</v>
      </c>
      <c r="AE78" s="79">
        <v>68</v>
      </c>
      <c r="AF78" s="77">
        <f t="shared" si="66"/>
        <v>8.4893882646691635E-2</v>
      </c>
      <c r="AG78" s="79">
        <v>733</v>
      </c>
      <c r="AH78" s="77">
        <f t="shared" si="67"/>
        <v>0.91510611735330838</v>
      </c>
      <c r="AI78" s="101">
        <v>224</v>
      </c>
      <c r="AJ78" s="79">
        <v>12</v>
      </c>
      <c r="AK78" s="77">
        <f t="shared" si="68"/>
        <v>5.3571428571428568E-2</v>
      </c>
      <c r="AL78" s="79">
        <v>212</v>
      </c>
      <c r="AM78" s="77">
        <f t="shared" si="69"/>
        <v>0.9464285714285714</v>
      </c>
      <c r="AN78" s="101">
        <f t="shared" si="70"/>
        <v>6891</v>
      </c>
      <c r="AO78" s="79">
        <f t="shared" si="71"/>
        <v>944</v>
      </c>
      <c r="AP78" s="77">
        <f t="shared" si="72"/>
        <v>0.13699027717312437</v>
      </c>
      <c r="AQ78" s="78">
        <f t="shared" si="55"/>
        <v>5947</v>
      </c>
      <c r="AR78" s="77">
        <f t="shared" si="73"/>
        <v>0.8630097228268756</v>
      </c>
      <c r="AS78" s="98"/>
      <c r="AT78" s="272">
        <v>25</v>
      </c>
      <c r="AU78" s="342" t="s">
        <v>123</v>
      </c>
      <c r="AV78" s="11" t="s">
        <v>136</v>
      </c>
      <c r="AW78" s="225">
        <v>6814</v>
      </c>
      <c r="AX78" s="40">
        <v>852</v>
      </c>
      <c r="AY78" s="91">
        <v>0.1250366891693572</v>
      </c>
      <c r="AZ78" s="40">
        <v>5962</v>
      </c>
      <c r="BA78" s="91">
        <v>0.87496331083064283</v>
      </c>
      <c r="BB78" s="98"/>
      <c r="BC78" s="58">
        <v>73</v>
      </c>
      <c r="BD78" s="32" t="s">
        <v>32</v>
      </c>
      <c r="BE78" s="38">
        <f t="shared" si="74"/>
        <v>0.29359355112431057</v>
      </c>
      <c r="BF78" s="38">
        <f t="shared" si="78"/>
        <v>0.24823321554770317</v>
      </c>
      <c r="BG78" s="38">
        <f t="shared" si="75"/>
        <v>0.70640644887568949</v>
      </c>
      <c r="BH78" s="38">
        <f t="shared" si="79"/>
        <v>0.75176678445229683</v>
      </c>
      <c r="BI78" s="38">
        <f t="shared" si="76"/>
        <v>0.1830238726790451</v>
      </c>
      <c r="BJ78" s="38">
        <f t="shared" si="80"/>
        <v>0.16062176165803108</v>
      </c>
      <c r="BK78" s="38">
        <f t="shared" si="77"/>
        <v>0.81697612732095493</v>
      </c>
      <c r="BL78" s="38">
        <f t="shared" si="81"/>
        <v>0.8393782383419689</v>
      </c>
    </row>
    <row r="79" spans="1:64" s="12" customFormat="1" ht="13.5" customHeight="1">
      <c r="B79" s="263"/>
      <c r="C79" s="330"/>
      <c r="D79" s="70" t="s">
        <v>142</v>
      </c>
      <c r="E79" s="102">
        <v>3</v>
      </c>
      <c r="F79" s="69">
        <v>1</v>
      </c>
      <c r="G79" s="67">
        <f t="shared" si="56"/>
        <v>0.33333333333333331</v>
      </c>
      <c r="H79" s="69">
        <v>2</v>
      </c>
      <c r="I79" s="67">
        <f t="shared" si="57"/>
        <v>0.66666666666666663</v>
      </c>
      <c r="J79" s="102">
        <v>5</v>
      </c>
      <c r="K79" s="69">
        <v>0</v>
      </c>
      <c r="L79" s="67">
        <f t="shared" si="58"/>
        <v>0</v>
      </c>
      <c r="M79" s="69">
        <v>5</v>
      </c>
      <c r="N79" s="67">
        <f t="shared" si="59"/>
        <v>1</v>
      </c>
      <c r="O79" s="102">
        <v>562</v>
      </c>
      <c r="P79" s="69">
        <v>55</v>
      </c>
      <c r="Q79" s="67">
        <f t="shared" si="60"/>
        <v>9.7864768683274025E-2</v>
      </c>
      <c r="R79" s="69">
        <v>507</v>
      </c>
      <c r="S79" s="67">
        <f t="shared" si="61"/>
        <v>0.90213523131672602</v>
      </c>
      <c r="T79" s="102">
        <v>339</v>
      </c>
      <c r="U79" s="69">
        <v>35</v>
      </c>
      <c r="V79" s="67">
        <f t="shared" si="62"/>
        <v>0.10324483775811209</v>
      </c>
      <c r="W79" s="69">
        <v>304</v>
      </c>
      <c r="X79" s="67">
        <f t="shared" si="63"/>
        <v>0.89675516224188789</v>
      </c>
      <c r="Y79" s="102">
        <v>165</v>
      </c>
      <c r="Z79" s="69">
        <v>10</v>
      </c>
      <c r="AA79" s="67">
        <f t="shared" si="64"/>
        <v>6.0606060606060608E-2</v>
      </c>
      <c r="AB79" s="69">
        <v>155</v>
      </c>
      <c r="AC79" s="67">
        <f t="shared" si="65"/>
        <v>0.93939393939393945</v>
      </c>
      <c r="AD79" s="102">
        <v>112</v>
      </c>
      <c r="AE79" s="69">
        <v>4</v>
      </c>
      <c r="AF79" s="67">
        <f t="shared" si="66"/>
        <v>3.5714285714285712E-2</v>
      </c>
      <c r="AG79" s="69">
        <v>108</v>
      </c>
      <c r="AH79" s="67">
        <f t="shared" si="67"/>
        <v>0.9642857142857143</v>
      </c>
      <c r="AI79" s="102">
        <v>66</v>
      </c>
      <c r="AJ79" s="69">
        <v>0</v>
      </c>
      <c r="AK79" s="67">
        <f t="shared" si="68"/>
        <v>0</v>
      </c>
      <c r="AL79" s="69">
        <v>66</v>
      </c>
      <c r="AM79" s="67">
        <f t="shared" si="69"/>
        <v>1</v>
      </c>
      <c r="AN79" s="102">
        <f t="shared" si="70"/>
        <v>1252</v>
      </c>
      <c r="AO79" s="69">
        <f t="shared" si="71"/>
        <v>105</v>
      </c>
      <c r="AP79" s="67">
        <f t="shared" si="72"/>
        <v>8.386581469648563E-2</v>
      </c>
      <c r="AQ79" s="68">
        <f t="shared" si="55"/>
        <v>1147</v>
      </c>
      <c r="AR79" s="67">
        <f t="shared" si="73"/>
        <v>0.91613418530351443</v>
      </c>
      <c r="AS79" s="98"/>
      <c r="AT79" s="272"/>
      <c r="AU79" s="342"/>
      <c r="AV79" s="11" t="s">
        <v>142</v>
      </c>
      <c r="AW79" s="225">
        <v>1196</v>
      </c>
      <c r="AX79" s="40">
        <v>85</v>
      </c>
      <c r="AY79" s="91">
        <v>7.1070234113712369E-2</v>
      </c>
      <c r="AZ79" s="40">
        <v>1111</v>
      </c>
      <c r="BA79" s="91">
        <v>0.92892976588628762</v>
      </c>
      <c r="BB79" s="98"/>
      <c r="BC79" s="58">
        <v>74</v>
      </c>
      <c r="BD79" s="32" t="s">
        <v>33</v>
      </c>
      <c r="BE79" s="38">
        <f t="shared" si="74"/>
        <v>0.3505859375</v>
      </c>
      <c r="BF79" s="38">
        <f t="shared" si="78"/>
        <v>0.31919191919191919</v>
      </c>
      <c r="BG79" s="38">
        <f t="shared" si="75"/>
        <v>0.6494140625</v>
      </c>
      <c r="BH79" s="38">
        <f t="shared" si="79"/>
        <v>0.68080808080808086</v>
      </c>
      <c r="BI79" s="38">
        <f t="shared" si="76"/>
        <v>0.26291079812206575</v>
      </c>
      <c r="BJ79" s="38">
        <f t="shared" si="80"/>
        <v>0.19431279620853081</v>
      </c>
      <c r="BK79" s="38">
        <f t="shared" si="77"/>
        <v>0.73708920187793425</v>
      </c>
      <c r="BL79" s="38">
        <f t="shared" si="81"/>
        <v>0.80568720379146919</v>
      </c>
    </row>
    <row r="80" spans="1:64" s="12" customFormat="1" ht="13.5" customHeight="1">
      <c r="B80" s="264"/>
      <c r="C80" s="332"/>
      <c r="D80" s="76" t="s">
        <v>141</v>
      </c>
      <c r="E80" s="103">
        <v>13</v>
      </c>
      <c r="F80" s="75">
        <v>1</v>
      </c>
      <c r="G80" s="13">
        <f t="shared" si="56"/>
        <v>7.6923076923076927E-2</v>
      </c>
      <c r="H80" s="75">
        <v>12</v>
      </c>
      <c r="I80" s="13">
        <f t="shared" si="57"/>
        <v>0.92307692307692313</v>
      </c>
      <c r="J80" s="103">
        <v>47</v>
      </c>
      <c r="K80" s="75">
        <v>5</v>
      </c>
      <c r="L80" s="13">
        <f t="shared" si="58"/>
        <v>0.10638297872340426</v>
      </c>
      <c r="M80" s="75">
        <v>42</v>
      </c>
      <c r="N80" s="13">
        <f t="shared" si="59"/>
        <v>0.8936170212765957</v>
      </c>
      <c r="O80" s="103">
        <v>2804</v>
      </c>
      <c r="P80" s="75">
        <v>443</v>
      </c>
      <c r="Q80" s="13">
        <f t="shared" si="60"/>
        <v>0.15798858773181171</v>
      </c>
      <c r="R80" s="75">
        <v>2361</v>
      </c>
      <c r="S80" s="13">
        <f t="shared" si="61"/>
        <v>0.84201141226818832</v>
      </c>
      <c r="T80" s="103">
        <v>2403</v>
      </c>
      <c r="U80" s="75">
        <v>316</v>
      </c>
      <c r="V80" s="13">
        <f t="shared" si="62"/>
        <v>0.13150228880565959</v>
      </c>
      <c r="W80" s="75">
        <v>2087</v>
      </c>
      <c r="X80" s="13">
        <f t="shared" si="63"/>
        <v>0.86849771119434038</v>
      </c>
      <c r="Y80" s="103">
        <v>1673</v>
      </c>
      <c r="Z80" s="75">
        <v>200</v>
      </c>
      <c r="AA80" s="13">
        <f t="shared" si="64"/>
        <v>0.11954572624028691</v>
      </c>
      <c r="AB80" s="75">
        <v>1473</v>
      </c>
      <c r="AC80" s="13">
        <f t="shared" si="65"/>
        <v>0.88045427375971308</v>
      </c>
      <c r="AD80" s="103">
        <v>913</v>
      </c>
      <c r="AE80" s="75">
        <v>72</v>
      </c>
      <c r="AF80" s="13">
        <f t="shared" si="66"/>
        <v>7.8860898138006577E-2</v>
      </c>
      <c r="AG80" s="75">
        <v>841</v>
      </c>
      <c r="AH80" s="13">
        <f t="shared" si="67"/>
        <v>0.92113910186199344</v>
      </c>
      <c r="AI80" s="103">
        <v>290</v>
      </c>
      <c r="AJ80" s="75">
        <v>12</v>
      </c>
      <c r="AK80" s="13">
        <f t="shared" si="68"/>
        <v>4.1379310344827586E-2</v>
      </c>
      <c r="AL80" s="75">
        <v>278</v>
      </c>
      <c r="AM80" s="13">
        <f t="shared" si="69"/>
        <v>0.95862068965517244</v>
      </c>
      <c r="AN80" s="103">
        <f t="shared" si="70"/>
        <v>8143</v>
      </c>
      <c r="AO80" s="75">
        <f t="shared" si="71"/>
        <v>1049</v>
      </c>
      <c r="AP80" s="13">
        <f t="shared" si="72"/>
        <v>0.12882230136313397</v>
      </c>
      <c r="AQ80" s="34">
        <f t="shared" si="55"/>
        <v>7094</v>
      </c>
      <c r="AR80" s="13">
        <f t="shared" si="73"/>
        <v>0.871177698636866</v>
      </c>
      <c r="AS80" s="98"/>
      <c r="AT80" s="272"/>
      <c r="AU80" s="342"/>
      <c r="AV80" s="160" t="s">
        <v>74</v>
      </c>
      <c r="AW80" s="225">
        <v>8010</v>
      </c>
      <c r="AX80" s="40">
        <v>937</v>
      </c>
      <c r="AY80" s="91">
        <v>0.11697877652933833</v>
      </c>
      <c r="AZ80" s="40">
        <v>7073</v>
      </c>
      <c r="BA80" s="91">
        <v>0.8830212234706617</v>
      </c>
      <c r="BB80" s="98"/>
      <c r="BC80" s="58">
        <v>75</v>
      </c>
      <c r="BD80" s="82" t="s">
        <v>227</v>
      </c>
      <c r="BE80" s="38">
        <f t="shared" si="74"/>
        <v>0.19979827821568966</v>
      </c>
      <c r="BF80" s="38">
        <f t="shared" si="78"/>
        <v>0.19439210175418986</v>
      </c>
      <c r="BG80" s="38">
        <f t="shared" si="75"/>
        <v>0.80020172178431037</v>
      </c>
      <c r="BH80" s="38">
        <f t="shared" si="79"/>
        <v>0.80560789824581014</v>
      </c>
      <c r="BI80" s="38">
        <f t="shared" si="76"/>
        <v>0.15494680053948748</v>
      </c>
      <c r="BJ80" s="38">
        <f t="shared" si="80"/>
        <v>0.15287213040444225</v>
      </c>
      <c r="BK80" s="38">
        <f t="shared" si="77"/>
        <v>0.84505319946051249</v>
      </c>
      <c r="BL80" s="38">
        <f t="shared" si="81"/>
        <v>0.84712786959555775</v>
      </c>
    </row>
    <row r="81" spans="2:54" s="12" customFormat="1" ht="13.5" customHeight="1">
      <c r="B81" s="262">
        <v>26</v>
      </c>
      <c r="C81" s="329" t="s">
        <v>35</v>
      </c>
      <c r="D81" s="80" t="s">
        <v>143</v>
      </c>
      <c r="E81" s="101">
        <v>309</v>
      </c>
      <c r="F81" s="79">
        <v>41</v>
      </c>
      <c r="G81" s="77">
        <f t="shared" si="56"/>
        <v>0.13268608414239483</v>
      </c>
      <c r="H81" s="79">
        <v>268</v>
      </c>
      <c r="I81" s="77">
        <f t="shared" si="57"/>
        <v>0.8673139158576052</v>
      </c>
      <c r="J81" s="101">
        <v>873</v>
      </c>
      <c r="K81" s="79">
        <v>100</v>
      </c>
      <c r="L81" s="77">
        <f t="shared" si="58"/>
        <v>0.11454753722794959</v>
      </c>
      <c r="M81" s="79">
        <v>773</v>
      </c>
      <c r="N81" s="77">
        <f t="shared" si="59"/>
        <v>0.88545246277205036</v>
      </c>
      <c r="O81" s="101">
        <v>37180</v>
      </c>
      <c r="P81" s="79">
        <v>8243</v>
      </c>
      <c r="Q81" s="77">
        <f t="shared" si="60"/>
        <v>0.22170521785906402</v>
      </c>
      <c r="R81" s="79">
        <v>28937</v>
      </c>
      <c r="S81" s="77">
        <f t="shared" si="61"/>
        <v>0.77829478214093595</v>
      </c>
      <c r="T81" s="101">
        <v>32844</v>
      </c>
      <c r="U81" s="79">
        <v>6531</v>
      </c>
      <c r="V81" s="77">
        <f t="shared" si="62"/>
        <v>0.19884910485933505</v>
      </c>
      <c r="W81" s="79">
        <v>26313</v>
      </c>
      <c r="X81" s="77">
        <f t="shared" si="63"/>
        <v>0.80115089514066495</v>
      </c>
      <c r="Y81" s="101">
        <v>19853</v>
      </c>
      <c r="Z81" s="79">
        <v>2764</v>
      </c>
      <c r="AA81" s="77">
        <f t="shared" si="64"/>
        <v>0.13922329119024832</v>
      </c>
      <c r="AB81" s="79">
        <v>17089</v>
      </c>
      <c r="AC81" s="77">
        <f t="shared" si="65"/>
        <v>0.86077670880975166</v>
      </c>
      <c r="AD81" s="101">
        <v>8276</v>
      </c>
      <c r="AE81" s="79">
        <v>730</v>
      </c>
      <c r="AF81" s="77">
        <f t="shared" si="66"/>
        <v>8.8206863218946358E-2</v>
      </c>
      <c r="AG81" s="79">
        <v>7546</v>
      </c>
      <c r="AH81" s="77">
        <f t="shared" si="67"/>
        <v>0.91179313678105367</v>
      </c>
      <c r="AI81" s="101">
        <v>2642</v>
      </c>
      <c r="AJ81" s="79">
        <v>152</v>
      </c>
      <c r="AK81" s="77">
        <f t="shared" si="68"/>
        <v>5.7532172596517793E-2</v>
      </c>
      <c r="AL81" s="79">
        <v>2490</v>
      </c>
      <c r="AM81" s="77">
        <f t="shared" si="69"/>
        <v>0.94246782740348223</v>
      </c>
      <c r="AN81" s="101">
        <f t="shared" si="70"/>
        <v>101977</v>
      </c>
      <c r="AO81" s="79">
        <f t="shared" si="71"/>
        <v>18561</v>
      </c>
      <c r="AP81" s="77">
        <f t="shared" si="72"/>
        <v>0.18201163007344792</v>
      </c>
      <c r="AQ81" s="78">
        <f t="shared" si="55"/>
        <v>83416</v>
      </c>
      <c r="AR81" s="77">
        <f t="shared" si="73"/>
        <v>0.81798836992655211</v>
      </c>
      <c r="AS81" s="98"/>
      <c r="AT81" s="272">
        <v>26</v>
      </c>
      <c r="AU81" s="342" t="s">
        <v>35</v>
      </c>
      <c r="AV81" s="11" t="s">
        <v>136</v>
      </c>
      <c r="AW81" s="225">
        <v>98216</v>
      </c>
      <c r="AX81" s="40">
        <v>17048</v>
      </c>
      <c r="AY81" s="91">
        <v>0.17357660666286553</v>
      </c>
      <c r="AZ81" s="40">
        <v>81168</v>
      </c>
      <c r="BA81" s="91">
        <v>0.82642339333713444</v>
      </c>
      <c r="BB81" s="98"/>
    </row>
    <row r="82" spans="2:54" s="12" customFormat="1" ht="13.5" customHeight="1">
      <c r="B82" s="263"/>
      <c r="C82" s="330"/>
      <c r="D82" s="70" t="s">
        <v>142</v>
      </c>
      <c r="E82" s="102">
        <v>50</v>
      </c>
      <c r="F82" s="69">
        <v>9</v>
      </c>
      <c r="G82" s="67">
        <f t="shared" si="56"/>
        <v>0.18</v>
      </c>
      <c r="H82" s="69">
        <v>41</v>
      </c>
      <c r="I82" s="67">
        <f t="shared" si="57"/>
        <v>0.82</v>
      </c>
      <c r="J82" s="102">
        <v>123</v>
      </c>
      <c r="K82" s="69">
        <v>17</v>
      </c>
      <c r="L82" s="67">
        <f t="shared" si="58"/>
        <v>0.13821138211382114</v>
      </c>
      <c r="M82" s="69">
        <v>106</v>
      </c>
      <c r="N82" s="67">
        <f t="shared" si="59"/>
        <v>0.86178861788617889</v>
      </c>
      <c r="O82" s="102">
        <v>8389</v>
      </c>
      <c r="P82" s="69">
        <v>1473</v>
      </c>
      <c r="Q82" s="67">
        <f t="shared" si="60"/>
        <v>0.17558707831684348</v>
      </c>
      <c r="R82" s="69">
        <v>6916</v>
      </c>
      <c r="S82" s="67">
        <f t="shared" si="61"/>
        <v>0.8244129216831565</v>
      </c>
      <c r="T82" s="102">
        <v>4828</v>
      </c>
      <c r="U82" s="69">
        <v>871</v>
      </c>
      <c r="V82" s="67">
        <f t="shared" si="62"/>
        <v>0.1804059652029826</v>
      </c>
      <c r="W82" s="69">
        <v>3957</v>
      </c>
      <c r="X82" s="67">
        <f t="shared" si="63"/>
        <v>0.81959403479701742</v>
      </c>
      <c r="Y82" s="102">
        <v>2337</v>
      </c>
      <c r="Z82" s="69">
        <v>281</v>
      </c>
      <c r="AA82" s="67">
        <f t="shared" si="64"/>
        <v>0.12023962344886607</v>
      </c>
      <c r="AB82" s="69">
        <v>2056</v>
      </c>
      <c r="AC82" s="67">
        <f t="shared" si="65"/>
        <v>0.87976037655113393</v>
      </c>
      <c r="AD82" s="102">
        <v>1152</v>
      </c>
      <c r="AE82" s="69">
        <v>62</v>
      </c>
      <c r="AF82" s="67">
        <f t="shared" si="66"/>
        <v>5.3819444444444448E-2</v>
      </c>
      <c r="AG82" s="69">
        <v>1090</v>
      </c>
      <c r="AH82" s="67">
        <f t="shared" si="67"/>
        <v>0.94618055555555558</v>
      </c>
      <c r="AI82" s="102">
        <v>560</v>
      </c>
      <c r="AJ82" s="69">
        <v>8</v>
      </c>
      <c r="AK82" s="67">
        <f t="shared" si="68"/>
        <v>1.4285714285714285E-2</v>
      </c>
      <c r="AL82" s="69">
        <v>552</v>
      </c>
      <c r="AM82" s="67">
        <f t="shared" si="69"/>
        <v>0.98571428571428577</v>
      </c>
      <c r="AN82" s="102">
        <f t="shared" si="70"/>
        <v>17439</v>
      </c>
      <c r="AO82" s="69">
        <f t="shared" si="71"/>
        <v>2721</v>
      </c>
      <c r="AP82" s="67">
        <f t="shared" si="72"/>
        <v>0.15602958885257182</v>
      </c>
      <c r="AQ82" s="68">
        <f t="shared" si="55"/>
        <v>14718</v>
      </c>
      <c r="AR82" s="67">
        <f t="shared" si="73"/>
        <v>0.84397041114742821</v>
      </c>
      <c r="AS82" s="98"/>
      <c r="AT82" s="272"/>
      <c r="AU82" s="342"/>
      <c r="AV82" s="11" t="s">
        <v>142</v>
      </c>
      <c r="AW82" s="225">
        <v>17530</v>
      </c>
      <c r="AX82" s="40">
        <v>2684</v>
      </c>
      <c r="AY82" s="91">
        <v>0.15310895607529948</v>
      </c>
      <c r="AZ82" s="40">
        <v>14846</v>
      </c>
      <c r="BA82" s="91">
        <v>0.84689104392470049</v>
      </c>
      <c r="BB82" s="98"/>
    </row>
    <row r="83" spans="2:54" s="12" customFormat="1" ht="13.5" customHeight="1">
      <c r="B83" s="264"/>
      <c r="C83" s="332"/>
      <c r="D83" s="76" t="s">
        <v>141</v>
      </c>
      <c r="E83" s="103">
        <v>359</v>
      </c>
      <c r="F83" s="75">
        <v>50</v>
      </c>
      <c r="G83" s="13">
        <f t="shared" si="56"/>
        <v>0.1392757660167131</v>
      </c>
      <c r="H83" s="75">
        <v>309</v>
      </c>
      <c r="I83" s="13">
        <f t="shared" si="57"/>
        <v>0.8607242339832869</v>
      </c>
      <c r="J83" s="103">
        <v>996</v>
      </c>
      <c r="K83" s="75">
        <v>117</v>
      </c>
      <c r="L83" s="13">
        <f t="shared" si="58"/>
        <v>0.11746987951807229</v>
      </c>
      <c r="M83" s="75">
        <v>879</v>
      </c>
      <c r="N83" s="13">
        <f t="shared" si="59"/>
        <v>0.88253012048192769</v>
      </c>
      <c r="O83" s="103">
        <v>45569</v>
      </c>
      <c r="P83" s="75">
        <v>9716</v>
      </c>
      <c r="Q83" s="13">
        <f t="shared" si="60"/>
        <v>0.21321512431696987</v>
      </c>
      <c r="R83" s="75">
        <v>35853</v>
      </c>
      <c r="S83" s="13">
        <f t="shared" si="61"/>
        <v>0.78678487568303013</v>
      </c>
      <c r="T83" s="103">
        <v>37672</v>
      </c>
      <c r="U83" s="75">
        <v>7402</v>
      </c>
      <c r="V83" s="13">
        <f t="shared" si="62"/>
        <v>0.19648545338713103</v>
      </c>
      <c r="W83" s="75">
        <v>30270</v>
      </c>
      <c r="X83" s="13">
        <f t="shared" si="63"/>
        <v>0.80351454661286903</v>
      </c>
      <c r="Y83" s="103">
        <v>22190</v>
      </c>
      <c r="Z83" s="75">
        <v>3045</v>
      </c>
      <c r="AA83" s="13">
        <f t="shared" si="64"/>
        <v>0.13722397476340695</v>
      </c>
      <c r="AB83" s="75">
        <v>19145</v>
      </c>
      <c r="AC83" s="13">
        <f t="shared" si="65"/>
        <v>0.86277602523659302</v>
      </c>
      <c r="AD83" s="103">
        <v>9428</v>
      </c>
      <c r="AE83" s="75">
        <v>792</v>
      </c>
      <c r="AF83" s="13">
        <f t="shared" si="66"/>
        <v>8.4005091217649555E-2</v>
      </c>
      <c r="AG83" s="75">
        <v>8636</v>
      </c>
      <c r="AH83" s="13">
        <f t="shared" si="67"/>
        <v>0.91599490878235046</v>
      </c>
      <c r="AI83" s="103">
        <v>3202</v>
      </c>
      <c r="AJ83" s="75">
        <v>160</v>
      </c>
      <c r="AK83" s="13">
        <f t="shared" si="68"/>
        <v>4.996876951905059E-2</v>
      </c>
      <c r="AL83" s="75">
        <v>3042</v>
      </c>
      <c r="AM83" s="13">
        <f t="shared" si="69"/>
        <v>0.9500312304809494</v>
      </c>
      <c r="AN83" s="103">
        <f t="shared" si="70"/>
        <v>119416</v>
      </c>
      <c r="AO83" s="75">
        <f t="shared" si="71"/>
        <v>21282</v>
      </c>
      <c r="AP83" s="13">
        <f t="shared" si="72"/>
        <v>0.17821732431165002</v>
      </c>
      <c r="AQ83" s="34">
        <f t="shared" si="55"/>
        <v>98134</v>
      </c>
      <c r="AR83" s="13">
        <f t="shared" si="73"/>
        <v>0.82178267568834995</v>
      </c>
      <c r="AS83" s="98"/>
      <c r="AT83" s="272"/>
      <c r="AU83" s="342"/>
      <c r="AV83" s="160" t="s">
        <v>74</v>
      </c>
      <c r="AW83" s="225">
        <v>115746</v>
      </c>
      <c r="AX83" s="40">
        <v>19732</v>
      </c>
      <c r="AY83" s="91">
        <v>0.17047673353722806</v>
      </c>
      <c r="AZ83" s="40">
        <v>96014</v>
      </c>
      <c r="BA83" s="91">
        <v>0.82952326646277197</v>
      </c>
      <c r="BB83" s="98"/>
    </row>
    <row r="84" spans="2:54" s="12" customFormat="1" ht="13.5" customHeight="1">
      <c r="B84" s="262">
        <v>27</v>
      </c>
      <c r="C84" s="329" t="s">
        <v>36</v>
      </c>
      <c r="D84" s="80" t="s">
        <v>143</v>
      </c>
      <c r="E84" s="101">
        <v>60</v>
      </c>
      <c r="F84" s="79">
        <v>12</v>
      </c>
      <c r="G84" s="77">
        <f t="shared" si="56"/>
        <v>0.2</v>
      </c>
      <c r="H84" s="79">
        <v>48</v>
      </c>
      <c r="I84" s="77">
        <f t="shared" si="57"/>
        <v>0.8</v>
      </c>
      <c r="J84" s="101">
        <v>136</v>
      </c>
      <c r="K84" s="79">
        <v>17</v>
      </c>
      <c r="L84" s="77">
        <f t="shared" si="58"/>
        <v>0.125</v>
      </c>
      <c r="M84" s="79">
        <v>119</v>
      </c>
      <c r="N84" s="77">
        <f t="shared" si="59"/>
        <v>0.875</v>
      </c>
      <c r="O84" s="101">
        <v>5696</v>
      </c>
      <c r="P84" s="79">
        <v>1109</v>
      </c>
      <c r="Q84" s="77">
        <f t="shared" si="60"/>
        <v>0.19469803370786518</v>
      </c>
      <c r="R84" s="79">
        <v>4587</v>
      </c>
      <c r="S84" s="77">
        <f t="shared" si="61"/>
        <v>0.8053019662921348</v>
      </c>
      <c r="T84" s="101">
        <v>5111</v>
      </c>
      <c r="U84" s="79">
        <v>970</v>
      </c>
      <c r="V84" s="77">
        <f t="shared" si="62"/>
        <v>0.18978673449422814</v>
      </c>
      <c r="W84" s="79">
        <v>4141</v>
      </c>
      <c r="X84" s="77">
        <f t="shared" si="63"/>
        <v>0.81021326550577188</v>
      </c>
      <c r="Y84" s="101">
        <v>3499</v>
      </c>
      <c r="Z84" s="79">
        <v>440</v>
      </c>
      <c r="AA84" s="77">
        <f t="shared" si="64"/>
        <v>0.12575021434695627</v>
      </c>
      <c r="AB84" s="79">
        <v>3059</v>
      </c>
      <c r="AC84" s="77">
        <f t="shared" si="65"/>
        <v>0.87424978565304368</v>
      </c>
      <c r="AD84" s="101">
        <v>1628</v>
      </c>
      <c r="AE84" s="79">
        <v>128</v>
      </c>
      <c r="AF84" s="77">
        <f t="shared" si="66"/>
        <v>7.8624078624078622E-2</v>
      </c>
      <c r="AG84" s="79">
        <v>1500</v>
      </c>
      <c r="AH84" s="77">
        <f t="shared" si="67"/>
        <v>0.92137592137592139</v>
      </c>
      <c r="AI84" s="101">
        <v>545</v>
      </c>
      <c r="AJ84" s="79">
        <v>32</v>
      </c>
      <c r="AK84" s="77">
        <f t="shared" si="68"/>
        <v>5.8715596330275233E-2</v>
      </c>
      <c r="AL84" s="79">
        <v>513</v>
      </c>
      <c r="AM84" s="77">
        <f t="shared" si="69"/>
        <v>0.94128440366972477</v>
      </c>
      <c r="AN84" s="101">
        <f t="shared" si="70"/>
        <v>16675</v>
      </c>
      <c r="AO84" s="79">
        <f t="shared" si="71"/>
        <v>2708</v>
      </c>
      <c r="AP84" s="77">
        <f t="shared" si="72"/>
        <v>0.16239880059970016</v>
      </c>
      <c r="AQ84" s="78">
        <f t="shared" si="55"/>
        <v>13967</v>
      </c>
      <c r="AR84" s="77">
        <f t="shared" si="73"/>
        <v>0.83760119940029987</v>
      </c>
      <c r="AS84" s="98"/>
      <c r="AT84" s="272">
        <v>27</v>
      </c>
      <c r="AU84" s="342" t="s">
        <v>36</v>
      </c>
      <c r="AV84" s="11" t="s">
        <v>136</v>
      </c>
      <c r="AW84" s="225">
        <v>16251</v>
      </c>
      <c r="AX84" s="40">
        <v>2507</v>
      </c>
      <c r="AY84" s="91">
        <v>0.15426742969663404</v>
      </c>
      <c r="AZ84" s="40">
        <v>13744</v>
      </c>
      <c r="BA84" s="91">
        <v>0.8457325703033659</v>
      </c>
      <c r="BB84" s="98"/>
    </row>
    <row r="85" spans="2:54" s="12" customFormat="1" ht="13.5" customHeight="1">
      <c r="B85" s="263"/>
      <c r="C85" s="330"/>
      <c r="D85" s="70" t="s">
        <v>142</v>
      </c>
      <c r="E85" s="102">
        <v>8</v>
      </c>
      <c r="F85" s="69">
        <v>0</v>
      </c>
      <c r="G85" s="67">
        <f t="shared" si="56"/>
        <v>0</v>
      </c>
      <c r="H85" s="69">
        <v>8</v>
      </c>
      <c r="I85" s="67">
        <f t="shared" si="57"/>
        <v>1</v>
      </c>
      <c r="J85" s="102">
        <v>18</v>
      </c>
      <c r="K85" s="69">
        <v>5</v>
      </c>
      <c r="L85" s="67">
        <f t="shared" si="58"/>
        <v>0.27777777777777779</v>
      </c>
      <c r="M85" s="69">
        <v>13</v>
      </c>
      <c r="N85" s="67">
        <f t="shared" si="59"/>
        <v>0.72222222222222221</v>
      </c>
      <c r="O85" s="102">
        <v>1238</v>
      </c>
      <c r="P85" s="69">
        <v>167</v>
      </c>
      <c r="Q85" s="67">
        <f t="shared" si="60"/>
        <v>0.13489499192245558</v>
      </c>
      <c r="R85" s="69">
        <v>1071</v>
      </c>
      <c r="S85" s="67">
        <f t="shared" si="61"/>
        <v>0.86510500807754442</v>
      </c>
      <c r="T85" s="102">
        <v>740</v>
      </c>
      <c r="U85" s="69">
        <v>109</v>
      </c>
      <c r="V85" s="67">
        <f t="shared" si="62"/>
        <v>0.14729729729729729</v>
      </c>
      <c r="W85" s="69">
        <v>631</v>
      </c>
      <c r="X85" s="67">
        <f t="shared" si="63"/>
        <v>0.85270270270270265</v>
      </c>
      <c r="Y85" s="102">
        <v>383</v>
      </c>
      <c r="Z85" s="69">
        <v>41</v>
      </c>
      <c r="AA85" s="67">
        <f t="shared" si="64"/>
        <v>0.10704960835509138</v>
      </c>
      <c r="AB85" s="69">
        <v>342</v>
      </c>
      <c r="AC85" s="67">
        <f t="shared" si="65"/>
        <v>0.89295039164490864</v>
      </c>
      <c r="AD85" s="102">
        <v>225</v>
      </c>
      <c r="AE85" s="69">
        <v>12</v>
      </c>
      <c r="AF85" s="67">
        <f t="shared" si="66"/>
        <v>5.3333333333333337E-2</v>
      </c>
      <c r="AG85" s="69">
        <v>213</v>
      </c>
      <c r="AH85" s="67">
        <f t="shared" si="67"/>
        <v>0.94666666666666666</v>
      </c>
      <c r="AI85" s="102">
        <v>109</v>
      </c>
      <c r="AJ85" s="69">
        <v>1</v>
      </c>
      <c r="AK85" s="67">
        <f t="shared" si="68"/>
        <v>9.1743119266055051E-3</v>
      </c>
      <c r="AL85" s="69">
        <v>108</v>
      </c>
      <c r="AM85" s="67">
        <f t="shared" si="69"/>
        <v>0.99082568807339455</v>
      </c>
      <c r="AN85" s="102">
        <f t="shared" si="70"/>
        <v>2721</v>
      </c>
      <c r="AO85" s="69">
        <f t="shared" si="71"/>
        <v>335</v>
      </c>
      <c r="AP85" s="67">
        <f t="shared" si="72"/>
        <v>0.1231165012862918</v>
      </c>
      <c r="AQ85" s="68">
        <f t="shared" si="55"/>
        <v>2386</v>
      </c>
      <c r="AR85" s="67">
        <f t="shared" si="73"/>
        <v>0.87688349871370819</v>
      </c>
      <c r="AS85" s="98"/>
      <c r="AT85" s="272"/>
      <c r="AU85" s="342"/>
      <c r="AV85" s="11" t="s">
        <v>142</v>
      </c>
      <c r="AW85" s="225">
        <v>2693</v>
      </c>
      <c r="AX85" s="40">
        <v>324</v>
      </c>
      <c r="AY85" s="91">
        <v>0.12031191979205347</v>
      </c>
      <c r="AZ85" s="40">
        <v>2369</v>
      </c>
      <c r="BA85" s="91">
        <v>0.87968808020794653</v>
      </c>
      <c r="BB85" s="98"/>
    </row>
    <row r="86" spans="2:54" s="12" customFormat="1" ht="13.5" customHeight="1">
      <c r="B86" s="264"/>
      <c r="C86" s="332"/>
      <c r="D86" s="76" t="s">
        <v>141</v>
      </c>
      <c r="E86" s="103">
        <v>68</v>
      </c>
      <c r="F86" s="75">
        <v>12</v>
      </c>
      <c r="G86" s="13">
        <f t="shared" si="56"/>
        <v>0.17647058823529413</v>
      </c>
      <c r="H86" s="75">
        <v>56</v>
      </c>
      <c r="I86" s="13">
        <f t="shared" si="57"/>
        <v>0.82352941176470584</v>
      </c>
      <c r="J86" s="103">
        <v>154</v>
      </c>
      <c r="K86" s="75">
        <v>22</v>
      </c>
      <c r="L86" s="13">
        <f t="shared" si="58"/>
        <v>0.14285714285714285</v>
      </c>
      <c r="M86" s="75">
        <v>132</v>
      </c>
      <c r="N86" s="13">
        <f t="shared" si="59"/>
        <v>0.8571428571428571</v>
      </c>
      <c r="O86" s="103">
        <v>6934</v>
      </c>
      <c r="P86" s="75">
        <v>1276</v>
      </c>
      <c r="Q86" s="13">
        <f t="shared" si="60"/>
        <v>0.1840207672339198</v>
      </c>
      <c r="R86" s="75">
        <v>5658</v>
      </c>
      <c r="S86" s="13">
        <f t="shared" si="61"/>
        <v>0.8159792327660802</v>
      </c>
      <c r="T86" s="103">
        <v>5851</v>
      </c>
      <c r="U86" s="75">
        <v>1079</v>
      </c>
      <c r="V86" s="13">
        <f t="shared" si="62"/>
        <v>0.18441292086822766</v>
      </c>
      <c r="W86" s="75">
        <v>4772</v>
      </c>
      <c r="X86" s="13">
        <f t="shared" si="63"/>
        <v>0.81558707913177231</v>
      </c>
      <c r="Y86" s="103">
        <v>3882</v>
      </c>
      <c r="Z86" s="75">
        <v>481</v>
      </c>
      <c r="AA86" s="13">
        <f t="shared" si="64"/>
        <v>0.12390520350334878</v>
      </c>
      <c r="AB86" s="75">
        <v>3401</v>
      </c>
      <c r="AC86" s="13">
        <f t="shared" si="65"/>
        <v>0.87609479649665123</v>
      </c>
      <c r="AD86" s="103">
        <v>1853</v>
      </c>
      <c r="AE86" s="75">
        <v>140</v>
      </c>
      <c r="AF86" s="13">
        <f t="shared" si="66"/>
        <v>7.5553157042633573E-2</v>
      </c>
      <c r="AG86" s="75">
        <v>1713</v>
      </c>
      <c r="AH86" s="13">
        <f t="shared" si="67"/>
        <v>0.92444684295736645</v>
      </c>
      <c r="AI86" s="103">
        <v>654</v>
      </c>
      <c r="AJ86" s="75">
        <v>33</v>
      </c>
      <c r="AK86" s="13">
        <f t="shared" si="68"/>
        <v>5.0458715596330278E-2</v>
      </c>
      <c r="AL86" s="75">
        <v>621</v>
      </c>
      <c r="AM86" s="13">
        <f t="shared" si="69"/>
        <v>0.94954128440366969</v>
      </c>
      <c r="AN86" s="103">
        <f t="shared" si="70"/>
        <v>19396</v>
      </c>
      <c r="AO86" s="75">
        <f t="shared" si="71"/>
        <v>3043</v>
      </c>
      <c r="AP86" s="13">
        <f t="shared" si="72"/>
        <v>0.15688801814807177</v>
      </c>
      <c r="AQ86" s="34">
        <f t="shared" si="55"/>
        <v>16353</v>
      </c>
      <c r="AR86" s="13">
        <f t="shared" si="73"/>
        <v>0.84311198185192826</v>
      </c>
      <c r="AS86" s="98"/>
      <c r="AT86" s="272"/>
      <c r="AU86" s="342"/>
      <c r="AV86" s="160" t="s">
        <v>74</v>
      </c>
      <c r="AW86" s="225">
        <v>18944</v>
      </c>
      <c r="AX86" s="40">
        <v>2831</v>
      </c>
      <c r="AY86" s="91">
        <v>0.14944045608108109</v>
      </c>
      <c r="AZ86" s="40">
        <v>16113</v>
      </c>
      <c r="BA86" s="91">
        <v>0.85055954391891897</v>
      </c>
      <c r="BB86" s="98"/>
    </row>
    <row r="87" spans="2:54" s="12" customFormat="1" ht="13.5" customHeight="1">
      <c r="B87" s="262">
        <v>28</v>
      </c>
      <c r="C87" s="329" t="s">
        <v>37</v>
      </c>
      <c r="D87" s="80" t="s">
        <v>143</v>
      </c>
      <c r="E87" s="101">
        <v>49</v>
      </c>
      <c r="F87" s="79">
        <v>8</v>
      </c>
      <c r="G87" s="77">
        <f t="shared" si="56"/>
        <v>0.16326530612244897</v>
      </c>
      <c r="H87" s="79">
        <v>41</v>
      </c>
      <c r="I87" s="77">
        <f t="shared" si="57"/>
        <v>0.83673469387755106</v>
      </c>
      <c r="J87" s="101">
        <v>131</v>
      </c>
      <c r="K87" s="79">
        <v>13</v>
      </c>
      <c r="L87" s="77">
        <f t="shared" si="58"/>
        <v>9.9236641221374045E-2</v>
      </c>
      <c r="M87" s="79">
        <v>118</v>
      </c>
      <c r="N87" s="77">
        <f t="shared" si="59"/>
        <v>0.9007633587786259</v>
      </c>
      <c r="O87" s="101">
        <v>5576</v>
      </c>
      <c r="P87" s="79">
        <v>1160</v>
      </c>
      <c r="Q87" s="77">
        <f t="shared" si="60"/>
        <v>0.20803443328550933</v>
      </c>
      <c r="R87" s="79">
        <v>4416</v>
      </c>
      <c r="S87" s="77">
        <f t="shared" si="61"/>
        <v>0.7919655667144907</v>
      </c>
      <c r="T87" s="101">
        <v>4554</v>
      </c>
      <c r="U87" s="79">
        <v>788</v>
      </c>
      <c r="V87" s="77">
        <f t="shared" si="62"/>
        <v>0.17303469477382522</v>
      </c>
      <c r="W87" s="79">
        <v>3766</v>
      </c>
      <c r="X87" s="77">
        <f t="shared" si="63"/>
        <v>0.82696530522617484</v>
      </c>
      <c r="Y87" s="101">
        <v>2411</v>
      </c>
      <c r="Z87" s="79">
        <v>264</v>
      </c>
      <c r="AA87" s="77">
        <f t="shared" si="64"/>
        <v>0.10949813355454169</v>
      </c>
      <c r="AB87" s="79">
        <v>2147</v>
      </c>
      <c r="AC87" s="77">
        <f t="shared" si="65"/>
        <v>0.89050186644545837</v>
      </c>
      <c r="AD87" s="101">
        <v>957</v>
      </c>
      <c r="AE87" s="79">
        <v>57</v>
      </c>
      <c r="AF87" s="77">
        <f t="shared" si="66"/>
        <v>5.9561128526645767E-2</v>
      </c>
      <c r="AG87" s="79">
        <v>900</v>
      </c>
      <c r="AH87" s="77">
        <f t="shared" si="67"/>
        <v>0.94043887147335425</v>
      </c>
      <c r="AI87" s="101">
        <v>313</v>
      </c>
      <c r="AJ87" s="79">
        <v>16</v>
      </c>
      <c r="AK87" s="77">
        <f t="shared" si="68"/>
        <v>5.1118210862619806E-2</v>
      </c>
      <c r="AL87" s="79">
        <v>297</v>
      </c>
      <c r="AM87" s="77">
        <f t="shared" si="69"/>
        <v>0.94888178913738019</v>
      </c>
      <c r="AN87" s="101">
        <f t="shared" si="70"/>
        <v>13991</v>
      </c>
      <c r="AO87" s="79">
        <f t="shared" si="71"/>
        <v>2306</v>
      </c>
      <c r="AP87" s="77">
        <f t="shared" si="72"/>
        <v>0.16482024158387534</v>
      </c>
      <c r="AQ87" s="78">
        <f t="shared" si="55"/>
        <v>11685</v>
      </c>
      <c r="AR87" s="77">
        <f t="shared" si="73"/>
        <v>0.83517975841612468</v>
      </c>
      <c r="AS87" s="98"/>
      <c r="AT87" s="272">
        <v>28</v>
      </c>
      <c r="AU87" s="342" t="s">
        <v>37</v>
      </c>
      <c r="AV87" s="11" t="s">
        <v>136</v>
      </c>
      <c r="AW87" s="225">
        <v>13266</v>
      </c>
      <c r="AX87" s="40">
        <v>2172</v>
      </c>
      <c r="AY87" s="91">
        <v>0.16372682044323836</v>
      </c>
      <c r="AZ87" s="40">
        <v>11094</v>
      </c>
      <c r="BA87" s="91">
        <v>0.83627317955676161</v>
      </c>
      <c r="BB87" s="98"/>
    </row>
    <row r="88" spans="2:54" s="12" customFormat="1" ht="13.5" customHeight="1">
      <c r="B88" s="263"/>
      <c r="C88" s="330"/>
      <c r="D88" s="70" t="s">
        <v>142</v>
      </c>
      <c r="E88" s="102">
        <v>7</v>
      </c>
      <c r="F88" s="69">
        <v>1</v>
      </c>
      <c r="G88" s="67">
        <f t="shared" si="56"/>
        <v>0.14285714285714285</v>
      </c>
      <c r="H88" s="69">
        <v>6</v>
      </c>
      <c r="I88" s="67">
        <f t="shared" si="57"/>
        <v>0.8571428571428571</v>
      </c>
      <c r="J88" s="102">
        <v>13</v>
      </c>
      <c r="K88" s="69">
        <v>1</v>
      </c>
      <c r="L88" s="67">
        <f t="shared" si="58"/>
        <v>7.6923076923076927E-2</v>
      </c>
      <c r="M88" s="69">
        <v>12</v>
      </c>
      <c r="N88" s="67">
        <f t="shared" si="59"/>
        <v>0.92307692307692313</v>
      </c>
      <c r="O88" s="102">
        <v>1063</v>
      </c>
      <c r="P88" s="69">
        <v>178</v>
      </c>
      <c r="Q88" s="67">
        <f t="shared" si="60"/>
        <v>0.16745061147695203</v>
      </c>
      <c r="R88" s="69">
        <v>885</v>
      </c>
      <c r="S88" s="67">
        <f t="shared" si="61"/>
        <v>0.83254938852304794</v>
      </c>
      <c r="T88" s="102">
        <v>609</v>
      </c>
      <c r="U88" s="69">
        <v>122</v>
      </c>
      <c r="V88" s="67">
        <f t="shared" si="62"/>
        <v>0.20032840722495895</v>
      </c>
      <c r="W88" s="69">
        <v>487</v>
      </c>
      <c r="X88" s="67">
        <f t="shared" si="63"/>
        <v>0.79967159277504107</v>
      </c>
      <c r="Y88" s="102">
        <v>275</v>
      </c>
      <c r="Z88" s="69">
        <v>26</v>
      </c>
      <c r="AA88" s="67">
        <f t="shared" si="64"/>
        <v>9.4545454545454544E-2</v>
      </c>
      <c r="AB88" s="69">
        <v>249</v>
      </c>
      <c r="AC88" s="67">
        <f t="shared" si="65"/>
        <v>0.9054545454545454</v>
      </c>
      <c r="AD88" s="102">
        <v>132</v>
      </c>
      <c r="AE88" s="69">
        <v>5</v>
      </c>
      <c r="AF88" s="67">
        <f t="shared" si="66"/>
        <v>3.787878787878788E-2</v>
      </c>
      <c r="AG88" s="69">
        <v>127</v>
      </c>
      <c r="AH88" s="67">
        <f t="shared" si="67"/>
        <v>0.96212121212121215</v>
      </c>
      <c r="AI88" s="102">
        <v>80</v>
      </c>
      <c r="AJ88" s="69">
        <v>1</v>
      </c>
      <c r="AK88" s="67">
        <f t="shared" si="68"/>
        <v>1.2500000000000001E-2</v>
      </c>
      <c r="AL88" s="69">
        <v>79</v>
      </c>
      <c r="AM88" s="67">
        <f t="shared" si="69"/>
        <v>0.98750000000000004</v>
      </c>
      <c r="AN88" s="102">
        <f t="shared" si="70"/>
        <v>2179</v>
      </c>
      <c r="AO88" s="69">
        <f t="shared" si="71"/>
        <v>334</v>
      </c>
      <c r="AP88" s="67">
        <f t="shared" si="72"/>
        <v>0.15328132170720515</v>
      </c>
      <c r="AQ88" s="68">
        <f t="shared" si="55"/>
        <v>1845</v>
      </c>
      <c r="AR88" s="67">
        <f t="shared" si="73"/>
        <v>0.8467186782927949</v>
      </c>
      <c r="AS88" s="98"/>
      <c r="AT88" s="272"/>
      <c r="AU88" s="342"/>
      <c r="AV88" s="11" t="s">
        <v>142</v>
      </c>
      <c r="AW88" s="225">
        <v>2197</v>
      </c>
      <c r="AX88" s="40">
        <v>331</v>
      </c>
      <c r="AY88" s="91">
        <v>0.15065999089667728</v>
      </c>
      <c r="AZ88" s="40">
        <v>1866</v>
      </c>
      <c r="BA88" s="91">
        <v>0.84934000910332275</v>
      </c>
      <c r="BB88" s="98"/>
    </row>
    <row r="89" spans="2:54" s="12" customFormat="1" ht="13.5" customHeight="1">
      <c r="B89" s="264"/>
      <c r="C89" s="332"/>
      <c r="D89" s="76" t="s">
        <v>141</v>
      </c>
      <c r="E89" s="103">
        <v>56</v>
      </c>
      <c r="F89" s="75">
        <v>9</v>
      </c>
      <c r="G89" s="13">
        <f t="shared" si="56"/>
        <v>0.16071428571428573</v>
      </c>
      <c r="H89" s="75">
        <v>47</v>
      </c>
      <c r="I89" s="13">
        <f t="shared" si="57"/>
        <v>0.8392857142857143</v>
      </c>
      <c r="J89" s="103">
        <v>144</v>
      </c>
      <c r="K89" s="75">
        <v>14</v>
      </c>
      <c r="L89" s="13">
        <f t="shared" si="58"/>
        <v>9.7222222222222224E-2</v>
      </c>
      <c r="M89" s="75">
        <v>130</v>
      </c>
      <c r="N89" s="13">
        <f t="shared" si="59"/>
        <v>0.90277777777777779</v>
      </c>
      <c r="O89" s="103">
        <v>6639</v>
      </c>
      <c r="P89" s="75">
        <v>1338</v>
      </c>
      <c r="Q89" s="13">
        <f t="shared" si="60"/>
        <v>0.20153637596023496</v>
      </c>
      <c r="R89" s="75">
        <v>5301</v>
      </c>
      <c r="S89" s="13">
        <f t="shared" si="61"/>
        <v>0.79846362403976501</v>
      </c>
      <c r="T89" s="103">
        <v>5163</v>
      </c>
      <c r="U89" s="75">
        <v>910</v>
      </c>
      <c r="V89" s="13">
        <f t="shared" si="62"/>
        <v>0.17625411582413325</v>
      </c>
      <c r="W89" s="75">
        <v>4253</v>
      </c>
      <c r="X89" s="13">
        <f t="shared" si="63"/>
        <v>0.82374588417586669</v>
      </c>
      <c r="Y89" s="103">
        <v>2686</v>
      </c>
      <c r="Z89" s="75">
        <v>290</v>
      </c>
      <c r="AA89" s="13">
        <f t="shared" si="64"/>
        <v>0.10796723752792256</v>
      </c>
      <c r="AB89" s="75">
        <v>2396</v>
      </c>
      <c r="AC89" s="13">
        <f t="shared" si="65"/>
        <v>0.89203276247207741</v>
      </c>
      <c r="AD89" s="103">
        <v>1089</v>
      </c>
      <c r="AE89" s="75">
        <v>62</v>
      </c>
      <c r="AF89" s="13">
        <f t="shared" si="66"/>
        <v>5.6932966023875112E-2</v>
      </c>
      <c r="AG89" s="75">
        <v>1027</v>
      </c>
      <c r="AH89" s="13">
        <f t="shared" si="67"/>
        <v>0.9430670339761249</v>
      </c>
      <c r="AI89" s="103">
        <v>393</v>
      </c>
      <c r="AJ89" s="75">
        <v>17</v>
      </c>
      <c r="AK89" s="13">
        <f t="shared" si="68"/>
        <v>4.3256997455470736E-2</v>
      </c>
      <c r="AL89" s="75">
        <v>376</v>
      </c>
      <c r="AM89" s="13">
        <f t="shared" si="69"/>
        <v>0.95674300254452926</v>
      </c>
      <c r="AN89" s="103">
        <f t="shared" si="70"/>
        <v>16170</v>
      </c>
      <c r="AO89" s="75">
        <f t="shared" si="71"/>
        <v>2640</v>
      </c>
      <c r="AP89" s="13">
        <f t="shared" si="72"/>
        <v>0.16326530612244897</v>
      </c>
      <c r="AQ89" s="34">
        <f t="shared" si="55"/>
        <v>13530</v>
      </c>
      <c r="AR89" s="13">
        <f t="shared" si="73"/>
        <v>0.83673469387755106</v>
      </c>
      <c r="AS89" s="98"/>
      <c r="AT89" s="272"/>
      <c r="AU89" s="342"/>
      <c r="AV89" s="160" t="s">
        <v>74</v>
      </c>
      <c r="AW89" s="225">
        <v>15463</v>
      </c>
      <c r="AX89" s="40">
        <v>2503</v>
      </c>
      <c r="AY89" s="91">
        <v>0.16187027096941084</v>
      </c>
      <c r="AZ89" s="40">
        <v>12960</v>
      </c>
      <c r="BA89" s="91">
        <v>0.83812972903058913</v>
      </c>
      <c r="BB89" s="98"/>
    </row>
    <row r="90" spans="2:54" s="12" customFormat="1" ht="13.5" customHeight="1">
      <c r="B90" s="262">
        <v>29</v>
      </c>
      <c r="C90" s="329" t="s">
        <v>38</v>
      </c>
      <c r="D90" s="80" t="s">
        <v>143</v>
      </c>
      <c r="E90" s="101">
        <v>34</v>
      </c>
      <c r="F90" s="79">
        <v>6</v>
      </c>
      <c r="G90" s="77">
        <f t="shared" si="56"/>
        <v>0.17647058823529413</v>
      </c>
      <c r="H90" s="79">
        <v>28</v>
      </c>
      <c r="I90" s="77">
        <f t="shared" si="57"/>
        <v>0.82352941176470584</v>
      </c>
      <c r="J90" s="101">
        <v>94</v>
      </c>
      <c r="K90" s="79">
        <v>6</v>
      </c>
      <c r="L90" s="77">
        <f t="shared" si="58"/>
        <v>6.3829787234042548E-2</v>
      </c>
      <c r="M90" s="79">
        <v>88</v>
      </c>
      <c r="N90" s="77">
        <f t="shared" si="59"/>
        <v>0.93617021276595747</v>
      </c>
      <c r="O90" s="101">
        <v>4256</v>
      </c>
      <c r="P90" s="79">
        <v>950</v>
      </c>
      <c r="Q90" s="77">
        <f t="shared" si="60"/>
        <v>0.22321428571428573</v>
      </c>
      <c r="R90" s="79">
        <v>3306</v>
      </c>
      <c r="S90" s="77">
        <f t="shared" si="61"/>
        <v>0.7767857142857143</v>
      </c>
      <c r="T90" s="101">
        <v>3884</v>
      </c>
      <c r="U90" s="79">
        <v>854</v>
      </c>
      <c r="V90" s="77">
        <f t="shared" si="62"/>
        <v>0.21987641606591143</v>
      </c>
      <c r="W90" s="79">
        <v>3030</v>
      </c>
      <c r="X90" s="77">
        <f t="shared" si="63"/>
        <v>0.78012358393408854</v>
      </c>
      <c r="Y90" s="101">
        <v>2367</v>
      </c>
      <c r="Z90" s="79">
        <v>361</v>
      </c>
      <c r="AA90" s="77">
        <f t="shared" si="64"/>
        <v>0.15251373046049851</v>
      </c>
      <c r="AB90" s="79">
        <v>2006</v>
      </c>
      <c r="AC90" s="77">
        <f t="shared" si="65"/>
        <v>0.84748626953950146</v>
      </c>
      <c r="AD90" s="101">
        <v>1009</v>
      </c>
      <c r="AE90" s="79">
        <v>99</v>
      </c>
      <c r="AF90" s="77">
        <f t="shared" si="66"/>
        <v>9.8116947472745297E-2</v>
      </c>
      <c r="AG90" s="79">
        <v>910</v>
      </c>
      <c r="AH90" s="77">
        <f t="shared" si="67"/>
        <v>0.90188305252725476</v>
      </c>
      <c r="AI90" s="101">
        <v>310</v>
      </c>
      <c r="AJ90" s="79">
        <v>19</v>
      </c>
      <c r="AK90" s="77">
        <f t="shared" si="68"/>
        <v>6.1290322580645158E-2</v>
      </c>
      <c r="AL90" s="79">
        <v>291</v>
      </c>
      <c r="AM90" s="77">
        <f t="shared" si="69"/>
        <v>0.93870967741935485</v>
      </c>
      <c r="AN90" s="101">
        <f t="shared" si="70"/>
        <v>11954</v>
      </c>
      <c r="AO90" s="79">
        <f t="shared" si="71"/>
        <v>2295</v>
      </c>
      <c r="AP90" s="77">
        <f t="shared" si="72"/>
        <v>0.19198594612681946</v>
      </c>
      <c r="AQ90" s="78">
        <f t="shared" si="55"/>
        <v>9659</v>
      </c>
      <c r="AR90" s="77">
        <f t="shared" si="73"/>
        <v>0.80801405387318048</v>
      </c>
      <c r="AS90" s="98"/>
      <c r="AT90" s="272">
        <v>29</v>
      </c>
      <c r="AU90" s="342" t="s">
        <v>38</v>
      </c>
      <c r="AV90" s="11" t="s">
        <v>136</v>
      </c>
      <c r="AW90" s="225">
        <v>11590</v>
      </c>
      <c r="AX90" s="40">
        <v>2094</v>
      </c>
      <c r="AY90" s="91">
        <v>0.18067299396031061</v>
      </c>
      <c r="AZ90" s="40">
        <v>9496</v>
      </c>
      <c r="BA90" s="91">
        <v>0.81932700603968944</v>
      </c>
      <c r="BB90" s="98"/>
    </row>
    <row r="91" spans="2:54" s="12" customFormat="1" ht="13.5" customHeight="1">
      <c r="B91" s="263"/>
      <c r="C91" s="330"/>
      <c r="D91" s="70" t="s">
        <v>142</v>
      </c>
      <c r="E91" s="102">
        <v>6</v>
      </c>
      <c r="F91" s="69">
        <v>0</v>
      </c>
      <c r="G91" s="67">
        <f t="shared" si="56"/>
        <v>0</v>
      </c>
      <c r="H91" s="69">
        <v>6</v>
      </c>
      <c r="I91" s="67">
        <f t="shared" si="57"/>
        <v>1</v>
      </c>
      <c r="J91" s="102">
        <v>12</v>
      </c>
      <c r="K91" s="69">
        <v>1</v>
      </c>
      <c r="L91" s="67">
        <f t="shared" si="58"/>
        <v>8.3333333333333329E-2</v>
      </c>
      <c r="M91" s="69">
        <v>11</v>
      </c>
      <c r="N91" s="67">
        <f t="shared" si="59"/>
        <v>0.91666666666666663</v>
      </c>
      <c r="O91" s="102">
        <v>911</v>
      </c>
      <c r="P91" s="69">
        <v>168</v>
      </c>
      <c r="Q91" s="67">
        <f t="shared" si="60"/>
        <v>0.18441273326015367</v>
      </c>
      <c r="R91" s="69">
        <v>743</v>
      </c>
      <c r="S91" s="67">
        <f t="shared" si="61"/>
        <v>0.81558726673984627</v>
      </c>
      <c r="T91" s="102">
        <v>511</v>
      </c>
      <c r="U91" s="69">
        <v>84</v>
      </c>
      <c r="V91" s="67">
        <f t="shared" si="62"/>
        <v>0.16438356164383561</v>
      </c>
      <c r="W91" s="69">
        <v>427</v>
      </c>
      <c r="X91" s="67">
        <f t="shared" si="63"/>
        <v>0.83561643835616439</v>
      </c>
      <c r="Y91" s="102">
        <v>245</v>
      </c>
      <c r="Z91" s="69">
        <v>27</v>
      </c>
      <c r="AA91" s="67">
        <f t="shared" si="64"/>
        <v>0.11020408163265306</v>
      </c>
      <c r="AB91" s="69">
        <v>218</v>
      </c>
      <c r="AC91" s="67">
        <f t="shared" si="65"/>
        <v>0.88979591836734695</v>
      </c>
      <c r="AD91" s="102">
        <v>140</v>
      </c>
      <c r="AE91" s="69">
        <v>6</v>
      </c>
      <c r="AF91" s="67">
        <f t="shared" si="66"/>
        <v>4.2857142857142858E-2</v>
      </c>
      <c r="AG91" s="69">
        <v>134</v>
      </c>
      <c r="AH91" s="67">
        <f t="shared" si="67"/>
        <v>0.95714285714285718</v>
      </c>
      <c r="AI91" s="102">
        <v>63</v>
      </c>
      <c r="AJ91" s="69">
        <v>0</v>
      </c>
      <c r="AK91" s="67">
        <f t="shared" si="68"/>
        <v>0</v>
      </c>
      <c r="AL91" s="69">
        <v>63</v>
      </c>
      <c r="AM91" s="67">
        <f t="shared" si="69"/>
        <v>1</v>
      </c>
      <c r="AN91" s="102">
        <f t="shared" si="70"/>
        <v>1888</v>
      </c>
      <c r="AO91" s="69">
        <f t="shared" si="71"/>
        <v>286</v>
      </c>
      <c r="AP91" s="67">
        <f t="shared" si="72"/>
        <v>0.15148305084745764</v>
      </c>
      <c r="AQ91" s="68">
        <f t="shared" si="55"/>
        <v>1602</v>
      </c>
      <c r="AR91" s="67">
        <f t="shared" si="73"/>
        <v>0.84851694915254239</v>
      </c>
      <c r="AS91" s="98"/>
      <c r="AT91" s="272"/>
      <c r="AU91" s="342"/>
      <c r="AV91" s="11" t="s">
        <v>142</v>
      </c>
      <c r="AW91" s="225">
        <v>1932</v>
      </c>
      <c r="AX91" s="40">
        <v>299</v>
      </c>
      <c r="AY91" s="91">
        <v>0.15476190476190477</v>
      </c>
      <c r="AZ91" s="40">
        <v>1633</v>
      </c>
      <c r="BA91" s="91">
        <v>0.84523809523809523</v>
      </c>
      <c r="BB91" s="98"/>
    </row>
    <row r="92" spans="2:54" s="12" customFormat="1" ht="13.5" customHeight="1">
      <c r="B92" s="264"/>
      <c r="C92" s="332"/>
      <c r="D92" s="76" t="s">
        <v>141</v>
      </c>
      <c r="E92" s="103">
        <v>40</v>
      </c>
      <c r="F92" s="75">
        <v>6</v>
      </c>
      <c r="G92" s="13">
        <f t="shared" si="56"/>
        <v>0.15</v>
      </c>
      <c r="H92" s="75">
        <v>34</v>
      </c>
      <c r="I92" s="13">
        <f t="shared" si="57"/>
        <v>0.85</v>
      </c>
      <c r="J92" s="103">
        <v>106</v>
      </c>
      <c r="K92" s="75">
        <v>7</v>
      </c>
      <c r="L92" s="13">
        <f t="shared" si="58"/>
        <v>6.6037735849056603E-2</v>
      </c>
      <c r="M92" s="75">
        <v>99</v>
      </c>
      <c r="N92" s="13">
        <f t="shared" si="59"/>
        <v>0.93396226415094341</v>
      </c>
      <c r="O92" s="103">
        <v>5167</v>
      </c>
      <c r="P92" s="75">
        <v>1118</v>
      </c>
      <c r="Q92" s="13">
        <f t="shared" si="60"/>
        <v>0.21637313721695375</v>
      </c>
      <c r="R92" s="75">
        <v>4049</v>
      </c>
      <c r="S92" s="13">
        <f t="shared" si="61"/>
        <v>0.78362686278304627</v>
      </c>
      <c r="T92" s="103">
        <v>4395</v>
      </c>
      <c r="U92" s="75">
        <v>938</v>
      </c>
      <c r="V92" s="13">
        <f t="shared" si="62"/>
        <v>0.21342434584755404</v>
      </c>
      <c r="W92" s="75">
        <v>3457</v>
      </c>
      <c r="X92" s="13">
        <f t="shared" si="63"/>
        <v>0.78657565415244601</v>
      </c>
      <c r="Y92" s="103">
        <v>2612</v>
      </c>
      <c r="Z92" s="75">
        <v>388</v>
      </c>
      <c r="AA92" s="13">
        <f t="shared" si="64"/>
        <v>0.14854517611026033</v>
      </c>
      <c r="AB92" s="75">
        <v>2224</v>
      </c>
      <c r="AC92" s="13">
        <f t="shared" si="65"/>
        <v>0.8514548238897397</v>
      </c>
      <c r="AD92" s="103">
        <v>1149</v>
      </c>
      <c r="AE92" s="75">
        <v>105</v>
      </c>
      <c r="AF92" s="13">
        <f t="shared" si="66"/>
        <v>9.1383812010443863E-2</v>
      </c>
      <c r="AG92" s="75">
        <v>1044</v>
      </c>
      <c r="AH92" s="13">
        <f t="shared" si="67"/>
        <v>0.90861618798955612</v>
      </c>
      <c r="AI92" s="103">
        <v>373</v>
      </c>
      <c r="AJ92" s="75">
        <v>19</v>
      </c>
      <c r="AK92" s="13">
        <f t="shared" si="68"/>
        <v>5.0938337801608578E-2</v>
      </c>
      <c r="AL92" s="75">
        <v>354</v>
      </c>
      <c r="AM92" s="13">
        <f t="shared" si="69"/>
        <v>0.94906166219839139</v>
      </c>
      <c r="AN92" s="103">
        <f t="shared" si="70"/>
        <v>13842</v>
      </c>
      <c r="AO92" s="75">
        <f t="shared" si="71"/>
        <v>2581</v>
      </c>
      <c r="AP92" s="13">
        <f t="shared" si="72"/>
        <v>0.18646149400375669</v>
      </c>
      <c r="AQ92" s="34">
        <f t="shared" si="55"/>
        <v>11261</v>
      </c>
      <c r="AR92" s="13">
        <f t="shared" si="73"/>
        <v>0.81353850599624333</v>
      </c>
      <c r="AS92" s="98"/>
      <c r="AT92" s="272"/>
      <c r="AU92" s="342"/>
      <c r="AV92" s="160" t="s">
        <v>74</v>
      </c>
      <c r="AW92" s="225">
        <v>13522</v>
      </c>
      <c r="AX92" s="40">
        <v>2393</v>
      </c>
      <c r="AY92" s="91">
        <v>0.17697086229847656</v>
      </c>
      <c r="AZ92" s="40">
        <v>11129</v>
      </c>
      <c r="BA92" s="91">
        <v>0.82302913770152342</v>
      </c>
      <c r="BB92" s="98"/>
    </row>
    <row r="93" spans="2:54" s="12" customFormat="1" ht="13.5" customHeight="1">
      <c r="B93" s="262">
        <v>30</v>
      </c>
      <c r="C93" s="329" t="s">
        <v>39</v>
      </c>
      <c r="D93" s="80" t="s">
        <v>143</v>
      </c>
      <c r="E93" s="101">
        <v>40</v>
      </c>
      <c r="F93" s="79">
        <v>2</v>
      </c>
      <c r="G93" s="77">
        <f t="shared" si="56"/>
        <v>0.05</v>
      </c>
      <c r="H93" s="79">
        <v>38</v>
      </c>
      <c r="I93" s="77">
        <f t="shared" si="57"/>
        <v>0.95</v>
      </c>
      <c r="J93" s="101">
        <v>107</v>
      </c>
      <c r="K93" s="79">
        <v>11</v>
      </c>
      <c r="L93" s="77">
        <f t="shared" si="58"/>
        <v>0.10280373831775701</v>
      </c>
      <c r="M93" s="79">
        <v>96</v>
      </c>
      <c r="N93" s="77">
        <f t="shared" si="59"/>
        <v>0.89719626168224298</v>
      </c>
      <c r="O93" s="101">
        <v>5530</v>
      </c>
      <c r="P93" s="79">
        <v>1274</v>
      </c>
      <c r="Q93" s="77">
        <f t="shared" si="60"/>
        <v>0.23037974683544304</v>
      </c>
      <c r="R93" s="79">
        <v>4256</v>
      </c>
      <c r="S93" s="77">
        <f t="shared" si="61"/>
        <v>0.76962025316455696</v>
      </c>
      <c r="T93" s="101">
        <v>5062</v>
      </c>
      <c r="U93" s="79">
        <v>936</v>
      </c>
      <c r="V93" s="77">
        <f t="shared" si="62"/>
        <v>0.18490715132358751</v>
      </c>
      <c r="W93" s="79">
        <v>4126</v>
      </c>
      <c r="X93" s="77">
        <f t="shared" si="63"/>
        <v>0.81509284867641252</v>
      </c>
      <c r="Y93" s="101">
        <v>3348</v>
      </c>
      <c r="Z93" s="79">
        <v>498</v>
      </c>
      <c r="AA93" s="77">
        <f t="shared" si="64"/>
        <v>0.14874551971326164</v>
      </c>
      <c r="AB93" s="79">
        <v>2850</v>
      </c>
      <c r="AC93" s="77">
        <f t="shared" si="65"/>
        <v>0.85125448028673834</v>
      </c>
      <c r="AD93" s="101">
        <v>1416</v>
      </c>
      <c r="AE93" s="79">
        <v>115</v>
      </c>
      <c r="AF93" s="77">
        <f t="shared" si="66"/>
        <v>8.1214689265536724E-2</v>
      </c>
      <c r="AG93" s="79">
        <v>1301</v>
      </c>
      <c r="AH93" s="77">
        <f t="shared" si="67"/>
        <v>0.91878531073446323</v>
      </c>
      <c r="AI93" s="101">
        <v>483</v>
      </c>
      <c r="AJ93" s="79">
        <v>24</v>
      </c>
      <c r="AK93" s="77">
        <f t="shared" si="68"/>
        <v>4.9689440993788817E-2</v>
      </c>
      <c r="AL93" s="79">
        <v>459</v>
      </c>
      <c r="AM93" s="77">
        <f t="shared" si="69"/>
        <v>0.9503105590062112</v>
      </c>
      <c r="AN93" s="101">
        <f t="shared" si="70"/>
        <v>15986</v>
      </c>
      <c r="AO93" s="79">
        <f t="shared" si="71"/>
        <v>2860</v>
      </c>
      <c r="AP93" s="77">
        <f t="shared" si="72"/>
        <v>0.17890654322532215</v>
      </c>
      <c r="AQ93" s="78">
        <f t="shared" si="55"/>
        <v>13126</v>
      </c>
      <c r="AR93" s="77">
        <f t="shared" si="73"/>
        <v>0.82109345677467782</v>
      </c>
      <c r="AS93" s="98"/>
      <c r="AT93" s="272">
        <v>30</v>
      </c>
      <c r="AU93" s="342" t="s">
        <v>39</v>
      </c>
      <c r="AV93" s="11" t="s">
        <v>136</v>
      </c>
      <c r="AW93" s="225">
        <v>15322</v>
      </c>
      <c r="AX93" s="40">
        <v>2516</v>
      </c>
      <c r="AY93" s="91">
        <v>0.16420832789453074</v>
      </c>
      <c r="AZ93" s="40">
        <v>12806</v>
      </c>
      <c r="BA93" s="91">
        <v>0.83579167210546923</v>
      </c>
      <c r="BB93" s="98"/>
    </row>
    <row r="94" spans="2:54" s="12" customFormat="1" ht="13.5" customHeight="1">
      <c r="B94" s="263"/>
      <c r="C94" s="330"/>
      <c r="D94" s="70" t="s">
        <v>142</v>
      </c>
      <c r="E94" s="102">
        <v>7</v>
      </c>
      <c r="F94" s="69">
        <v>1</v>
      </c>
      <c r="G94" s="67">
        <f t="shared" si="56"/>
        <v>0.14285714285714285</v>
      </c>
      <c r="H94" s="69">
        <v>6</v>
      </c>
      <c r="I94" s="67">
        <f t="shared" si="57"/>
        <v>0.8571428571428571</v>
      </c>
      <c r="J94" s="102">
        <v>14</v>
      </c>
      <c r="K94" s="69">
        <v>1</v>
      </c>
      <c r="L94" s="67">
        <f t="shared" si="58"/>
        <v>7.1428571428571425E-2</v>
      </c>
      <c r="M94" s="69">
        <v>13</v>
      </c>
      <c r="N94" s="67">
        <f t="shared" si="59"/>
        <v>0.9285714285714286</v>
      </c>
      <c r="O94" s="102">
        <v>1171</v>
      </c>
      <c r="P94" s="69">
        <v>182</v>
      </c>
      <c r="Q94" s="67">
        <f t="shared" si="60"/>
        <v>0.15542271562766866</v>
      </c>
      <c r="R94" s="69">
        <v>989</v>
      </c>
      <c r="S94" s="67">
        <f t="shared" si="61"/>
        <v>0.84457728437233137</v>
      </c>
      <c r="T94" s="102">
        <v>689</v>
      </c>
      <c r="U94" s="69">
        <v>112</v>
      </c>
      <c r="V94" s="67">
        <f t="shared" si="62"/>
        <v>0.1625544267053701</v>
      </c>
      <c r="W94" s="69">
        <v>577</v>
      </c>
      <c r="X94" s="67">
        <f t="shared" si="63"/>
        <v>0.83744557329462987</v>
      </c>
      <c r="Y94" s="102">
        <v>342</v>
      </c>
      <c r="Z94" s="69">
        <v>40</v>
      </c>
      <c r="AA94" s="67">
        <f t="shared" si="64"/>
        <v>0.11695906432748537</v>
      </c>
      <c r="AB94" s="69">
        <v>302</v>
      </c>
      <c r="AC94" s="67">
        <f t="shared" si="65"/>
        <v>0.88304093567251463</v>
      </c>
      <c r="AD94" s="102">
        <v>192</v>
      </c>
      <c r="AE94" s="69">
        <v>12</v>
      </c>
      <c r="AF94" s="67">
        <f t="shared" si="66"/>
        <v>6.25E-2</v>
      </c>
      <c r="AG94" s="69">
        <v>180</v>
      </c>
      <c r="AH94" s="67">
        <f t="shared" si="67"/>
        <v>0.9375</v>
      </c>
      <c r="AI94" s="102">
        <v>100</v>
      </c>
      <c r="AJ94" s="69">
        <v>1</v>
      </c>
      <c r="AK94" s="67">
        <f t="shared" si="68"/>
        <v>0.01</v>
      </c>
      <c r="AL94" s="69">
        <v>99</v>
      </c>
      <c r="AM94" s="67">
        <f t="shared" si="69"/>
        <v>0.99</v>
      </c>
      <c r="AN94" s="102">
        <f t="shared" si="70"/>
        <v>2515</v>
      </c>
      <c r="AO94" s="69">
        <f t="shared" si="71"/>
        <v>349</v>
      </c>
      <c r="AP94" s="67">
        <f t="shared" si="72"/>
        <v>0.13876739562624255</v>
      </c>
      <c r="AQ94" s="68">
        <f t="shared" si="55"/>
        <v>2166</v>
      </c>
      <c r="AR94" s="67">
        <f t="shared" si="73"/>
        <v>0.86123260437375748</v>
      </c>
      <c r="AS94" s="98"/>
      <c r="AT94" s="272"/>
      <c r="AU94" s="342"/>
      <c r="AV94" s="11" t="s">
        <v>142</v>
      </c>
      <c r="AW94" s="225">
        <v>2616</v>
      </c>
      <c r="AX94" s="40">
        <v>339</v>
      </c>
      <c r="AY94" s="91">
        <v>0.12958715596330275</v>
      </c>
      <c r="AZ94" s="40">
        <v>2277</v>
      </c>
      <c r="BA94" s="91">
        <v>0.87041284403669728</v>
      </c>
      <c r="BB94" s="98"/>
    </row>
    <row r="95" spans="2:54" s="12" customFormat="1" ht="13.5" customHeight="1">
      <c r="B95" s="264"/>
      <c r="C95" s="332"/>
      <c r="D95" s="76" t="s">
        <v>141</v>
      </c>
      <c r="E95" s="103">
        <v>47</v>
      </c>
      <c r="F95" s="75">
        <v>3</v>
      </c>
      <c r="G95" s="13">
        <f t="shared" si="56"/>
        <v>6.3829787234042548E-2</v>
      </c>
      <c r="H95" s="75">
        <v>44</v>
      </c>
      <c r="I95" s="13">
        <f t="shared" si="57"/>
        <v>0.93617021276595747</v>
      </c>
      <c r="J95" s="103">
        <v>121</v>
      </c>
      <c r="K95" s="75">
        <v>12</v>
      </c>
      <c r="L95" s="13">
        <f t="shared" si="58"/>
        <v>9.9173553719008267E-2</v>
      </c>
      <c r="M95" s="75">
        <v>109</v>
      </c>
      <c r="N95" s="13">
        <f t="shared" si="59"/>
        <v>0.90082644628099173</v>
      </c>
      <c r="O95" s="103">
        <v>6701</v>
      </c>
      <c r="P95" s="75">
        <v>1456</v>
      </c>
      <c r="Q95" s="13">
        <f t="shared" si="60"/>
        <v>0.2172810028353977</v>
      </c>
      <c r="R95" s="75">
        <v>5245</v>
      </c>
      <c r="S95" s="13">
        <f t="shared" si="61"/>
        <v>0.78271899716460225</v>
      </c>
      <c r="T95" s="103">
        <v>5751</v>
      </c>
      <c r="U95" s="75">
        <v>1048</v>
      </c>
      <c r="V95" s="13">
        <f t="shared" si="62"/>
        <v>0.18222917753434184</v>
      </c>
      <c r="W95" s="75">
        <v>4703</v>
      </c>
      <c r="X95" s="13">
        <f t="shared" si="63"/>
        <v>0.81777082246565813</v>
      </c>
      <c r="Y95" s="103">
        <v>3690</v>
      </c>
      <c r="Z95" s="75">
        <v>538</v>
      </c>
      <c r="AA95" s="13">
        <f t="shared" si="64"/>
        <v>0.14579945799457994</v>
      </c>
      <c r="AB95" s="75">
        <v>3152</v>
      </c>
      <c r="AC95" s="13">
        <f t="shared" si="65"/>
        <v>0.85420054200542006</v>
      </c>
      <c r="AD95" s="103">
        <v>1608</v>
      </c>
      <c r="AE95" s="75">
        <v>127</v>
      </c>
      <c r="AF95" s="13">
        <f t="shared" si="66"/>
        <v>7.8980099502487564E-2</v>
      </c>
      <c r="AG95" s="75">
        <v>1481</v>
      </c>
      <c r="AH95" s="13">
        <f t="shared" si="67"/>
        <v>0.92101990049751248</v>
      </c>
      <c r="AI95" s="103">
        <v>583</v>
      </c>
      <c r="AJ95" s="75">
        <v>25</v>
      </c>
      <c r="AK95" s="13">
        <f t="shared" si="68"/>
        <v>4.2881646655231559E-2</v>
      </c>
      <c r="AL95" s="75">
        <v>558</v>
      </c>
      <c r="AM95" s="13">
        <f t="shared" si="69"/>
        <v>0.95711835334476847</v>
      </c>
      <c r="AN95" s="103">
        <f t="shared" si="70"/>
        <v>18501</v>
      </c>
      <c r="AO95" s="75">
        <f t="shared" si="71"/>
        <v>3209</v>
      </c>
      <c r="AP95" s="13">
        <f t="shared" si="72"/>
        <v>0.17345008377925517</v>
      </c>
      <c r="AQ95" s="34">
        <f t="shared" si="55"/>
        <v>15292</v>
      </c>
      <c r="AR95" s="13">
        <f t="shared" si="73"/>
        <v>0.82654991622074481</v>
      </c>
      <c r="AS95" s="98"/>
      <c r="AT95" s="272"/>
      <c r="AU95" s="342"/>
      <c r="AV95" s="160" t="s">
        <v>74</v>
      </c>
      <c r="AW95" s="225">
        <v>17938</v>
      </c>
      <c r="AX95" s="40">
        <v>2855</v>
      </c>
      <c r="AY95" s="91">
        <v>0.15915932656929424</v>
      </c>
      <c r="AZ95" s="40">
        <v>15083</v>
      </c>
      <c r="BA95" s="91">
        <v>0.84084067343070579</v>
      </c>
      <c r="BB95" s="98"/>
    </row>
    <row r="96" spans="2:54" s="12" customFormat="1" ht="13.5" customHeight="1">
      <c r="B96" s="262">
        <v>31</v>
      </c>
      <c r="C96" s="329" t="s">
        <v>40</v>
      </c>
      <c r="D96" s="80" t="s">
        <v>143</v>
      </c>
      <c r="E96" s="101">
        <v>72</v>
      </c>
      <c r="F96" s="79">
        <v>7</v>
      </c>
      <c r="G96" s="77">
        <f t="shared" si="56"/>
        <v>9.7222222222222224E-2</v>
      </c>
      <c r="H96" s="79">
        <v>65</v>
      </c>
      <c r="I96" s="77">
        <f t="shared" si="57"/>
        <v>0.90277777777777779</v>
      </c>
      <c r="J96" s="101">
        <v>220</v>
      </c>
      <c r="K96" s="79">
        <v>24</v>
      </c>
      <c r="L96" s="77">
        <f t="shared" si="58"/>
        <v>0.10909090909090909</v>
      </c>
      <c r="M96" s="79">
        <v>196</v>
      </c>
      <c r="N96" s="77">
        <f t="shared" si="59"/>
        <v>0.89090909090909087</v>
      </c>
      <c r="O96" s="101">
        <v>7976</v>
      </c>
      <c r="P96" s="79">
        <v>1864</v>
      </c>
      <c r="Q96" s="77">
        <f t="shared" si="60"/>
        <v>0.2337011033099298</v>
      </c>
      <c r="R96" s="79">
        <v>6112</v>
      </c>
      <c r="S96" s="77">
        <f t="shared" si="61"/>
        <v>0.76629889669007023</v>
      </c>
      <c r="T96" s="101">
        <v>6817</v>
      </c>
      <c r="U96" s="79">
        <v>1482</v>
      </c>
      <c r="V96" s="77">
        <f t="shared" si="62"/>
        <v>0.21739768226492592</v>
      </c>
      <c r="W96" s="79">
        <v>5335</v>
      </c>
      <c r="X96" s="77">
        <f t="shared" si="63"/>
        <v>0.78260231773507405</v>
      </c>
      <c r="Y96" s="101">
        <v>3727</v>
      </c>
      <c r="Z96" s="79">
        <v>522</v>
      </c>
      <c r="AA96" s="77">
        <f t="shared" si="64"/>
        <v>0.14005902870941775</v>
      </c>
      <c r="AB96" s="79">
        <v>3205</v>
      </c>
      <c r="AC96" s="77">
        <f t="shared" si="65"/>
        <v>0.85994097129058222</v>
      </c>
      <c r="AD96" s="101">
        <v>1426</v>
      </c>
      <c r="AE96" s="79">
        <v>171</v>
      </c>
      <c r="AF96" s="77">
        <f t="shared" si="66"/>
        <v>0.11991584852734923</v>
      </c>
      <c r="AG96" s="79">
        <v>1255</v>
      </c>
      <c r="AH96" s="77">
        <f t="shared" si="67"/>
        <v>0.88008415147265073</v>
      </c>
      <c r="AI96" s="101">
        <v>446</v>
      </c>
      <c r="AJ96" s="79">
        <v>31</v>
      </c>
      <c r="AK96" s="77">
        <f t="shared" si="68"/>
        <v>6.9506726457399109E-2</v>
      </c>
      <c r="AL96" s="79">
        <v>415</v>
      </c>
      <c r="AM96" s="77">
        <f t="shared" si="69"/>
        <v>0.93049327354260092</v>
      </c>
      <c r="AN96" s="101">
        <f t="shared" si="70"/>
        <v>20684</v>
      </c>
      <c r="AO96" s="79">
        <f t="shared" si="71"/>
        <v>4101</v>
      </c>
      <c r="AP96" s="77">
        <f t="shared" si="72"/>
        <v>0.19826919357957842</v>
      </c>
      <c r="AQ96" s="79">
        <f t="shared" si="55"/>
        <v>16583</v>
      </c>
      <c r="AR96" s="77">
        <f t="shared" si="73"/>
        <v>0.8017308064204216</v>
      </c>
      <c r="AS96" s="98"/>
      <c r="AT96" s="272">
        <v>31</v>
      </c>
      <c r="AU96" s="342" t="s">
        <v>40</v>
      </c>
      <c r="AV96" s="11" t="s">
        <v>136</v>
      </c>
      <c r="AW96" s="225">
        <v>19742</v>
      </c>
      <c r="AX96" s="40">
        <v>3696</v>
      </c>
      <c r="AY96" s="91">
        <v>0.18721507446054098</v>
      </c>
      <c r="AZ96" s="40">
        <v>16046</v>
      </c>
      <c r="BA96" s="91">
        <v>0.81278492553945902</v>
      </c>
      <c r="BB96" s="98"/>
    </row>
    <row r="97" spans="1:64" s="12" customFormat="1" ht="13.5" customHeight="1">
      <c r="A97" s="81"/>
      <c r="B97" s="263"/>
      <c r="C97" s="330"/>
      <c r="D97" s="70" t="s">
        <v>142</v>
      </c>
      <c r="E97" s="102">
        <v>13</v>
      </c>
      <c r="F97" s="69">
        <v>2</v>
      </c>
      <c r="G97" s="67">
        <f t="shared" si="56"/>
        <v>0.15384615384615385</v>
      </c>
      <c r="H97" s="69">
        <v>11</v>
      </c>
      <c r="I97" s="67">
        <f t="shared" si="57"/>
        <v>0.84615384615384615</v>
      </c>
      <c r="J97" s="102">
        <v>38</v>
      </c>
      <c r="K97" s="69">
        <v>4</v>
      </c>
      <c r="L97" s="67">
        <f t="shared" si="58"/>
        <v>0.10526315789473684</v>
      </c>
      <c r="M97" s="69">
        <v>34</v>
      </c>
      <c r="N97" s="67">
        <f t="shared" si="59"/>
        <v>0.89473684210526316</v>
      </c>
      <c r="O97" s="102">
        <v>2115</v>
      </c>
      <c r="P97" s="69">
        <v>434</v>
      </c>
      <c r="Q97" s="67">
        <f t="shared" si="60"/>
        <v>0.20520094562647753</v>
      </c>
      <c r="R97" s="69">
        <v>1681</v>
      </c>
      <c r="S97" s="67">
        <f t="shared" si="61"/>
        <v>0.7947990543735225</v>
      </c>
      <c r="T97" s="102">
        <v>1150</v>
      </c>
      <c r="U97" s="69">
        <v>226</v>
      </c>
      <c r="V97" s="67">
        <f t="shared" si="62"/>
        <v>0.19652173913043477</v>
      </c>
      <c r="W97" s="69">
        <v>924</v>
      </c>
      <c r="X97" s="67">
        <f t="shared" si="63"/>
        <v>0.8034782608695652</v>
      </c>
      <c r="Y97" s="102">
        <v>518</v>
      </c>
      <c r="Z97" s="69">
        <v>70</v>
      </c>
      <c r="AA97" s="67">
        <f t="shared" si="64"/>
        <v>0.13513513513513514</v>
      </c>
      <c r="AB97" s="69">
        <v>448</v>
      </c>
      <c r="AC97" s="67">
        <f t="shared" si="65"/>
        <v>0.86486486486486491</v>
      </c>
      <c r="AD97" s="102">
        <v>222</v>
      </c>
      <c r="AE97" s="69">
        <v>12</v>
      </c>
      <c r="AF97" s="67">
        <f t="shared" si="66"/>
        <v>5.4054054054054057E-2</v>
      </c>
      <c r="AG97" s="69">
        <v>210</v>
      </c>
      <c r="AH97" s="67">
        <f t="shared" si="67"/>
        <v>0.94594594594594594</v>
      </c>
      <c r="AI97" s="102">
        <v>96</v>
      </c>
      <c r="AJ97" s="69">
        <v>3</v>
      </c>
      <c r="AK97" s="67">
        <f t="shared" si="68"/>
        <v>3.125E-2</v>
      </c>
      <c r="AL97" s="69">
        <v>93</v>
      </c>
      <c r="AM97" s="67">
        <f t="shared" si="69"/>
        <v>0.96875</v>
      </c>
      <c r="AN97" s="102">
        <f t="shared" si="70"/>
        <v>4152</v>
      </c>
      <c r="AO97" s="69">
        <f t="shared" si="71"/>
        <v>751</v>
      </c>
      <c r="AP97" s="67">
        <f t="shared" si="72"/>
        <v>0.18087668593448941</v>
      </c>
      <c r="AQ97" s="68">
        <f t="shared" si="55"/>
        <v>3401</v>
      </c>
      <c r="AR97" s="67">
        <f t="shared" si="73"/>
        <v>0.81912331406551064</v>
      </c>
      <c r="AS97" s="98"/>
      <c r="AT97" s="272"/>
      <c r="AU97" s="342"/>
      <c r="AV97" s="11" t="s">
        <v>142</v>
      </c>
      <c r="AW97" s="225">
        <v>4100</v>
      </c>
      <c r="AX97" s="40">
        <v>751</v>
      </c>
      <c r="AY97" s="91">
        <v>0.18317073170731707</v>
      </c>
      <c r="AZ97" s="40">
        <v>3349</v>
      </c>
      <c r="BA97" s="91">
        <v>0.81682926829268288</v>
      </c>
      <c r="BB97" s="98"/>
    </row>
    <row r="98" spans="1:64" s="12" customFormat="1" ht="13.5" customHeight="1">
      <c r="A98" s="81"/>
      <c r="B98" s="264"/>
      <c r="C98" s="332"/>
      <c r="D98" s="76" t="s">
        <v>141</v>
      </c>
      <c r="E98" s="103">
        <v>85</v>
      </c>
      <c r="F98" s="75">
        <v>9</v>
      </c>
      <c r="G98" s="13">
        <f t="shared" si="56"/>
        <v>0.10588235294117647</v>
      </c>
      <c r="H98" s="75">
        <v>76</v>
      </c>
      <c r="I98" s="13">
        <f t="shared" si="57"/>
        <v>0.89411764705882357</v>
      </c>
      <c r="J98" s="103">
        <v>258</v>
      </c>
      <c r="K98" s="75">
        <v>28</v>
      </c>
      <c r="L98" s="13">
        <f t="shared" si="58"/>
        <v>0.10852713178294573</v>
      </c>
      <c r="M98" s="75">
        <v>230</v>
      </c>
      <c r="N98" s="13">
        <f t="shared" si="59"/>
        <v>0.89147286821705429</v>
      </c>
      <c r="O98" s="103">
        <v>10091</v>
      </c>
      <c r="P98" s="75">
        <v>2298</v>
      </c>
      <c r="Q98" s="13">
        <f t="shared" si="60"/>
        <v>0.22772767812902586</v>
      </c>
      <c r="R98" s="75">
        <v>7793</v>
      </c>
      <c r="S98" s="13">
        <f t="shared" si="61"/>
        <v>0.77227232187097417</v>
      </c>
      <c r="T98" s="103">
        <v>7967</v>
      </c>
      <c r="U98" s="75">
        <v>1708</v>
      </c>
      <c r="V98" s="13">
        <f t="shared" si="62"/>
        <v>0.21438433538345675</v>
      </c>
      <c r="W98" s="75">
        <v>6259</v>
      </c>
      <c r="X98" s="13">
        <f t="shared" si="63"/>
        <v>0.7856156646165432</v>
      </c>
      <c r="Y98" s="103">
        <v>4245</v>
      </c>
      <c r="Z98" s="75">
        <v>592</v>
      </c>
      <c r="AA98" s="13">
        <f t="shared" si="64"/>
        <v>0.13945818610129565</v>
      </c>
      <c r="AB98" s="75">
        <v>3653</v>
      </c>
      <c r="AC98" s="13">
        <f t="shared" si="65"/>
        <v>0.86054181389870432</v>
      </c>
      <c r="AD98" s="103">
        <v>1648</v>
      </c>
      <c r="AE98" s="75">
        <v>183</v>
      </c>
      <c r="AF98" s="13">
        <f t="shared" si="66"/>
        <v>0.11104368932038836</v>
      </c>
      <c r="AG98" s="75">
        <v>1465</v>
      </c>
      <c r="AH98" s="13">
        <f t="shared" si="67"/>
        <v>0.88895631067961167</v>
      </c>
      <c r="AI98" s="103">
        <v>542</v>
      </c>
      <c r="AJ98" s="75">
        <v>34</v>
      </c>
      <c r="AK98" s="13">
        <f t="shared" si="68"/>
        <v>6.273062730627306E-2</v>
      </c>
      <c r="AL98" s="75">
        <v>508</v>
      </c>
      <c r="AM98" s="13">
        <f t="shared" si="69"/>
        <v>0.9372693726937269</v>
      </c>
      <c r="AN98" s="103">
        <f t="shared" si="70"/>
        <v>24836</v>
      </c>
      <c r="AO98" s="75">
        <f t="shared" si="71"/>
        <v>4852</v>
      </c>
      <c r="AP98" s="13">
        <f t="shared" si="72"/>
        <v>0.19536157191174103</v>
      </c>
      <c r="AQ98" s="34">
        <f t="shared" si="55"/>
        <v>19984</v>
      </c>
      <c r="AR98" s="13">
        <f t="shared" si="73"/>
        <v>0.80463842808825903</v>
      </c>
      <c r="AS98" s="98"/>
      <c r="AT98" s="272"/>
      <c r="AU98" s="342"/>
      <c r="AV98" s="160" t="s">
        <v>74</v>
      </c>
      <c r="AW98" s="225">
        <v>23842</v>
      </c>
      <c r="AX98" s="40">
        <v>4447</v>
      </c>
      <c r="AY98" s="91">
        <v>0.18651958728294607</v>
      </c>
      <c r="AZ98" s="40">
        <v>19395</v>
      </c>
      <c r="BA98" s="91">
        <v>0.81348041271705396</v>
      </c>
      <c r="BB98" s="98"/>
      <c r="BD98" s="2"/>
      <c r="BE98" s="86"/>
      <c r="BF98" s="86"/>
      <c r="BG98" s="86"/>
      <c r="BH98" s="86"/>
      <c r="BI98" s="86"/>
      <c r="BJ98" s="86"/>
      <c r="BK98" s="86"/>
      <c r="BL98" s="86"/>
    </row>
    <row r="99" spans="1:64" s="12" customFormat="1" ht="13.5" customHeight="1">
      <c r="A99" s="81"/>
      <c r="B99" s="262">
        <v>32</v>
      </c>
      <c r="C99" s="329" t="s">
        <v>41</v>
      </c>
      <c r="D99" s="80" t="s">
        <v>143</v>
      </c>
      <c r="E99" s="101">
        <v>44</v>
      </c>
      <c r="F99" s="79">
        <v>5</v>
      </c>
      <c r="G99" s="77">
        <f t="shared" si="56"/>
        <v>0.11363636363636363</v>
      </c>
      <c r="H99" s="79">
        <v>39</v>
      </c>
      <c r="I99" s="77">
        <f t="shared" si="57"/>
        <v>0.88636363636363635</v>
      </c>
      <c r="J99" s="101">
        <v>144</v>
      </c>
      <c r="K99" s="79">
        <v>25</v>
      </c>
      <c r="L99" s="77">
        <f t="shared" si="58"/>
        <v>0.1736111111111111</v>
      </c>
      <c r="M99" s="79">
        <v>119</v>
      </c>
      <c r="N99" s="77">
        <f t="shared" si="59"/>
        <v>0.82638888888888884</v>
      </c>
      <c r="O99" s="101">
        <v>6146</v>
      </c>
      <c r="P99" s="79">
        <v>1359</v>
      </c>
      <c r="Q99" s="77">
        <f t="shared" si="60"/>
        <v>0.22111942726976896</v>
      </c>
      <c r="R99" s="79">
        <v>4787</v>
      </c>
      <c r="S99" s="77">
        <f t="shared" si="61"/>
        <v>0.77888057273023104</v>
      </c>
      <c r="T99" s="101">
        <v>5806</v>
      </c>
      <c r="U99" s="79">
        <v>1148</v>
      </c>
      <c r="V99" s="77">
        <f t="shared" si="62"/>
        <v>0.19772648983809851</v>
      </c>
      <c r="W99" s="79">
        <v>4658</v>
      </c>
      <c r="X99" s="77">
        <f t="shared" si="63"/>
        <v>0.80227351016190152</v>
      </c>
      <c r="Y99" s="101">
        <v>3596</v>
      </c>
      <c r="Z99" s="79">
        <v>499</v>
      </c>
      <c r="AA99" s="77">
        <f t="shared" si="64"/>
        <v>0.13876529477196886</v>
      </c>
      <c r="AB99" s="79">
        <v>3097</v>
      </c>
      <c r="AC99" s="77">
        <f t="shared" si="65"/>
        <v>0.86123470522803114</v>
      </c>
      <c r="AD99" s="101">
        <v>1429</v>
      </c>
      <c r="AE99" s="79">
        <v>104</v>
      </c>
      <c r="AF99" s="77">
        <f t="shared" si="66"/>
        <v>7.2778166550034995E-2</v>
      </c>
      <c r="AG99" s="79">
        <v>1325</v>
      </c>
      <c r="AH99" s="77">
        <f t="shared" si="67"/>
        <v>0.927221833449965</v>
      </c>
      <c r="AI99" s="101">
        <v>426</v>
      </c>
      <c r="AJ99" s="79">
        <v>20</v>
      </c>
      <c r="AK99" s="77">
        <f t="shared" si="68"/>
        <v>4.6948356807511735E-2</v>
      </c>
      <c r="AL99" s="79">
        <v>406</v>
      </c>
      <c r="AM99" s="77">
        <f t="shared" si="69"/>
        <v>0.95305164319248825</v>
      </c>
      <c r="AN99" s="101">
        <f t="shared" si="70"/>
        <v>17591</v>
      </c>
      <c r="AO99" s="79">
        <f t="shared" si="71"/>
        <v>3160</v>
      </c>
      <c r="AP99" s="77">
        <f t="shared" si="72"/>
        <v>0.1796373145358422</v>
      </c>
      <c r="AQ99" s="78">
        <f t="shared" si="55"/>
        <v>14431</v>
      </c>
      <c r="AR99" s="77">
        <f t="shared" si="73"/>
        <v>0.8203626854641578</v>
      </c>
      <c r="AS99" s="98"/>
      <c r="AT99" s="272">
        <v>32</v>
      </c>
      <c r="AU99" s="342" t="s">
        <v>41</v>
      </c>
      <c r="AV99" s="11" t="s">
        <v>136</v>
      </c>
      <c r="AW99" s="225">
        <v>17180</v>
      </c>
      <c r="AX99" s="40">
        <v>2948</v>
      </c>
      <c r="AY99" s="91">
        <v>0.17159487776484283</v>
      </c>
      <c r="AZ99" s="40">
        <v>14232</v>
      </c>
      <c r="BA99" s="91">
        <v>0.82840512223515717</v>
      </c>
      <c r="BB99" s="98"/>
      <c r="BD99" s="87"/>
      <c r="BE99" s="86"/>
      <c r="BF99" s="86"/>
      <c r="BG99" s="86"/>
      <c r="BH99" s="86"/>
      <c r="BI99" s="86"/>
      <c r="BJ99" s="86"/>
      <c r="BK99" s="86"/>
      <c r="BL99" s="86"/>
    </row>
    <row r="100" spans="1:64" s="12" customFormat="1" ht="13.5" customHeight="1">
      <c r="A100" s="81"/>
      <c r="B100" s="263"/>
      <c r="C100" s="330"/>
      <c r="D100" s="70" t="s">
        <v>142</v>
      </c>
      <c r="E100" s="102">
        <v>7</v>
      </c>
      <c r="F100" s="69">
        <v>5</v>
      </c>
      <c r="G100" s="67">
        <f t="shared" si="56"/>
        <v>0.7142857142857143</v>
      </c>
      <c r="H100" s="69">
        <v>2</v>
      </c>
      <c r="I100" s="67">
        <f t="shared" si="57"/>
        <v>0.2857142857142857</v>
      </c>
      <c r="J100" s="102">
        <v>22</v>
      </c>
      <c r="K100" s="69">
        <v>3</v>
      </c>
      <c r="L100" s="67">
        <f t="shared" si="58"/>
        <v>0.13636363636363635</v>
      </c>
      <c r="M100" s="69">
        <v>19</v>
      </c>
      <c r="N100" s="67">
        <f t="shared" si="59"/>
        <v>0.86363636363636365</v>
      </c>
      <c r="O100" s="102">
        <v>1463</v>
      </c>
      <c r="P100" s="69">
        <v>266</v>
      </c>
      <c r="Q100" s="67">
        <f t="shared" si="60"/>
        <v>0.18181818181818182</v>
      </c>
      <c r="R100" s="69">
        <v>1197</v>
      </c>
      <c r="S100" s="67">
        <f t="shared" si="61"/>
        <v>0.81818181818181823</v>
      </c>
      <c r="T100" s="102">
        <v>878</v>
      </c>
      <c r="U100" s="69">
        <v>159</v>
      </c>
      <c r="V100" s="67">
        <f t="shared" si="62"/>
        <v>0.18109339407744876</v>
      </c>
      <c r="W100" s="69">
        <v>719</v>
      </c>
      <c r="X100" s="67">
        <f t="shared" si="63"/>
        <v>0.81890660592255127</v>
      </c>
      <c r="Y100" s="102">
        <v>470</v>
      </c>
      <c r="Z100" s="69">
        <v>64</v>
      </c>
      <c r="AA100" s="67">
        <f t="shared" si="64"/>
        <v>0.13617021276595745</v>
      </c>
      <c r="AB100" s="69">
        <v>406</v>
      </c>
      <c r="AC100" s="67">
        <f t="shared" si="65"/>
        <v>0.86382978723404258</v>
      </c>
      <c r="AD100" s="102">
        <v>181</v>
      </c>
      <c r="AE100" s="69">
        <v>9</v>
      </c>
      <c r="AF100" s="67">
        <f t="shared" si="66"/>
        <v>4.9723756906077346E-2</v>
      </c>
      <c r="AG100" s="69">
        <v>172</v>
      </c>
      <c r="AH100" s="67">
        <f t="shared" si="67"/>
        <v>0.95027624309392267</v>
      </c>
      <c r="AI100" s="102">
        <v>83</v>
      </c>
      <c r="AJ100" s="69">
        <v>2</v>
      </c>
      <c r="AK100" s="67">
        <f t="shared" si="68"/>
        <v>2.4096385542168676E-2</v>
      </c>
      <c r="AL100" s="69">
        <v>81</v>
      </c>
      <c r="AM100" s="67">
        <f t="shared" si="69"/>
        <v>0.97590361445783136</v>
      </c>
      <c r="AN100" s="102">
        <f t="shared" si="70"/>
        <v>3104</v>
      </c>
      <c r="AO100" s="69">
        <f t="shared" si="71"/>
        <v>508</v>
      </c>
      <c r="AP100" s="67">
        <f t="shared" si="72"/>
        <v>0.16365979381443299</v>
      </c>
      <c r="AQ100" s="68">
        <f t="shared" si="55"/>
        <v>2596</v>
      </c>
      <c r="AR100" s="67">
        <f t="shared" si="73"/>
        <v>0.83634020618556704</v>
      </c>
      <c r="AS100" s="98"/>
      <c r="AT100" s="272"/>
      <c r="AU100" s="342"/>
      <c r="AV100" s="11" t="s">
        <v>142</v>
      </c>
      <c r="AW100" s="225">
        <v>3110</v>
      </c>
      <c r="AX100" s="40">
        <v>493</v>
      </c>
      <c r="AY100" s="91">
        <v>0.1585209003215434</v>
      </c>
      <c r="AZ100" s="40">
        <v>2617</v>
      </c>
      <c r="BA100" s="91">
        <v>0.84147909967845658</v>
      </c>
      <c r="BB100" s="98"/>
      <c r="BD100" s="87"/>
      <c r="BE100" s="86"/>
      <c r="BF100" s="86"/>
      <c r="BG100" s="86"/>
      <c r="BH100" s="86"/>
      <c r="BI100" s="86"/>
      <c r="BJ100" s="86"/>
      <c r="BK100" s="86"/>
      <c r="BL100" s="86"/>
    </row>
    <row r="101" spans="1:64" s="12" customFormat="1" ht="13.5" customHeight="1">
      <c r="A101" s="81"/>
      <c r="B101" s="264"/>
      <c r="C101" s="332"/>
      <c r="D101" s="76" t="s">
        <v>141</v>
      </c>
      <c r="E101" s="103">
        <v>51</v>
      </c>
      <c r="F101" s="75">
        <v>10</v>
      </c>
      <c r="G101" s="13">
        <f t="shared" si="56"/>
        <v>0.19607843137254902</v>
      </c>
      <c r="H101" s="75">
        <v>41</v>
      </c>
      <c r="I101" s="13">
        <f t="shared" si="57"/>
        <v>0.80392156862745101</v>
      </c>
      <c r="J101" s="103">
        <v>166</v>
      </c>
      <c r="K101" s="75">
        <v>28</v>
      </c>
      <c r="L101" s="13">
        <f t="shared" si="58"/>
        <v>0.16867469879518071</v>
      </c>
      <c r="M101" s="75">
        <v>138</v>
      </c>
      <c r="N101" s="13">
        <f t="shared" si="59"/>
        <v>0.83132530120481929</v>
      </c>
      <c r="O101" s="103">
        <v>7609</v>
      </c>
      <c r="P101" s="75">
        <v>1625</v>
      </c>
      <c r="Q101" s="13">
        <f t="shared" si="60"/>
        <v>0.21356288605598633</v>
      </c>
      <c r="R101" s="75">
        <v>5984</v>
      </c>
      <c r="S101" s="13">
        <f t="shared" si="61"/>
        <v>0.78643711394401372</v>
      </c>
      <c r="T101" s="103">
        <v>6684</v>
      </c>
      <c r="U101" s="75">
        <v>1307</v>
      </c>
      <c r="V101" s="13">
        <f t="shared" si="62"/>
        <v>0.19554159186116099</v>
      </c>
      <c r="W101" s="75">
        <v>5377</v>
      </c>
      <c r="X101" s="13">
        <f t="shared" si="63"/>
        <v>0.80445840813883907</v>
      </c>
      <c r="Y101" s="103">
        <v>4066</v>
      </c>
      <c r="Z101" s="75">
        <v>563</v>
      </c>
      <c r="AA101" s="13">
        <f t="shared" si="64"/>
        <v>0.1384653221839646</v>
      </c>
      <c r="AB101" s="75">
        <v>3503</v>
      </c>
      <c r="AC101" s="13">
        <f t="shared" si="65"/>
        <v>0.86153467781603543</v>
      </c>
      <c r="AD101" s="103">
        <v>1610</v>
      </c>
      <c r="AE101" s="75">
        <v>113</v>
      </c>
      <c r="AF101" s="13">
        <f t="shared" si="66"/>
        <v>7.0186335403726707E-2</v>
      </c>
      <c r="AG101" s="75">
        <v>1497</v>
      </c>
      <c r="AH101" s="13">
        <f t="shared" si="67"/>
        <v>0.92981366459627324</v>
      </c>
      <c r="AI101" s="103">
        <v>509</v>
      </c>
      <c r="AJ101" s="75">
        <v>22</v>
      </c>
      <c r="AK101" s="13">
        <f t="shared" si="68"/>
        <v>4.3222003929273084E-2</v>
      </c>
      <c r="AL101" s="75">
        <v>487</v>
      </c>
      <c r="AM101" s="13">
        <f t="shared" si="69"/>
        <v>0.95677799607072689</v>
      </c>
      <c r="AN101" s="103">
        <f t="shared" si="70"/>
        <v>20695</v>
      </c>
      <c r="AO101" s="75">
        <f t="shared" si="71"/>
        <v>3668</v>
      </c>
      <c r="AP101" s="13">
        <f t="shared" si="72"/>
        <v>0.17724087943947814</v>
      </c>
      <c r="AQ101" s="34">
        <f t="shared" si="55"/>
        <v>17027</v>
      </c>
      <c r="AR101" s="13">
        <f t="shared" si="73"/>
        <v>0.82275912056052192</v>
      </c>
      <c r="AS101" s="98"/>
      <c r="AT101" s="272"/>
      <c r="AU101" s="342"/>
      <c r="AV101" s="160" t="s">
        <v>74</v>
      </c>
      <c r="AW101" s="225">
        <v>20290</v>
      </c>
      <c r="AX101" s="40">
        <v>3441</v>
      </c>
      <c r="AY101" s="91">
        <v>0.16959093149334648</v>
      </c>
      <c r="AZ101" s="40">
        <v>16849</v>
      </c>
      <c r="BA101" s="91">
        <v>0.83040906850665352</v>
      </c>
      <c r="BB101" s="98"/>
      <c r="BD101" s="87"/>
      <c r="BE101" s="86"/>
      <c r="BF101" s="86"/>
      <c r="BG101" s="86"/>
      <c r="BH101" s="86"/>
      <c r="BI101" s="86"/>
      <c r="BJ101" s="86"/>
      <c r="BK101" s="86"/>
      <c r="BL101" s="86"/>
    </row>
    <row r="102" spans="1:64" s="12" customFormat="1" ht="13.5" customHeight="1">
      <c r="B102" s="262">
        <v>33</v>
      </c>
      <c r="C102" s="329" t="s">
        <v>42</v>
      </c>
      <c r="D102" s="80" t="s">
        <v>143</v>
      </c>
      <c r="E102" s="101">
        <v>10</v>
      </c>
      <c r="F102" s="79">
        <v>1</v>
      </c>
      <c r="G102" s="77">
        <f t="shared" si="56"/>
        <v>0.1</v>
      </c>
      <c r="H102" s="79">
        <v>9</v>
      </c>
      <c r="I102" s="77">
        <f t="shared" si="57"/>
        <v>0.9</v>
      </c>
      <c r="J102" s="101">
        <v>41</v>
      </c>
      <c r="K102" s="79">
        <v>4</v>
      </c>
      <c r="L102" s="77">
        <f t="shared" si="58"/>
        <v>9.7560975609756101E-2</v>
      </c>
      <c r="M102" s="79">
        <v>37</v>
      </c>
      <c r="N102" s="77">
        <f t="shared" si="59"/>
        <v>0.90243902439024393</v>
      </c>
      <c r="O102" s="101">
        <v>2000</v>
      </c>
      <c r="P102" s="79">
        <v>527</v>
      </c>
      <c r="Q102" s="77">
        <f t="shared" si="60"/>
        <v>0.26350000000000001</v>
      </c>
      <c r="R102" s="79">
        <v>1473</v>
      </c>
      <c r="S102" s="77">
        <f t="shared" si="61"/>
        <v>0.73650000000000004</v>
      </c>
      <c r="T102" s="101">
        <v>1610</v>
      </c>
      <c r="U102" s="79">
        <v>353</v>
      </c>
      <c r="V102" s="77">
        <f t="shared" si="62"/>
        <v>0.21925465838509317</v>
      </c>
      <c r="W102" s="79">
        <v>1257</v>
      </c>
      <c r="X102" s="77">
        <f t="shared" si="63"/>
        <v>0.78074534161490683</v>
      </c>
      <c r="Y102" s="101">
        <v>905</v>
      </c>
      <c r="Z102" s="79">
        <v>180</v>
      </c>
      <c r="AA102" s="77">
        <f t="shared" si="64"/>
        <v>0.19889502762430938</v>
      </c>
      <c r="AB102" s="79">
        <v>725</v>
      </c>
      <c r="AC102" s="77">
        <f t="shared" si="65"/>
        <v>0.80110497237569056</v>
      </c>
      <c r="AD102" s="101">
        <v>411</v>
      </c>
      <c r="AE102" s="79">
        <v>56</v>
      </c>
      <c r="AF102" s="77">
        <f t="shared" si="66"/>
        <v>0.13625304136253041</v>
      </c>
      <c r="AG102" s="79">
        <v>355</v>
      </c>
      <c r="AH102" s="77">
        <f t="shared" si="67"/>
        <v>0.86374695863746964</v>
      </c>
      <c r="AI102" s="101">
        <v>119</v>
      </c>
      <c r="AJ102" s="79">
        <v>10</v>
      </c>
      <c r="AK102" s="77">
        <f t="shared" si="68"/>
        <v>8.4033613445378158E-2</v>
      </c>
      <c r="AL102" s="79">
        <v>109</v>
      </c>
      <c r="AM102" s="77">
        <f t="shared" si="69"/>
        <v>0.91596638655462181</v>
      </c>
      <c r="AN102" s="101">
        <f t="shared" si="70"/>
        <v>5096</v>
      </c>
      <c r="AO102" s="79">
        <f t="shared" si="71"/>
        <v>1131</v>
      </c>
      <c r="AP102" s="77">
        <f t="shared" si="72"/>
        <v>0.22193877551020408</v>
      </c>
      <c r="AQ102" s="78">
        <f t="shared" ref="AQ102:AQ149" si="82">SUM(H102,M102,R102,W102,AB102,AG102,AL102)</f>
        <v>3965</v>
      </c>
      <c r="AR102" s="77">
        <f t="shared" si="73"/>
        <v>0.77806122448979587</v>
      </c>
      <c r="AS102" s="98"/>
      <c r="AT102" s="272">
        <v>33</v>
      </c>
      <c r="AU102" s="342" t="s">
        <v>42</v>
      </c>
      <c r="AV102" s="11" t="s">
        <v>136</v>
      </c>
      <c r="AW102" s="225">
        <v>4865</v>
      </c>
      <c r="AX102" s="40">
        <v>1115</v>
      </c>
      <c r="AY102" s="91">
        <v>0.22918807810894143</v>
      </c>
      <c r="AZ102" s="40">
        <v>3750</v>
      </c>
      <c r="BA102" s="91">
        <v>0.77081192189105863</v>
      </c>
      <c r="BB102" s="98"/>
      <c r="BD102" s="87"/>
      <c r="BE102" s="86"/>
      <c r="BF102" s="86"/>
      <c r="BG102" s="86"/>
      <c r="BH102" s="86"/>
      <c r="BI102" s="86"/>
      <c r="BJ102" s="86"/>
      <c r="BK102" s="86"/>
      <c r="BL102" s="86"/>
    </row>
    <row r="103" spans="1:64" s="12" customFormat="1" ht="13.5" customHeight="1">
      <c r="B103" s="263"/>
      <c r="C103" s="330"/>
      <c r="D103" s="70" t="s">
        <v>142</v>
      </c>
      <c r="E103" s="102">
        <v>2</v>
      </c>
      <c r="F103" s="69">
        <v>0</v>
      </c>
      <c r="G103" s="67">
        <f t="shared" ref="G103:G150" si="83">IFERROR(F103/E103,"-")</f>
        <v>0</v>
      </c>
      <c r="H103" s="69">
        <v>2</v>
      </c>
      <c r="I103" s="67">
        <f t="shared" ref="I103:I150" si="84">IFERROR(H103/E103,"-")</f>
        <v>1</v>
      </c>
      <c r="J103" s="102">
        <v>6</v>
      </c>
      <c r="K103" s="69">
        <v>2</v>
      </c>
      <c r="L103" s="67">
        <f t="shared" ref="L103:L150" si="85">IFERROR(K103/J103,"-")</f>
        <v>0.33333333333333331</v>
      </c>
      <c r="M103" s="69">
        <v>4</v>
      </c>
      <c r="N103" s="67">
        <f t="shared" ref="N103:N150" si="86">IFERROR(M103/J103,"-")</f>
        <v>0.66666666666666663</v>
      </c>
      <c r="O103" s="102">
        <v>428</v>
      </c>
      <c r="P103" s="69">
        <v>78</v>
      </c>
      <c r="Q103" s="67">
        <f t="shared" ref="Q103:Q150" si="87">IFERROR(P103/O103,"-")</f>
        <v>0.1822429906542056</v>
      </c>
      <c r="R103" s="69">
        <v>350</v>
      </c>
      <c r="S103" s="67">
        <f t="shared" ref="S103:S150" si="88">IFERROR(R103/O103,"-")</f>
        <v>0.81775700934579443</v>
      </c>
      <c r="T103" s="102">
        <v>251</v>
      </c>
      <c r="U103" s="69">
        <v>59</v>
      </c>
      <c r="V103" s="67">
        <f t="shared" ref="V103:V150" si="89">IFERROR(U103/T103,"-")</f>
        <v>0.23505976095617531</v>
      </c>
      <c r="W103" s="69">
        <v>192</v>
      </c>
      <c r="X103" s="67">
        <f t="shared" ref="X103:X150" si="90">IFERROR(W103/T103,"-")</f>
        <v>0.76494023904382469</v>
      </c>
      <c r="Y103" s="102">
        <v>104</v>
      </c>
      <c r="Z103" s="69">
        <v>13</v>
      </c>
      <c r="AA103" s="67">
        <f t="shared" ref="AA103:AA150" si="91">IFERROR(Z103/Y103,"-")</f>
        <v>0.125</v>
      </c>
      <c r="AB103" s="69">
        <v>91</v>
      </c>
      <c r="AC103" s="67">
        <f t="shared" ref="AC103:AC150" si="92">IFERROR(AB103/Y103,"-")</f>
        <v>0.875</v>
      </c>
      <c r="AD103" s="102">
        <v>60</v>
      </c>
      <c r="AE103" s="69">
        <v>6</v>
      </c>
      <c r="AF103" s="67">
        <f t="shared" ref="AF103:AF150" si="93">IFERROR(AE103/AD103,"-")</f>
        <v>0.1</v>
      </c>
      <c r="AG103" s="69">
        <v>54</v>
      </c>
      <c r="AH103" s="67">
        <f t="shared" ref="AH103:AH150" si="94">IFERROR(AG103/AD103,"-")</f>
        <v>0.9</v>
      </c>
      <c r="AI103" s="102">
        <v>29</v>
      </c>
      <c r="AJ103" s="69">
        <v>0</v>
      </c>
      <c r="AK103" s="67">
        <f t="shared" ref="AK103:AK150" si="95">IFERROR(AJ103/AI103,"-")</f>
        <v>0</v>
      </c>
      <c r="AL103" s="69">
        <v>29</v>
      </c>
      <c r="AM103" s="67">
        <f t="shared" ref="AM103:AM150" si="96">IFERROR(AL103/AI103,"-")</f>
        <v>1</v>
      </c>
      <c r="AN103" s="102">
        <f t="shared" ref="AN103:AN150" si="97">SUM(E103,J103,O103,T103,Y103,AD103,AI103)</f>
        <v>880</v>
      </c>
      <c r="AO103" s="69">
        <f t="shared" ref="AO103:AO150" si="98">SUM(F103,K103,P103,U103,Z103,AE103,AJ103)</f>
        <v>158</v>
      </c>
      <c r="AP103" s="67">
        <f t="shared" ref="AP103:AP150" si="99">IFERROR(AO103/AN103,"-")</f>
        <v>0.17954545454545454</v>
      </c>
      <c r="AQ103" s="68">
        <f t="shared" si="82"/>
        <v>722</v>
      </c>
      <c r="AR103" s="67">
        <f t="shared" ref="AR103:AR150" si="100">IFERROR(AQ103/AN103,"-")</f>
        <v>0.82045454545454544</v>
      </c>
      <c r="AS103" s="98"/>
      <c r="AT103" s="272"/>
      <c r="AU103" s="342"/>
      <c r="AV103" s="11" t="s">
        <v>142</v>
      </c>
      <c r="AW103" s="225">
        <v>882</v>
      </c>
      <c r="AX103" s="40">
        <v>147</v>
      </c>
      <c r="AY103" s="91">
        <v>0.16666666666666666</v>
      </c>
      <c r="AZ103" s="40">
        <v>735</v>
      </c>
      <c r="BA103" s="91">
        <v>0.83333333333333337</v>
      </c>
      <c r="BB103" s="98"/>
      <c r="BD103" s="87"/>
      <c r="BE103" s="86"/>
      <c r="BF103" s="86"/>
      <c r="BG103" s="86"/>
      <c r="BH103" s="86"/>
      <c r="BI103" s="86"/>
      <c r="BJ103" s="86"/>
      <c r="BK103" s="86"/>
      <c r="BL103" s="86"/>
    </row>
    <row r="104" spans="1:64" s="12" customFormat="1" ht="13.5" customHeight="1">
      <c r="B104" s="264"/>
      <c r="C104" s="332"/>
      <c r="D104" s="76" t="s">
        <v>141</v>
      </c>
      <c r="E104" s="103">
        <v>12</v>
      </c>
      <c r="F104" s="75">
        <v>1</v>
      </c>
      <c r="G104" s="13">
        <f t="shared" si="83"/>
        <v>8.3333333333333329E-2</v>
      </c>
      <c r="H104" s="75">
        <v>11</v>
      </c>
      <c r="I104" s="13">
        <f t="shared" si="84"/>
        <v>0.91666666666666663</v>
      </c>
      <c r="J104" s="103">
        <v>47</v>
      </c>
      <c r="K104" s="75">
        <v>6</v>
      </c>
      <c r="L104" s="13">
        <f t="shared" si="85"/>
        <v>0.1276595744680851</v>
      </c>
      <c r="M104" s="75">
        <v>41</v>
      </c>
      <c r="N104" s="13">
        <f t="shared" si="86"/>
        <v>0.87234042553191493</v>
      </c>
      <c r="O104" s="103">
        <v>2428</v>
      </c>
      <c r="P104" s="75">
        <v>605</v>
      </c>
      <c r="Q104" s="13">
        <f t="shared" si="87"/>
        <v>0.24917627677100493</v>
      </c>
      <c r="R104" s="75">
        <v>1823</v>
      </c>
      <c r="S104" s="13">
        <f t="shared" si="88"/>
        <v>0.75082372322899504</v>
      </c>
      <c r="T104" s="103">
        <v>1861</v>
      </c>
      <c r="U104" s="75">
        <v>412</v>
      </c>
      <c r="V104" s="13">
        <f t="shared" si="89"/>
        <v>0.22138635142396562</v>
      </c>
      <c r="W104" s="75">
        <v>1449</v>
      </c>
      <c r="X104" s="13">
        <f t="shared" si="90"/>
        <v>0.77861364857603443</v>
      </c>
      <c r="Y104" s="103">
        <v>1009</v>
      </c>
      <c r="Z104" s="75">
        <v>193</v>
      </c>
      <c r="AA104" s="13">
        <f t="shared" si="91"/>
        <v>0.19127849355797819</v>
      </c>
      <c r="AB104" s="75">
        <v>816</v>
      </c>
      <c r="AC104" s="13">
        <f t="shared" si="92"/>
        <v>0.80872150644202179</v>
      </c>
      <c r="AD104" s="103">
        <v>471</v>
      </c>
      <c r="AE104" s="75">
        <v>62</v>
      </c>
      <c r="AF104" s="13">
        <f t="shared" si="93"/>
        <v>0.1316348195329087</v>
      </c>
      <c r="AG104" s="75">
        <v>409</v>
      </c>
      <c r="AH104" s="13">
        <f t="shared" si="94"/>
        <v>0.86836518046709132</v>
      </c>
      <c r="AI104" s="103">
        <v>148</v>
      </c>
      <c r="AJ104" s="75">
        <v>10</v>
      </c>
      <c r="AK104" s="13">
        <f t="shared" si="95"/>
        <v>6.7567567567567571E-2</v>
      </c>
      <c r="AL104" s="75">
        <v>138</v>
      </c>
      <c r="AM104" s="13">
        <f t="shared" si="96"/>
        <v>0.93243243243243246</v>
      </c>
      <c r="AN104" s="103">
        <f t="shared" si="97"/>
        <v>5976</v>
      </c>
      <c r="AO104" s="75">
        <f t="shared" si="98"/>
        <v>1289</v>
      </c>
      <c r="AP104" s="13">
        <f t="shared" si="99"/>
        <v>0.21569611780455153</v>
      </c>
      <c r="AQ104" s="34">
        <f t="shared" si="82"/>
        <v>4687</v>
      </c>
      <c r="AR104" s="13">
        <f t="shared" si="100"/>
        <v>0.78430388219544844</v>
      </c>
      <c r="AS104" s="98"/>
      <c r="AT104" s="272"/>
      <c r="AU104" s="342"/>
      <c r="AV104" s="160" t="s">
        <v>74</v>
      </c>
      <c r="AW104" s="225">
        <v>5747</v>
      </c>
      <c r="AX104" s="40">
        <v>1262</v>
      </c>
      <c r="AY104" s="91">
        <v>0.21959283104228294</v>
      </c>
      <c r="AZ104" s="40">
        <v>4485</v>
      </c>
      <c r="BA104" s="91">
        <v>0.78040716895771711</v>
      </c>
      <c r="BB104" s="98"/>
    </row>
    <row r="105" spans="1:64" s="12" customFormat="1" ht="13.5" customHeight="1">
      <c r="B105" s="262">
        <v>34</v>
      </c>
      <c r="C105" s="329" t="s">
        <v>44</v>
      </c>
      <c r="D105" s="80" t="s">
        <v>143</v>
      </c>
      <c r="E105" s="101">
        <v>92</v>
      </c>
      <c r="F105" s="79">
        <v>14</v>
      </c>
      <c r="G105" s="77">
        <f t="shared" si="83"/>
        <v>0.15217391304347827</v>
      </c>
      <c r="H105" s="79">
        <v>78</v>
      </c>
      <c r="I105" s="77">
        <f t="shared" si="84"/>
        <v>0.84782608695652173</v>
      </c>
      <c r="J105" s="101">
        <v>201</v>
      </c>
      <c r="K105" s="79">
        <v>26</v>
      </c>
      <c r="L105" s="77">
        <f t="shared" si="85"/>
        <v>0.12935323383084577</v>
      </c>
      <c r="M105" s="79">
        <v>175</v>
      </c>
      <c r="N105" s="77">
        <f t="shared" si="86"/>
        <v>0.87064676616915426</v>
      </c>
      <c r="O105" s="101">
        <v>8260</v>
      </c>
      <c r="P105" s="79">
        <v>1751</v>
      </c>
      <c r="Q105" s="77">
        <f t="shared" si="87"/>
        <v>0.21198547215496369</v>
      </c>
      <c r="R105" s="79">
        <v>6509</v>
      </c>
      <c r="S105" s="77">
        <f t="shared" si="88"/>
        <v>0.78801452784503634</v>
      </c>
      <c r="T105" s="101">
        <v>7367</v>
      </c>
      <c r="U105" s="79">
        <v>1333</v>
      </c>
      <c r="V105" s="77">
        <f t="shared" si="89"/>
        <v>0.18094203882177276</v>
      </c>
      <c r="W105" s="79">
        <v>6034</v>
      </c>
      <c r="X105" s="77">
        <f t="shared" si="90"/>
        <v>0.81905796117822727</v>
      </c>
      <c r="Y105" s="101">
        <v>4675</v>
      </c>
      <c r="Z105" s="79">
        <v>555</v>
      </c>
      <c r="AA105" s="77">
        <f t="shared" si="91"/>
        <v>0.11871657754010695</v>
      </c>
      <c r="AB105" s="79">
        <v>4120</v>
      </c>
      <c r="AC105" s="77">
        <f t="shared" si="92"/>
        <v>0.881283422459893</v>
      </c>
      <c r="AD105" s="101">
        <v>2002</v>
      </c>
      <c r="AE105" s="79">
        <v>150</v>
      </c>
      <c r="AF105" s="77">
        <f t="shared" si="93"/>
        <v>7.4925074925074928E-2</v>
      </c>
      <c r="AG105" s="79">
        <v>1852</v>
      </c>
      <c r="AH105" s="77">
        <f t="shared" si="94"/>
        <v>0.92507492507492506</v>
      </c>
      <c r="AI105" s="101">
        <v>608</v>
      </c>
      <c r="AJ105" s="79">
        <v>17</v>
      </c>
      <c r="AK105" s="77">
        <f t="shared" si="95"/>
        <v>2.7960526315789474E-2</v>
      </c>
      <c r="AL105" s="79">
        <v>591</v>
      </c>
      <c r="AM105" s="77">
        <f t="shared" si="96"/>
        <v>0.97203947368421051</v>
      </c>
      <c r="AN105" s="101">
        <f t="shared" si="97"/>
        <v>23205</v>
      </c>
      <c r="AO105" s="79">
        <f t="shared" si="98"/>
        <v>3846</v>
      </c>
      <c r="AP105" s="77">
        <f t="shared" si="99"/>
        <v>0.16574014221073044</v>
      </c>
      <c r="AQ105" s="78">
        <f t="shared" si="82"/>
        <v>19359</v>
      </c>
      <c r="AR105" s="77">
        <f t="shared" si="100"/>
        <v>0.83425985778926959</v>
      </c>
      <c r="AS105" s="98"/>
      <c r="AT105" s="272">
        <v>34</v>
      </c>
      <c r="AU105" s="342" t="s">
        <v>44</v>
      </c>
      <c r="AV105" s="11" t="s">
        <v>136</v>
      </c>
      <c r="AW105" s="225">
        <v>22573</v>
      </c>
      <c r="AX105" s="40">
        <v>3831</v>
      </c>
      <c r="AY105" s="91">
        <v>0.16971603242812208</v>
      </c>
      <c r="AZ105" s="40">
        <v>18742</v>
      </c>
      <c r="BA105" s="91">
        <v>0.83028396757187795</v>
      </c>
      <c r="BB105" s="98"/>
    </row>
    <row r="106" spans="1:64" s="12" customFormat="1" ht="13.5" customHeight="1">
      <c r="B106" s="263"/>
      <c r="C106" s="330"/>
      <c r="D106" s="70" t="s">
        <v>142</v>
      </c>
      <c r="E106" s="102">
        <v>13</v>
      </c>
      <c r="F106" s="69">
        <v>1</v>
      </c>
      <c r="G106" s="67">
        <f t="shared" si="83"/>
        <v>7.6923076923076927E-2</v>
      </c>
      <c r="H106" s="69">
        <v>12</v>
      </c>
      <c r="I106" s="67">
        <f t="shared" si="84"/>
        <v>0.92307692307692313</v>
      </c>
      <c r="J106" s="102">
        <v>14</v>
      </c>
      <c r="K106" s="69">
        <v>1</v>
      </c>
      <c r="L106" s="67">
        <f t="shared" si="85"/>
        <v>7.1428571428571425E-2</v>
      </c>
      <c r="M106" s="69">
        <v>13</v>
      </c>
      <c r="N106" s="67">
        <f t="shared" si="86"/>
        <v>0.9285714285714286</v>
      </c>
      <c r="O106" s="102">
        <v>1643</v>
      </c>
      <c r="P106" s="69">
        <v>231</v>
      </c>
      <c r="Q106" s="67">
        <f t="shared" si="87"/>
        <v>0.14059646987218502</v>
      </c>
      <c r="R106" s="69">
        <v>1412</v>
      </c>
      <c r="S106" s="67">
        <f t="shared" si="88"/>
        <v>0.85940353012781501</v>
      </c>
      <c r="T106" s="102">
        <v>906</v>
      </c>
      <c r="U106" s="69">
        <v>123</v>
      </c>
      <c r="V106" s="67">
        <f t="shared" si="89"/>
        <v>0.13576158940397351</v>
      </c>
      <c r="W106" s="69">
        <v>783</v>
      </c>
      <c r="X106" s="67">
        <f t="shared" si="90"/>
        <v>0.86423841059602646</v>
      </c>
      <c r="Y106" s="102">
        <v>442</v>
      </c>
      <c r="Z106" s="69">
        <v>34</v>
      </c>
      <c r="AA106" s="67">
        <f t="shared" si="91"/>
        <v>7.6923076923076927E-2</v>
      </c>
      <c r="AB106" s="69">
        <v>408</v>
      </c>
      <c r="AC106" s="67">
        <f t="shared" si="92"/>
        <v>0.92307692307692313</v>
      </c>
      <c r="AD106" s="102">
        <v>191</v>
      </c>
      <c r="AE106" s="69">
        <v>13</v>
      </c>
      <c r="AF106" s="67">
        <f t="shared" si="93"/>
        <v>6.8062827225130892E-2</v>
      </c>
      <c r="AG106" s="69">
        <v>178</v>
      </c>
      <c r="AH106" s="67">
        <f t="shared" si="94"/>
        <v>0.93193717277486909</v>
      </c>
      <c r="AI106" s="102">
        <v>84</v>
      </c>
      <c r="AJ106" s="69">
        <v>1</v>
      </c>
      <c r="AK106" s="67">
        <f t="shared" si="95"/>
        <v>1.1904761904761904E-2</v>
      </c>
      <c r="AL106" s="69">
        <v>83</v>
      </c>
      <c r="AM106" s="67">
        <f t="shared" si="96"/>
        <v>0.98809523809523814</v>
      </c>
      <c r="AN106" s="102">
        <f t="shared" si="97"/>
        <v>3293</v>
      </c>
      <c r="AO106" s="69">
        <f t="shared" si="98"/>
        <v>404</v>
      </c>
      <c r="AP106" s="67">
        <f t="shared" si="99"/>
        <v>0.12268448223504404</v>
      </c>
      <c r="AQ106" s="68">
        <f t="shared" si="82"/>
        <v>2889</v>
      </c>
      <c r="AR106" s="67">
        <f t="shared" si="100"/>
        <v>0.87731551776495598</v>
      </c>
      <c r="AS106" s="98"/>
      <c r="AT106" s="272"/>
      <c r="AU106" s="342"/>
      <c r="AV106" s="11" t="s">
        <v>142</v>
      </c>
      <c r="AW106" s="225">
        <v>3296</v>
      </c>
      <c r="AX106" s="40">
        <v>452</v>
      </c>
      <c r="AY106" s="91">
        <v>0.13713592233009708</v>
      </c>
      <c r="AZ106" s="40">
        <v>2844</v>
      </c>
      <c r="BA106" s="91">
        <v>0.86286407766990292</v>
      </c>
      <c r="BB106" s="98"/>
    </row>
    <row r="107" spans="1:64" s="12" customFormat="1" ht="13.5" customHeight="1">
      <c r="B107" s="264"/>
      <c r="C107" s="332"/>
      <c r="D107" s="76" t="s">
        <v>141</v>
      </c>
      <c r="E107" s="103">
        <v>105</v>
      </c>
      <c r="F107" s="75">
        <v>15</v>
      </c>
      <c r="G107" s="13">
        <f t="shared" si="83"/>
        <v>0.14285714285714285</v>
      </c>
      <c r="H107" s="75">
        <v>90</v>
      </c>
      <c r="I107" s="13">
        <f t="shared" si="84"/>
        <v>0.8571428571428571</v>
      </c>
      <c r="J107" s="103">
        <v>215</v>
      </c>
      <c r="K107" s="75">
        <v>27</v>
      </c>
      <c r="L107" s="13">
        <f t="shared" si="85"/>
        <v>0.12558139534883722</v>
      </c>
      <c r="M107" s="75">
        <v>188</v>
      </c>
      <c r="N107" s="13">
        <f t="shared" si="86"/>
        <v>0.87441860465116283</v>
      </c>
      <c r="O107" s="103">
        <v>9903</v>
      </c>
      <c r="P107" s="75">
        <v>1982</v>
      </c>
      <c r="Q107" s="13">
        <f t="shared" si="87"/>
        <v>0.20014137130162576</v>
      </c>
      <c r="R107" s="75">
        <v>7921</v>
      </c>
      <c r="S107" s="13">
        <f t="shared" si="88"/>
        <v>0.79985862869837421</v>
      </c>
      <c r="T107" s="103">
        <v>8273</v>
      </c>
      <c r="U107" s="75">
        <v>1456</v>
      </c>
      <c r="V107" s="13">
        <f t="shared" si="89"/>
        <v>0.17599419799347274</v>
      </c>
      <c r="W107" s="75">
        <v>6817</v>
      </c>
      <c r="X107" s="13">
        <f t="shared" si="90"/>
        <v>0.82400580200652729</v>
      </c>
      <c r="Y107" s="103">
        <v>5117</v>
      </c>
      <c r="Z107" s="75">
        <v>589</v>
      </c>
      <c r="AA107" s="13">
        <f t="shared" si="91"/>
        <v>0.11510650771936681</v>
      </c>
      <c r="AB107" s="75">
        <v>4528</v>
      </c>
      <c r="AC107" s="13">
        <f t="shared" si="92"/>
        <v>0.88489349228063319</v>
      </c>
      <c r="AD107" s="103">
        <v>2193</v>
      </c>
      <c r="AE107" s="75">
        <v>163</v>
      </c>
      <c r="AF107" s="13">
        <f t="shared" si="93"/>
        <v>7.4327405380756953E-2</v>
      </c>
      <c r="AG107" s="75">
        <v>2030</v>
      </c>
      <c r="AH107" s="13">
        <f t="shared" si="94"/>
        <v>0.92567259461924301</v>
      </c>
      <c r="AI107" s="103">
        <v>692</v>
      </c>
      <c r="AJ107" s="75">
        <v>18</v>
      </c>
      <c r="AK107" s="13">
        <f t="shared" si="95"/>
        <v>2.6011560693641619E-2</v>
      </c>
      <c r="AL107" s="75">
        <v>674</v>
      </c>
      <c r="AM107" s="13">
        <f t="shared" si="96"/>
        <v>0.97398843930635837</v>
      </c>
      <c r="AN107" s="103">
        <f t="shared" si="97"/>
        <v>26498</v>
      </c>
      <c r="AO107" s="75">
        <f t="shared" si="98"/>
        <v>4250</v>
      </c>
      <c r="AP107" s="13">
        <f t="shared" si="99"/>
        <v>0.16038946335572496</v>
      </c>
      <c r="AQ107" s="34">
        <f t="shared" si="82"/>
        <v>22248</v>
      </c>
      <c r="AR107" s="13">
        <f t="shared" si="100"/>
        <v>0.83961053664427499</v>
      </c>
      <c r="AS107" s="98"/>
      <c r="AT107" s="272"/>
      <c r="AU107" s="342"/>
      <c r="AV107" s="160" t="s">
        <v>74</v>
      </c>
      <c r="AW107" s="225">
        <v>25869</v>
      </c>
      <c r="AX107" s="40">
        <v>4283</v>
      </c>
      <c r="AY107" s="91">
        <v>0.16556496192353781</v>
      </c>
      <c r="AZ107" s="40">
        <v>21586</v>
      </c>
      <c r="BA107" s="91">
        <v>0.83443503807646213</v>
      </c>
      <c r="BB107" s="98"/>
    </row>
    <row r="108" spans="1:64" s="12" customFormat="1" ht="13.5" customHeight="1">
      <c r="B108" s="262">
        <v>35</v>
      </c>
      <c r="C108" s="329" t="s">
        <v>1</v>
      </c>
      <c r="D108" s="80" t="s">
        <v>143</v>
      </c>
      <c r="E108" s="101">
        <v>15</v>
      </c>
      <c r="F108" s="79">
        <v>0</v>
      </c>
      <c r="G108" s="77">
        <f t="shared" si="83"/>
        <v>0</v>
      </c>
      <c r="H108" s="79">
        <v>15</v>
      </c>
      <c r="I108" s="77">
        <f t="shared" si="84"/>
        <v>1</v>
      </c>
      <c r="J108" s="101">
        <v>39</v>
      </c>
      <c r="K108" s="79">
        <v>10</v>
      </c>
      <c r="L108" s="77">
        <f t="shared" si="85"/>
        <v>0.25641025641025639</v>
      </c>
      <c r="M108" s="79">
        <v>29</v>
      </c>
      <c r="N108" s="77">
        <f t="shared" si="86"/>
        <v>0.74358974358974361</v>
      </c>
      <c r="O108" s="101">
        <v>15906</v>
      </c>
      <c r="P108" s="79">
        <v>3458</v>
      </c>
      <c r="Q108" s="77">
        <f t="shared" si="87"/>
        <v>0.21740223814912613</v>
      </c>
      <c r="R108" s="79">
        <v>12448</v>
      </c>
      <c r="S108" s="77">
        <f t="shared" si="88"/>
        <v>0.78259776185087393</v>
      </c>
      <c r="T108" s="101">
        <v>15080</v>
      </c>
      <c r="U108" s="79">
        <v>3141</v>
      </c>
      <c r="V108" s="77">
        <f t="shared" si="89"/>
        <v>0.20828912466843502</v>
      </c>
      <c r="W108" s="79">
        <v>11939</v>
      </c>
      <c r="X108" s="77">
        <f t="shared" si="90"/>
        <v>0.79171087533156503</v>
      </c>
      <c r="Y108" s="101">
        <v>9978</v>
      </c>
      <c r="Z108" s="79">
        <v>1440</v>
      </c>
      <c r="AA108" s="77">
        <f t="shared" si="91"/>
        <v>0.14431749849669273</v>
      </c>
      <c r="AB108" s="79">
        <v>8538</v>
      </c>
      <c r="AC108" s="77">
        <f t="shared" si="92"/>
        <v>0.85568250150330727</v>
      </c>
      <c r="AD108" s="101">
        <v>4234</v>
      </c>
      <c r="AE108" s="79">
        <v>352</v>
      </c>
      <c r="AF108" s="77">
        <f t="shared" si="93"/>
        <v>8.3136513934813416E-2</v>
      </c>
      <c r="AG108" s="79">
        <v>3882</v>
      </c>
      <c r="AH108" s="77">
        <f t="shared" si="94"/>
        <v>0.91686348606518664</v>
      </c>
      <c r="AI108" s="101">
        <v>1333</v>
      </c>
      <c r="AJ108" s="79">
        <v>76</v>
      </c>
      <c r="AK108" s="77">
        <f t="shared" si="95"/>
        <v>5.7014253563390849E-2</v>
      </c>
      <c r="AL108" s="79">
        <v>1257</v>
      </c>
      <c r="AM108" s="77">
        <f t="shared" si="96"/>
        <v>0.94298574643660915</v>
      </c>
      <c r="AN108" s="101">
        <f t="shared" si="97"/>
        <v>46585</v>
      </c>
      <c r="AO108" s="79">
        <f t="shared" si="98"/>
        <v>8477</v>
      </c>
      <c r="AP108" s="77">
        <f t="shared" si="99"/>
        <v>0.18196844477836213</v>
      </c>
      <c r="AQ108" s="78">
        <f t="shared" si="82"/>
        <v>38108</v>
      </c>
      <c r="AR108" s="77">
        <f t="shared" si="100"/>
        <v>0.81803155522163784</v>
      </c>
      <c r="AS108" s="98"/>
      <c r="AT108" s="272">
        <v>35</v>
      </c>
      <c r="AU108" s="342" t="s">
        <v>1</v>
      </c>
      <c r="AV108" s="11" t="s">
        <v>136</v>
      </c>
      <c r="AW108" s="225">
        <v>44719</v>
      </c>
      <c r="AX108" s="40">
        <v>8362</v>
      </c>
      <c r="AY108" s="91">
        <v>0.18698987007759565</v>
      </c>
      <c r="AZ108" s="40">
        <v>36357</v>
      </c>
      <c r="BA108" s="91">
        <v>0.8130101299224044</v>
      </c>
      <c r="BB108" s="98"/>
    </row>
    <row r="109" spans="1:64" s="12" customFormat="1" ht="13.5" customHeight="1">
      <c r="B109" s="263"/>
      <c r="C109" s="330"/>
      <c r="D109" s="70" t="s">
        <v>142</v>
      </c>
      <c r="E109" s="102">
        <v>3</v>
      </c>
      <c r="F109" s="69">
        <v>0</v>
      </c>
      <c r="G109" s="67">
        <f t="shared" si="83"/>
        <v>0</v>
      </c>
      <c r="H109" s="69">
        <v>3</v>
      </c>
      <c r="I109" s="67">
        <f t="shared" si="84"/>
        <v>1</v>
      </c>
      <c r="J109" s="102">
        <v>6</v>
      </c>
      <c r="K109" s="69">
        <v>1</v>
      </c>
      <c r="L109" s="67">
        <f t="shared" si="85"/>
        <v>0.16666666666666666</v>
      </c>
      <c r="M109" s="69">
        <v>5</v>
      </c>
      <c r="N109" s="67">
        <f t="shared" si="86"/>
        <v>0.83333333333333337</v>
      </c>
      <c r="O109" s="102">
        <v>3933</v>
      </c>
      <c r="P109" s="69">
        <v>611</v>
      </c>
      <c r="Q109" s="67">
        <f t="shared" si="87"/>
        <v>0.15535214848715992</v>
      </c>
      <c r="R109" s="69">
        <v>3322</v>
      </c>
      <c r="S109" s="67">
        <f t="shared" si="88"/>
        <v>0.84464785151284005</v>
      </c>
      <c r="T109" s="102">
        <v>2125</v>
      </c>
      <c r="U109" s="69">
        <v>331</v>
      </c>
      <c r="V109" s="67">
        <f t="shared" si="89"/>
        <v>0.15576470588235294</v>
      </c>
      <c r="W109" s="69">
        <v>1794</v>
      </c>
      <c r="X109" s="67">
        <f t="shared" si="90"/>
        <v>0.84423529411764708</v>
      </c>
      <c r="Y109" s="102">
        <v>1184</v>
      </c>
      <c r="Z109" s="69">
        <v>138</v>
      </c>
      <c r="AA109" s="67">
        <f t="shared" si="91"/>
        <v>0.11655405405405406</v>
      </c>
      <c r="AB109" s="69">
        <v>1046</v>
      </c>
      <c r="AC109" s="67">
        <f t="shared" si="92"/>
        <v>0.88344594594594594</v>
      </c>
      <c r="AD109" s="102">
        <v>507</v>
      </c>
      <c r="AE109" s="69">
        <v>32</v>
      </c>
      <c r="AF109" s="67">
        <f t="shared" si="93"/>
        <v>6.3116370808678504E-2</v>
      </c>
      <c r="AG109" s="69">
        <v>475</v>
      </c>
      <c r="AH109" s="67">
        <f t="shared" si="94"/>
        <v>0.93688362919132151</v>
      </c>
      <c r="AI109" s="102">
        <v>225</v>
      </c>
      <c r="AJ109" s="69">
        <v>9</v>
      </c>
      <c r="AK109" s="67">
        <f t="shared" si="95"/>
        <v>0.04</v>
      </c>
      <c r="AL109" s="69">
        <v>216</v>
      </c>
      <c r="AM109" s="67">
        <f t="shared" si="96"/>
        <v>0.96</v>
      </c>
      <c r="AN109" s="102">
        <f t="shared" si="97"/>
        <v>7983</v>
      </c>
      <c r="AO109" s="69">
        <f t="shared" si="98"/>
        <v>1122</v>
      </c>
      <c r="AP109" s="67">
        <f t="shared" si="99"/>
        <v>0.14054866591506951</v>
      </c>
      <c r="AQ109" s="68">
        <f t="shared" si="82"/>
        <v>6861</v>
      </c>
      <c r="AR109" s="67">
        <f t="shared" si="100"/>
        <v>0.85945133408493046</v>
      </c>
      <c r="AS109" s="98"/>
      <c r="AT109" s="272"/>
      <c r="AU109" s="342"/>
      <c r="AV109" s="11" t="s">
        <v>142</v>
      </c>
      <c r="AW109" s="225">
        <v>8152</v>
      </c>
      <c r="AX109" s="40">
        <v>1174</v>
      </c>
      <c r="AY109" s="91">
        <v>0.14401373895976446</v>
      </c>
      <c r="AZ109" s="40">
        <v>6978</v>
      </c>
      <c r="BA109" s="91">
        <v>0.85598626104023556</v>
      </c>
      <c r="BB109" s="98"/>
    </row>
    <row r="110" spans="1:64" s="12" customFormat="1" ht="13.5" customHeight="1">
      <c r="B110" s="264"/>
      <c r="C110" s="332"/>
      <c r="D110" s="76" t="s">
        <v>141</v>
      </c>
      <c r="E110" s="103">
        <v>18</v>
      </c>
      <c r="F110" s="75">
        <v>0</v>
      </c>
      <c r="G110" s="13">
        <f t="shared" si="83"/>
        <v>0</v>
      </c>
      <c r="H110" s="75">
        <v>18</v>
      </c>
      <c r="I110" s="13">
        <f t="shared" si="84"/>
        <v>1</v>
      </c>
      <c r="J110" s="103">
        <v>45</v>
      </c>
      <c r="K110" s="75">
        <v>11</v>
      </c>
      <c r="L110" s="13">
        <f t="shared" si="85"/>
        <v>0.24444444444444444</v>
      </c>
      <c r="M110" s="75">
        <v>34</v>
      </c>
      <c r="N110" s="13">
        <f t="shared" si="86"/>
        <v>0.75555555555555554</v>
      </c>
      <c r="O110" s="103">
        <v>19839</v>
      </c>
      <c r="P110" s="75">
        <v>4069</v>
      </c>
      <c r="Q110" s="13">
        <f t="shared" si="87"/>
        <v>0.20510106356167146</v>
      </c>
      <c r="R110" s="75">
        <v>15770</v>
      </c>
      <c r="S110" s="13">
        <f t="shared" si="88"/>
        <v>0.79489893643832854</v>
      </c>
      <c r="T110" s="103">
        <v>17205</v>
      </c>
      <c r="U110" s="75">
        <v>3472</v>
      </c>
      <c r="V110" s="13">
        <f t="shared" si="89"/>
        <v>0.20180180180180179</v>
      </c>
      <c r="W110" s="75">
        <v>13733</v>
      </c>
      <c r="X110" s="13">
        <f t="shared" si="90"/>
        <v>0.79819819819819815</v>
      </c>
      <c r="Y110" s="103">
        <v>11162</v>
      </c>
      <c r="Z110" s="75">
        <v>1578</v>
      </c>
      <c r="AA110" s="13">
        <f t="shared" si="91"/>
        <v>0.14137251388640029</v>
      </c>
      <c r="AB110" s="75">
        <v>9584</v>
      </c>
      <c r="AC110" s="13">
        <f t="shared" si="92"/>
        <v>0.85862748611359974</v>
      </c>
      <c r="AD110" s="103">
        <v>4741</v>
      </c>
      <c r="AE110" s="75">
        <v>384</v>
      </c>
      <c r="AF110" s="13">
        <f t="shared" si="93"/>
        <v>8.0995570554735288E-2</v>
      </c>
      <c r="AG110" s="75">
        <v>4357</v>
      </c>
      <c r="AH110" s="13">
        <f t="shared" si="94"/>
        <v>0.91900442944526473</v>
      </c>
      <c r="AI110" s="103">
        <v>1558</v>
      </c>
      <c r="AJ110" s="75">
        <v>85</v>
      </c>
      <c r="AK110" s="13">
        <f t="shared" si="95"/>
        <v>5.4557124518613609E-2</v>
      </c>
      <c r="AL110" s="75">
        <v>1473</v>
      </c>
      <c r="AM110" s="13">
        <f t="shared" si="96"/>
        <v>0.94544287548138639</v>
      </c>
      <c r="AN110" s="103">
        <f t="shared" si="97"/>
        <v>54568</v>
      </c>
      <c r="AO110" s="75">
        <f t="shared" si="98"/>
        <v>9599</v>
      </c>
      <c r="AP110" s="13">
        <f t="shared" si="99"/>
        <v>0.17590895763084591</v>
      </c>
      <c r="AQ110" s="34">
        <f t="shared" si="82"/>
        <v>44969</v>
      </c>
      <c r="AR110" s="13">
        <f t="shared" si="100"/>
        <v>0.82409104236915409</v>
      </c>
      <c r="AS110" s="98"/>
      <c r="AT110" s="272"/>
      <c r="AU110" s="342"/>
      <c r="AV110" s="160" t="s">
        <v>74</v>
      </c>
      <c r="AW110" s="225">
        <v>52871</v>
      </c>
      <c r="AX110" s="40">
        <v>9536</v>
      </c>
      <c r="AY110" s="91">
        <v>0.18036352631877589</v>
      </c>
      <c r="AZ110" s="40">
        <v>43335</v>
      </c>
      <c r="BA110" s="91">
        <v>0.81963647368122416</v>
      </c>
      <c r="BB110" s="98"/>
    </row>
    <row r="111" spans="1:64" s="12" customFormat="1" ht="13.5" customHeight="1">
      <c r="B111" s="262">
        <v>36</v>
      </c>
      <c r="C111" s="329" t="s">
        <v>2</v>
      </c>
      <c r="D111" s="80" t="s">
        <v>143</v>
      </c>
      <c r="E111" s="101">
        <v>24</v>
      </c>
      <c r="F111" s="79">
        <v>3</v>
      </c>
      <c r="G111" s="77">
        <f t="shared" si="83"/>
        <v>0.125</v>
      </c>
      <c r="H111" s="79">
        <v>21</v>
      </c>
      <c r="I111" s="77">
        <f t="shared" si="84"/>
        <v>0.875</v>
      </c>
      <c r="J111" s="101">
        <v>41</v>
      </c>
      <c r="K111" s="79">
        <v>8</v>
      </c>
      <c r="L111" s="77">
        <f t="shared" si="85"/>
        <v>0.1951219512195122</v>
      </c>
      <c r="M111" s="79">
        <v>33</v>
      </c>
      <c r="N111" s="77">
        <f t="shared" si="86"/>
        <v>0.80487804878048785</v>
      </c>
      <c r="O111" s="101">
        <v>4316</v>
      </c>
      <c r="P111" s="79">
        <v>2014</v>
      </c>
      <c r="Q111" s="77">
        <f t="shared" si="87"/>
        <v>0.46663577386468952</v>
      </c>
      <c r="R111" s="79">
        <v>2302</v>
      </c>
      <c r="S111" s="77">
        <f t="shared" si="88"/>
        <v>0.53336422613531043</v>
      </c>
      <c r="T111" s="101">
        <v>4078</v>
      </c>
      <c r="U111" s="79">
        <v>1907</v>
      </c>
      <c r="V111" s="77">
        <f t="shared" si="89"/>
        <v>0.46763119176066698</v>
      </c>
      <c r="W111" s="79">
        <v>2171</v>
      </c>
      <c r="X111" s="77">
        <f t="shared" si="90"/>
        <v>0.53236880823933297</v>
      </c>
      <c r="Y111" s="101">
        <v>2829</v>
      </c>
      <c r="Z111" s="79">
        <v>1082</v>
      </c>
      <c r="AA111" s="77">
        <f t="shared" si="91"/>
        <v>0.38246730293389891</v>
      </c>
      <c r="AB111" s="79">
        <v>1747</v>
      </c>
      <c r="AC111" s="77">
        <f t="shared" si="92"/>
        <v>0.61753269706610114</v>
      </c>
      <c r="AD111" s="101">
        <v>1301</v>
      </c>
      <c r="AE111" s="79">
        <v>355</v>
      </c>
      <c r="AF111" s="77">
        <f t="shared" si="93"/>
        <v>0.27286702536510377</v>
      </c>
      <c r="AG111" s="79">
        <v>946</v>
      </c>
      <c r="AH111" s="77">
        <f t="shared" si="94"/>
        <v>0.72713297463489623</v>
      </c>
      <c r="AI111" s="101">
        <v>454</v>
      </c>
      <c r="AJ111" s="79">
        <v>71</v>
      </c>
      <c r="AK111" s="77">
        <f t="shared" si="95"/>
        <v>0.15638766519823788</v>
      </c>
      <c r="AL111" s="79">
        <v>383</v>
      </c>
      <c r="AM111" s="77">
        <f t="shared" si="96"/>
        <v>0.84361233480176212</v>
      </c>
      <c r="AN111" s="101">
        <f t="shared" si="97"/>
        <v>13043</v>
      </c>
      <c r="AO111" s="79">
        <f t="shared" si="98"/>
        <v>5440</v>
      </c>
      <c r="AP111" s="77">
        <f t="shared" si="99"/>
        <v>0.41708195967185463</v>
      </c>
      <c r="AQ111" s="78">
        <f t="shared" si="82"/>
        <v>7603</v>
      </c>
      <c r="AR111" s="77">
        <f t="shared" si="100"/>
        <v>0.58291804032814531</v>
      </c>
      <c r="AS111" s="98"/>
      <c r="AT111" s="272">
        <v>36</v>
      </c>
      <c r="AU111" s="342" t="s">
        <v>2</v>
      </c>
      <c r="AV111" s="11" t="s">
        <v>136</v>
      </c>
      <c r="AW111" s="225">
        <v>12539</v>
      </c>
      <c r="AX111" s="40">
        <v>5164</v>
      </c>
      <c r="AY111" s="91">
        <v>0.41183507456734986</v>
      </c>
      <c r="AZ111" s="40">
        <v>7375</v>
      </c>
      <c r="BA111" s="91">
        <v>0.58816492543265009</v>
      </c>
      <c r="BB111" s="98"/>
    </row>
    <row r="112" spans="1:64" s="12" customFormat="1" ht="13.5" customHeight="1">
      <c r="B112" s="263"/>
      <c r="C112" s="330"/>
      <c r="D112" s="70" t="s">
        <v>142</v>
      </c>
      <c r="E112" s="102">
        <v>6</v>
      </c>
      <c r="F112" s="69">
        <v>1</v>
      </c>
      <c r="G112" s="67">
        <f t="shared" si="83"/>
        <v>0.16666666666666666</v>
      </c>
      <c r="H112" s="69">
        <v>5</v>
      </c>
      <c r="I112" s="67">
        <f t="shared" si="84"/>
        <v>0.83333333333333337</v>
      </c>
      <c r="J112" s="102">
        <v>8</v>
      </c>
      <c r="K112" s="69">
        <v>2</v>
      </c>
      <c r="L112" s="67">
        <f t="shared" si="85"/>
        <v>0.25</v>
      </c>
      <c r="M112" s="69">
        <v>6</v>
      </c>
      <c r="N112" s="67">
        <f t="shared" si="86"/>
        <v>0.75</v>
      </c>
      <c r="O112" s="102">
        <v>1046</v>
      </c>
      <c r="P112" s="69">
        <v>267</v>
      </c>
      <c r="Q112" s="67">
        <f t="shared" si="87"/>
        <v>0.25525812619502869</v>
      </c>
      <c r="R112" s="69">
        <v>779</v>
      </c>
      <c r="S112" s="67">
        <f t="shared" si="88"/>
        <v>0.74474187380497137</v>
      </c>
      <c r="T112" s="102">
        <v>615</v>
      </c>
      <c r="U112" s="69">
        <v>168</v>
      </c>
      <c r="V112" s="67">
        <f t="shared" si="89"/>
        <v>0.27317073170731709</v>
      </c>
      <c r="W112" s="69">
        <v>447</v>
      </c>
      <c r="X112" s="67">
        <f t="shared" si="90"/>
        <v>0.72682926829268291</v>
      </c>
      <c r="Y112" s="102">
        <v>278</v>
      </c>
      <c r="Z112" s="69">
        <v>47</v>
      </c>
      <c r="AA112" s="67">
        <f t="shared" si="91"/>
        <v>0.16906474820143885</v>
      </c>
      <c r="AB112" s="69">
        <v>231</v>
      </c>
      <c r="AC112" s="67">
        <f t="shared" si="92"/>
        <v>0.8309352517985612</v>
      </c>
      <c r="AD112" s="102">
        <v>150</v>
      </c>
      <c r="AE112" s="69">
        <v>21</v>
      </c>
      <c r="AF112" s="67">
        <f t="shared" si="93"/>
        <v>0.14000000000000001</v>
      </c>
      <c r="AG112" s="69">
        <v>129</v>
      </c>
      <c r="AH112" s="67">
        <f t="shared" si="94"/>
        <v>0.86</v>
      </c>
      <c r="AI112" s="102">
        <v>76</v>
      </c>
      <c r="AJ112" s="69">
        <v>1</v>
      </c>
      <c r="AK112" s="67">
        <f t="shared" si="95"/>
        <v>1.3157894736842105E-2</v>
      </c>
      <c r="AL112" s="69">
        <v>75</v>
      </c>
      <c r="AM112" s="67">
        <f t="shared" si="96"/>
        <v>0.98684210526315785</v>
      </c>
      <c r="AN112" s="102">
        <f t="shared" si="97"/>
        <v>2179</v>
      </c>
      <c r="AO112" s="69">
        <f t="shared" si="98"/>
        <v>507</v>
      </c>
      <c r="AP112" s="67">
        <f t="shared" si="99"/>
        <v>0.23267553923818265</v>
      </c>
      <c r="AQ112" s="68">
        <f t="shared" si="82"/>
        <v>1672</v>
      </c>
      <c r="AR112" s="67">
        <f t="shared" si="100"/>
        <v>0.76732446076181737</v>
      </c>
      <c r="AS112" s="98"/>
      <c r="AT112" s="272"/>
      <c r="AU112" s="342"/>
      <c r="AV112" s="11" t="s">
        <v>142</v>
      </c>
      <c r="AW112" s="225">
        <v>2187</v>
      </c>
      <c r="AX112" s="40">
        <v>534</v>
      </c>
      <c r="AY112" s="91">
        <v>0.24417009602194786</v>
      </c>
      <c r="AZ112" s="40">
        <v>1653</v>
      </c>
      <c r="BA112" s="91">
        <v>0.75582990397805216</v>
      </c>
      <c r="BB112" s="98"/>
    </row>
    <row r="113" spans="1:65" s="12" customFormat="1" ht="13.5" customHeight="1">
      <c r="B113" s="264"/>
      <c r="C113" s="332"/>
      <c r="D113" s="76" t="s">
        <v>141</v>
      </c>
      <c r="E113" s="103">
        <v>30</v>
      </c>
      <c r="F113" s="75">
        <v>4</v>
      </c>
      <c r="G113" s="13">
        <f t="shared" si="83"/>
        <v>0.13333333333333333</v>
      </c>
      <c r="H113" s="75">
        <v>26</v>
      </c>
      <c r="I113" s="13">
        <f t="shared" si="84"/>
        <v>0.8666666666666667</v>
      </c>
      <c r="J113" s="103">
        <v>49</v>
      </c>
      <c r="K113" s="75">
        <v>10</v>
      </c>
      <c r="L113" s="13">
        <f t="shared" si="85"/>
        <v>0.20408163265306123</v>
      </c>
      <c r="M113" s="75">
        <v>39</v>
      </c>
      <c r="N113" s="13">
        <f t="shared" si="86"/>
        <v>0.79591836734693877</v>
      </c>
      <c r="O113" s="103">
        <v>5362</v>
      </c>
      <c r="P113" s="75">
        <v>2281</v>
      </c>
      <c r="Q113" s="13">
        <f t="shared" si="87"/>
        <v>0.42540096978739278</v>
      </c>
      <c r="R113" s="75">
        <v>3081</v>
      </c>
      <c r="S113" s="13">
        <f t="shared" si="88"/>
        <v>0.57459903021260728</v>
      </c>
      <c r="T113" s="103">
        <v>4693</v>
      </c>
      <c r="U113" s="75">
        <v>2075</v>
      </c>
      <c r="V113" s="13">
        <f t="shared" si="89"/>
        <v>0.44214787982101</v>
      </c>
      <c r="W113" s="75">
        <v>2618</v>
      </c>
      <c r="X113" s="13">
        <f t="shared" si="90"/>
        <v>0.55785212017899</v>
      </c>
      <c r="Y113" s="103">
        <v>3107</v>
      </c>
      <c r="Z113" s="75">
        <v>1129</v>
      </c>
      <c r="AA113" s="13">
        <f t="shared" si="91"/>
        <v>0.36337302864499516</v>
      </c>
      <c r="AB113" s="75">
        <v>1978</v>
      </c>
      <c r="AC113" s="13">
        <f t="shared" si="92"/>
        <v>0.63662697135500479</v>
      </c>
      <c r="AD113" s="103">
        <v>1451</v>
      </c>
      <c r="AE113" s="75">
        <v>376</v>
      </c>
      <c r="AF113" s="13">
        <f t="shared" si="93"/>
        <v>0.25913163335630601</v>
      </c>
      <c r="AG113" s="75">
        <v>1075</v>
      </c>
      <c r="AH113" s="13">
        <f t="shared" si="94"/>
        <v>0.74086836664369404</v>
      </c>
      <c r="AI113" s="103">
        <v>530</v>
      </c>
      <c r="AJ113" s="75">
        <v>72</v>
      </c>
      <c r="AK113" s="13">
        <f t="shared" si="95"/>
        <v>0.13584905660377358</v>
      </c>
      <c r="AL113" s="75">
        <v>458</v>
      </c>
      <c r="AM113" s="13">
        <f t="shared" si="96"/>
        <v>0.86415094339622645</v>
      </c>
      <c r="AN113" s="103">
        <f t="shared" si="97"/>
        <v>15222</v>
      </c>
      <c r="AO113" s="75">
        <f t="shared" si="98"/>
        <v>5947</v>
      </c>
      <c r="AP113" s="13">
        <f t="shared" si="99"/>
        <v>0.39068453554066485</v>
      </c>
      <c r="AQ113" s="34">
        <f t="shared" si="82"/>
        <v>9275</v>
      </c>
      <c r="AR113" s="13">
        <f t="shared" si="100"/>
        <v>0.60931546445933515</v>
      </c>
      <c r="AS113" s="98"/>
      <c r="AT113" s="272"/>
      <c r="AU113" s="342"/>
      <c r="AV113" s="160" t="s">
        <v>74</v>
      </c>
      <c r="AW113" s="225">
        <v>14726</v>
      </c>
      <c r="AX113" s="40">
        <v>5698</v>
      </c>
      <c r="AY113" s="91">
        <v>0.38693467336683418</v>
      </c>
      <c r="AZ113" s="40">
        <v>9028</v>
      </c>
      <c r="BA113" s="91">
        <v>0.61306532663316582</v>
      </c>
      <c r="BB113" s="98"/>
    </row>
    <row r="114" spans="1:65" s="12" customFormat="1" ht="13.5" customHeight="1">
      <c r="B114" s="262">
        <v>37</v>
      </c>
      <c r="C114" s="329" t="s">
        <v>3</v>
      </c>
      <c r="D114" s="80" t="s">
        <v>143</v>
      </c>
      <c r="E114" s="101">
        <v>19</v>
      </c>
      <c r="F114" s="79">
        <v>4</v>
      </c>
      <c r="G114" s="77">
        <f t="shared" si="83"/>
        <v>0.21052631578947367</v>
      </c>
      <c r="H114" s="79">
        <v>15</v>
      </c>
      <c r="I114" s="77">
        <f t="shared" si="84"/>
        <v>0.78947368421052633</v>
      </c>
      <c r="J114" s="101">
        <v>92</v>
      </c>
      <c r="K114" s="79">
        <v>23</v>
      </c>
      <c r="L114" s="77">
        <f t="shared" si="85"/>
        <v>0.25</v>
      </c>
      <c r="M114" s="79">
        <v>69</v>
      </c>
      <c r="N114" s="77">
        <f t="shared" si="86"/>
        <v>0.75</v>
      </c>
      <c r="O114" s="101">
        <v>13669</v>
      </c>
      <c r="P114" s="79">
        <v>5519</v>
      </c>
      <c r="Q114" s="77">
        <f t="shared" si="87"/>
        <v>0.4037603336015802</v>
      </c>
      <c r="R114" s="79">
        <v>8150</v>
      </c>
      <c r="S114" s="77">
        <f t="shared" si="88"/>
        <v>0.59623966639841974</v>
      </c>
      <c r="T114" s="101">
        <v>12551</v>
      </c>
      <c r="U114" s="79">
        <v>4401</v>
      </c>
      <c r="V114" s="77">
        <f t="shared" si="89"/>
        <v>0.35064935064935066</v>
      </c>
      <c r="W114" s="79">
        <v>8150</v>
      </c>
      <c r="X114" s="77">
        <f t="shared" si="90"/>
        <v>0.64935064935064934</v>
      </c>
      <c r="Y114" s="101">
        <v>8575</v>
      </c>
      <c r="Z114" s="79">
        <v>2306</v>
      </c>
      <c r="AA114" s="77">
        <f t="shared" si="91"/>
        <v>0.26892128279883382</v>
      </c>
      <c r="AB114" s="79">
        <v>6269</v>
      </c>
      <c r="AC114" s="77">
        <f t="shared" si="92"/>
        <v>0.73107871720116613</v>
      </c>
      <c r="AD114" s="101">
        <v>3662</v>
      </c>
      <c r="AE114" s="79">
        <v>669</v>
      </c>
      <c r="AF114" s="77">
        <f t="shared" si="93"/>
        <v>0.18268705625341344</v>
      </c>
      <c r="AG114" s="79">
        <v>2993</v>
      </c>
      <c r="AH114" s="77">
        <f t="shared" si="94"/>
        <v>0.81731294374658658</v>
      </c>
      <c r="AI114" s="101">
        <v>1125</v>
      </c>
      <c r="AJ114" s="79">
        <v>122</v>
      </c>
      <c r="AK114" s="77">
        <f t="shared" si="95"/>
        <v>0.10844444444444444</v>
      </c>
      <c r="AL114" s="79">
        <v>1003</v>
      </c>
      <c r="AM114" s="77">
        <f t="shared" si="96"/>
        <v>0.89155555555555555</v>
      </c>
      <c r="AN114" s="101">
        <f t="shared" si="97"/>
        <v>39693</v>
      </c>
      <c r="AO114" s="79">
        <f t="shared" si="98"/>
        <v>13044</v>
      </c>
      <c r="AP114" s="77">
        <f t="shared" si="99"/>
        <v>0.32862217519461867</v>
      </c>
      <c r="AQ114" s="78">
        <f t="shared" si="82"/>
        <v>26649</v>
      </c>
      <c r="AR114" s="77">
        <f t="shared" si="100"/>
        <v>0.67137782480538133</v>
      </c>
      <c r="AS114" s="98"/>
      <c r="AT114" s="272">
        <v>37</v>
      </c>
      <c r="AU114" s="342" t="s">
        <v>3</v>
      </c>
      <c r="AV114" s="11" t="s">
        <v>136</v>
      </c>
      <c r="AW114" s="225">
        <v>38295</v>
      </c>
      <c r="AX114" s="40">
        <v>12546</v>
      </c>
      <c r="AY114" s="91">
        <v>0.32761457109283199</v>
      </c>
      <c r="AZ114" s="40">
        <v>25749</v>
      </c>
      <c r="BA114" s="91">
        <v>0.67238542890716801</v>
      </c>
      <c r="BB114" s="98"/>
    </row>
    <row r="115" spans="1:65" s="12" customFormat="1" ht="13.5" customHeight="1">
      <c r="B115" s="263"/>
      <c r="C115" s="330"/>
      <c r="D115" s="70" t="s">
        <v>142</v>
      </c>
      <c r="E115" s="102">
        <v>2</v>
      </c>
      <c r="F115" s="69">
        <v>0</v>
      </c>
      <c r="G115" s="67">
        <f t="shared" si="83"/>
        <v>0</v>
      </c>
      <c r="H115" s="69">
        <v>2</v>
      </c>
      <c r="I115" s="67">
        <f t="shared" si="84"/>
        <v>1</v>
      </c>
      <c r="J115" s="102">
        <v>11</v>
      </c>
      <c r="K115" s="69">
        <v>1</v>
      </c>
      <c r="L115" s="67">
        <f t="shared" si="85"/>
        <v>9.0909090909090912E-2</v>
      </c>
      <c r="M115" s="69">
        <v>10</v>
      </c>
      <c r="N115" s="67">
        <f t="shared" si="86"/>
        <v>0.90909090909090906</v>
      </c>
      <c r="O115" s="102">
        <v>3230</v>
      </c>
      <c r="P115" s="69">
        <v>894</v>
      </c>
      <c r="Q115" s="67">
        <f t="shared" si="87"/>
        <v>0.27678018575851393</v>
      </c>
      <c r="R115" s="69">
        <v>2336</v>
      </c>
      <c r="S115" s="67">
        <f t="shared" si="88"/>
        <v>0.72321981424148607</v>
      </c>
      <c r="T115" s="102">
        <v>1839</v>
      </c>
      <c r="U115" s="69">
        <v>523</v>
      </c>
      <c r="V115" s="67">
        <f t="shared" si="89"/>
        <v>0.28439369222403482</v>
      </c>
      <c r="W115" s="69">
        <v>1316</v>
      </c>
      <c r="X115" s="67">
        <f t="shared" si="90"/>
        <v>0.71560630777596523</v>
      </c>
      <c r="Y115" s="102">
        <v>910</v>
      </c>
      <c r="Z115" s="69">
        <v>196</v>
      </c>
      <c r="AA115" s="67">
        <f t="shared" si="91"/>
        <v>0.2153846153846154</v>
      </c>
      <c r="AB115" s="69">
        <v>714</v>
      </c>
      <c r="AC115" s="67">
        <f t="shared" si="92"/>
        <v>0.7846153846153846</v>
      </c>
      <c r="AD115" s="102">
        <v>423</v>
      </c>
      <c r="AE115" s="69">
        <v>46</v>
      </c>
      <c r="AF115" s="67">
        <f t="shared" si="93"/>
        <v>0.10874704491725769</v>
      </c>
      <c r="AG115" s="69">
        <v>377</v>
      </c>
      <c r="AH115" s="67">
        <f t="shared" si="94"/>
        <v>0.89125295508274227</v>
      </c>
      <c r="AI115" s="102">
        <v>211</v>
      </c>
      <c r="AJ115" s="69">
        <v>5</v>
      </c>
      <c r="AK115" s="67">
        <f t="shared" si="95"/>
        <v>2.3696682464454975E-2</v>
      </c>
      <c r="AL115" s="69">
        <v>206</v>
      </c>
      <c r="AM115" s="67">
        <f t="shared" si="96"/>
        <v>0.976303317535545</v>
      </c>
      <c r="AN115" s="102">
        <f t="shared" si="97"/>
        <v>6626</v>
      </c>
      <c r="AO115" s="69">
        <f t="shared" si="98"/>
        <v>1665</v>
      </c>
      <c r="AP115" s="67">
        <f t="shared" si="99"/>
        <v>0.25128282523392698</v>
      </c>
      <c r="AQ115" s="68">
        <f t="shared" si="82"/>
        <v>4961</v>
      </c>
      <c r="AR115" s="67">
        <f t="shared" si="100"/>
        <v>0.74871717476607302</v>
      </c>
      <c r="AS115" s="98"/>
      <c r="AT115" s="272"/>
      <c r="AU115" s="342"/>
      <c r="AV115" s="11" t="s">
        <v>142</v>
      </c>
      <c r="AW115" s="225">
        <v>6552</v>
      </c>
      <c r="AX115" s="40">
        <v>1633</v>
      </c>
      <c r="AY115" s="91">
        <v>0.24923687423687424</v>
      </c>
      <c r="AZ115" s="40">
        <v>4919</v>
      </c>
      <c r="BA115" s="91">
        <v>0.75076312576312576</v>
      </c>
      <c r="BB115" s="98"/>
    </row>
    <row r="116" spans="1:65" s="12" customFormat="1" ht="13.5" customHeight="1">
      <c r="B116" s="264"/>
      <c r="C116" s="332"/>
      <c r="D116" s="76" t="s">
        <v>141</v>
      </c>
      <c r="E116" s="103">
        <v>21</v>
      </c>
      <c r="F116" s="75">
        <v>4</v>
      </c>
      <c r="G116" s="13">
        <f t="shared" si="83"/>
        <v>0.19047619047619047</v>
      </c>
      <c r="H116" s="75">
        <v>17</v>
      </c>
      <c r="I116" s="13">
        <f t="shared" si="84"/>
        <v>0.80952380952380953</v>
      </c>
      <c r="J116" s="103">
        <v>103</v>
      </c>
      <c r="K116" s="75">
        <v>24</v>
      </c>
      <c r="L116" s="13">
        <f t="shared" si="85"/>
        <v>0.23300970873786409</v>
      </c>
      <c r="M116" s="75">
        <v>79</v>
      </c>
      <c r="N116" s="13">
        <f t="shared" si="86"/>
        <v>0.76699029126213591</v>
      </c>
      <c r="O116" s="103">
        <v>16899</v>
      </c>
      <c r="P116" s="75">
        <v>6413</v>
      </c>
      <c r="Q116" s="13">
        <f t="shared" si="87"/>
        <v>0.37948991064560034</v>
      </c>
      <c r="R116" s="75">
        <v>10486</v>
      </c>
      <c r="S116" s="13">
        <f t="shared" si="88"/>
        <v>0.62051008935439966</v>
      </c>
      <c r="T116" s="103">
        <v>14390</v>
      </c>
      <c r="U116" s="75">
        <v>4924</v>
      </c>
      <c r="V116" s="13">
        <f t="shared" si="89"/>
        <v>0.34218207088255731</v>
      </c>
      <c r="W116" s="75">
        <v>9466</v>
      </c>
      <c r="X116" s="13">
        <f t="shared" si="90"/>
        <v>0.65781792911744263</v>
      </c>
      <c r="Y116" s="103">
        <v>9485</v>
      </c>
      <c r="Z116" s="75">
        <v>2502</v>
      </c>
      <c r="AA116" s="13">
        <f t="shared" si="91"/>
        <v>0.26378492356352135</v>
      </c>
      <c r="AB116" s="75">
        <v>6983</v>
      </c>
      <c r="AC116" s="13">
        <f t="shared" si="92"/>
        <v>0.73621507643647865</v>
      </c>
      <c r="AD116" s="103">
        <v>4085</v>
      </c>
      <c r="AE116" s="75">
        <v>715</v>
      </c>
      <c r="AF116" s="13">
        <f t="shared" si="93"/>
        <v>0.17503059975520197</v>
      </c>
      <c r="AG116" s="75">
        <v>3370</v>
      </c>
      <c r="AH116" s="13">
        <f t="shared" si="94"/>
        <v>0.82496940024479803</v>
      </c>
      <c r="AI116" s="103">
        <v>1336</v>
      </c>
      <c r="AJ116" s="75">
        <v>127</v>
      </c>
      <c r="AK116" s="13">
        <f t="shared" si="95"/>
        <v>9.5059880239520958E-2</v>
      </c>
      <c r="AL116" s="75">
        <v>1209</v>
      </c>
      <c r="AM116" s="13">
        <f t="shared" si="96"/>
        <v>0.90494011976047906</v>
      </c>
      <c r="AN116" s="103">
        <f t="shared" si="97"/>
        <v>46319</v>
      </c>
      <c r="AO116" s="75">
        <f t="shared" si="98"/>
        <v>14709</v>
      </c>
      <c r="AP116" s="13">
        <f t="shared" si="99"/>
        <v>0.31755866922861031</v>
      </c>
      <c r="AQ116" s="34">
        <f t="shared" si="82"/>
        <v>31610</v>
      </c>
      <c r="AR116" s="13">
        <f t="shared" si="100"/>
        <v>0.68244133077138969</v>
      </c>
      <c r="AS116" s="98"/>
      <c r="AT116" s="272"/>
      <c r="AU116" s="342"/>
      <c r="AV116" s="160" t="s">
        <v>74</v>
      </c>
      <c r="AW116" s="225">
        <v>44847</v>
      </c>
      <c r="AX116" s="40">
        <v>14179</v>
      </c>
      <c r="AY116" s="91">
        <v>0.31616384596517044</v>
      </c>
      <c r="AZ116" s="40">
        <v>30668</v>
      </c>
      <c r="BA116" s="91">
        <v>0.68383615403482956</v>
      </c>
      <c r="BB116" s="98"/>
    </row>
    <row r="117" spans="1:65" s="12" customFormat="1" ht="13.5" customHeight="1">
      <c r="B117" s="262">
        <v>38</v>
      </c>
      <c r="C117" s="329" t="s">
        <v>45</v>
      </c>
      <c r="D117" s="80" t="s">
        <v>143</v>
      </c>
      <c r="E117" s="101">
        <v>18</v>
      </c>
      <c r="F117" s="79">
        <v>1</v>
      </c>
      <c r="G117" s="77">
        <f t="shared" si="83"/>
        <v>5.5555555555555552E-2</v>
      </c>
      <c r="H117" s="79">
        <v>17</v>
      </c>
      <c r="I117" s="77">
        <f t="shared" si="84"/>
        <v>0.94444444444444442</v>
      </c>
      <c r="J117" s="101">
        <v>47</v>
      </c>
      <c r="K117" s="79">
        <v>5</v>
      </c>
      <c r="L117" s="77">
        <f t="shared" si="85"/>
        <v>0.10638297872340426</v>
      </c>
      <c r="M117" s="79">
        <v>42</v>
      </c>
      <c r="N117" s="77">
        <f t="shared" si="86"/>
        <v>0.8936170212765957</v>
      </c>
      <c r="O117" s="101">
        <v>3104</v>
      </c>
      <c r="P117" s="79">
        <v>836</v>
      </c>
      <c r="Q117" s="77">
        <f t="shared" si="87"/>
        <v>0.26932989690721648</v>
      </c>
      <c r="R117" s="79">
        <v>2268</v>
      </c>
      <c r="S117" s="77">
        <f t="shared" si="88"/>
        <v>0.73067010309278346</v>
      </c>
      <c r="T117" s="101">
        <v>2673</v>
      </c>
      <c r="U117" s="79">
        <v>709</v>
      </c>
      <c r="V117" s="77">
        <f t="shared" si="89"/>
        <v>0.26524504302282081</v>
      </c>
      <c r="W117" s="79">
        <v>1964</v>
      </c>
      <c r="X117" s="77">
        <f t="shared" si="90"/>
        <v>0.73475495697717919</v>
      </c>
      <c r="Y117" s="101">
        <v>1727</v>
      </c>
      <c r="Z117" s="79">
        <v>326</v>
      </c>
      <c r="AA117" s="77">
        <f t="shared" si="91"/>
        <v>0.18876664736537349</v>
      </c>
      <c r="AB117" s="79">
        <v>1401</v>
      </c>
      <c r="AC117" s="77">
        <f t="shared" si="92"/>
        <v>0.81123335263462648</v>
      </c>
      <c r="AD117" s="101">
        <v>700</v>
      </c>
      <c r="AE117" s="79">
        <v>99</v>
      </c>
      <c r="AF117" s="77">
        <f t="shared" si="93"/>
        <v>0.14142857142857143</v>
      </c>
      <c r="AG117" s="79">
        <v>601</v>
      </c>
      <c r="AH117" s="77">
        <f t="shared" si="94"/>
        <v>0.85857142857142854</v>
      </c>
      <c r="AI117" s="101">
        <v>216</v>
      </c>
      <c r="AJ117" s="79">
        <v>22</v>
      </c>
      <c r="AK117" s="77">
        <f t="shared" si="95"/>
        <v>0.10185185185185185</v>
      </c>
      <c r="AL117" s="79">
        <v>194</v>
      </c>
      <c r="AM117" s="77">
        <f t="shared" si="96"/>
        <v>0.89814814814814814</v>
      </c>
      <c r="AN117" s="101">
        <f t="shared" si="97"/>
        <v>8485</v>
      </c>
      <c r="AO117" s="79">
        <f t="shared" si="98"/>
        <v>1998</v>
      </c>
      <c r="AP117" s="77">
        <f t="shared" si="99"/>
        <v>0.23547436652916912</v>
      </c>
      <c r="AQ117" s="78">
        <f t="shared" si="82"/>
        <v>6487</v>
      </c>
      <c r="AR117" s="77">
        <f t="shared" si="100"/>
        <v>0.76452563347083091</v>
      </c>
      <c r="AS117" s="98"/>
      <c r="AT117" s="272">
        <v>38</v>
      </c>
      <c r="AU117" s="342" t="s">
        <v>45</v>
      </c>
      <c r="AV117" s="11" t="s">
        <v>136</v>
      </c>
      <c r="AW117" s="225">
        <v>8244</v>
      </c>
      <c r="AX117" s="40">
        <v>1993</v>
      </c>
      <c r="AY117" s="91">
        <v>0.24175157690441534</v>
      </c>
      <c r="AZ117" s="40">
        <v>6251</v>
      </c>
      <c r="BA117" s="91">
        <v>0.75824842309558471</v>
      </c>
      <c r="BB117" s="98"/>
    </row>
    <row r="118" spans="1:65" s="12" customFormat="1" ht="13.5" customHeight="1">
      <c r="A118" s="81"/>
      <c r="B118" s="263"/>
      <c r="C118" s="330"/>
      <c r="D118" s="70" t="s">
        <v>142</v>
      </c>
      <c r="E118" s="102">
        <v>3</v>
      </c>
      <c r="F118" s="69">
        <v>1</v>
      </c>
      <c r="G118" s="67">
        <f t="shared" si="83"/>
        <v>0.33333333333333331</v>
      </c>
      <c r="H118" s="69">
        <v>2</v>
      </c>
      <c r="I118" s="67">
        <f t="shared" si="84"/>
        <v>0.66666666666666663</v>
      </c>
      <c r="J118" s="102">
        <v>3</v>
      </c>
      <c r="K118" s="69">
        <v>0</v>
      </c>
      <c r="L118" s="67">
        <f t="shared" si="85"/>
        <v>0</v>
      </c>
      <c r="M118" s="69">
        <v>3</v>
      </c>
      <c r="N118" s="67">
        <f t="shared" si="86"/>
        <v>1</v>
      </c>
      <c r="O118" s="102">
        <v>541</v>
      </c>
      <c r="P118" s="69">
        <v>90</v>
      </c>
      <c r="Q118" s="67">
        <f t="shared" si="87"/>
        <v>0.16635859519408502</v>
      </c>
      <c r="R118" s="69">
        <v>451</v>
      </c>
      <c r="S118" s="67">
        <f t="shared" si="88"/>
        <v>0.83364140480591498</v>
      </c>
      <c r="T118" s="102">
        <v>300</v>
      </c>
      <c r="U118" s="69">
        <v>61</v>
      </c>
      <c r="V118" s="67">
        <f t="shared" si="89"/>
        <v>0.20333333333333334</v>
      </c>
      <c r="W118" s="69">
        <v>239</v>
      </c>
      <c r="X118" s="67">
        <f t="shared" si="90"/>
        <v>0.79666666666666663</v>
      </c>
      <c r="Y118" s="102">
        <v>169</v>
      </c>
      <c r="Z118" s="69">
        <v>15</v>
      </c>
      <c r="AA118" s="67">
        <f t="shared" si="91"/>
        <v>8.8757396449704137E-2</v>
      </c>
      <c r="AB118" s="69">
        <v>154</v>
      </c>
      <c r="AC118" s="67">
        <f t="shared" si="92"/>
        <v>0.91124260355029585</v>
      </c>
      <c r="AD118" s="102">
        <v>85</v>
      </c>
      <c r="AE118" s="69">
        <v>7</v>
      </c>
      <c r="AF118" s="67">
        <f t="shared" si="93"/>
        <v>8.2352941176470587E-2</v>
      </c>
      <c r="AG118" s="69">
        <v>78</v>
      </c>
      <c r="AH118" s="67">
        <f t="shared" si="94"/>
        <v>0.91764705882352937</v>
      </c>
      <c r="AI118" s="102">
        <v>33</v>
      </c>
      <c r="AJ118" s="69">
        <v>0</v>
      </c>
      <c r="AK118" s="67">
        <f t="shared" si="95"/>
        <v>0</v>
      </c>
      <c r="AL118" s="69">
        <v>33</v>
      </c>
      <c r="AM118" s="67">
        <f t="shared" si="96"/>
        <v>1</v>
      </c>
      <c r="AN118" s="102">
        <f t="shared" si="97"/>
        <v>1134</v>
      </c>
      <c r="AO118" s="69">
        <f t="shared" si="98"/>
        <v>174</v>
      </c>
      <c r="AP118" s="67">
        <f t="shared" si="99"/>
        <v>0.15343915343915343</v>
      </c>
      <c r="AQ118" s="68">
        <f t="shared" si="82"/>
        <v>960</v>
      </c>
      <c r="AR118" s="67">
        <f t="shared" si="100"/>
        <v>0.84656084656084651</v>
      </c>
      <c r="AS118" s="98"/>
      <c r="AT118" s="272"/>
      <c r="AU118" s="342"/>
      <c r="AV118" s="11" t="s">
        <v>142</v>
      </c>
      <c r="AW118" s="225">
        <v>1110</v>
      </c>
      <c r="AX118" s="40">
        <v>148</v>
      </c>
      <c r="AY118" s="91">
        <v>0.13333333333333333</v>
      </c>
      <c r="AZ118" s="40">
        <v>962</v>
      </c>
      <c r="BA118" s="91">
        <v>0.8666666666666667</v>
      </c>
      <c r="BB118" s="98"/>
      <c r="BM118" s="85"/>
    </row>
    <row r="119" spans="1:65" s="12" customFormat="1" ht="13.5" customHeight="1">
      <c r="A119" s="81"/>
      <c r="B119" s="264"/>
      <c r="C119" s="332"/>
      <c r="D119" s="76" t="s">
        <v>141</v>
      </c>
      <c r="E119" s="103">
        <v>21</v>
      </c>
      <c r="F119" s="75">
        <v>2</v>
      </c>
      <c r="G119" s="13">
        <f t="shared" si="83"/>
        <v>9.5238095238095233E-2</v>
      </c>
      <c r="H119" s="75">
        <v>19</v>
      </c>
      <c r="I119" s="13">
        <f t="shared" si="84"/>
        <v>0.90476190476190477</v>
      </c>
      <c r="J119" s="103">
        <v>50</v>
      </c>
      <c r="K119" s="75">
        <v>5</v>
      </c>
      <c r="L119" s="13">
        <f t="shared" si="85"/>
        <v>0.1</v>
      </c>
      <c r="M119" s="75">
        <v>45</v>
      </c>
      <c r="N119" s="13">
        <f t="shared" si="86"/>
        <v>0.9</v>
      </c>
      <c r="O119" s="103">
        <v>3645</v>
      </c>
      <c r="P119" s="75">
        <v>926</v>
      </c>
      <c r="Q119" s="13">
        <f t="shared" si="87"/>
        <v>0.25404663923182441</v>
      </c>
      <c r="R119" s="75">
        <v>2719</v>
      </c>
      <c r="S119" s="13">
        <f t="shared" si="88"/>
        <v>0.74595336076817553</v>
      </c>
      <c r="T119" s="103">
        <v>2973</v>
      </c>
      <c r="U119" s="75">
        <v>770</v>
      </c>
      <c r="V119" s="13">
        <f t="shared" si="89"/>
        <v>0.25899764547595022</v>
      </c>
      <c r="W119" s="75">
        <v>2203</v>
      </c>
      <c r="X119" s="13">
        <f t="shared" si="90"/>
        <v>0.74100235452404983</v>
      </c>
      <c r="Y119" s="103">
        <v>1896</v>
      </c>
      <c r="Z119" s="75">
        <v>341</v>
      </c>
      <c r="AA119" s="13">
        <f t="shared" si="91"/>
        <v>0.17985232067510548</v>
      </c>
      <c r="AB119" s="75">
        <v>1555</v>
      </c>
      <c r="AC119" s="13">
        <f t="shared" si="92"/>
        <v>0.82014767932489452</v>
      </c>
      <c r="AD119" s="103">
        <v>785</v>
      </c>
      <c r="AE119" s="75">
        <v>106</v>
      </c>
      <c r="AF119" s="13">
        <f t="shared" si="93"/>
        <v>0.13503184713375796</v>
      </c>
      <c r="AG119" s="75">
        <v>679</v>
      </c>
      <c r="AH119" s="13">
        <f t="shared" si="94"/>
        <v>0.86496815286624207</v>
      </c>
      <c r="AI119" s="103">
        <v>249</v>
      </c>
      <c r="AJ119" s="75">
        <v>22</v>
      </c>
      <c r="AK119" s="13">
        <f t="shared" si="95"/>
        <v>8.8353413654618476E-2</v>
      </c>
      <c r="AL119" s="75">
        <v>227</v>
      </c>
      <c r="AM119" s="13">
        <f t="shared" si="96"/>
        <v>0.91164658634538154</v>
      </c>
      <c r="AN119" s="103">
        <f t="shared" si="97"/>
        <v>9619</v>
      </c>
      <c r="AO119" s="75">
        <f t="shared" si="98"/>
        <v>2172</v>
      </c>
      <c r="AP119" s="13">
        <f t="shared" si="99"/>
        <v>0.22580309803513879</v>
      </c>
      <c r="AQ119" s="34">
        <f t="shared" si="82"/>
        <v>7447</v>
      </c>
      <c r="AR119" s="13">
        <f t="shared" si="100"/>
        <v>0.77419690196486124</v>
      </c>
      <c r="AS119" s="98"/>
      <c r="AT119" s="272"/>
      <c r="AU119" s="342"/>
      <c r="AV119" s="160" t="s">
        <v>74</v>
      </c>
      <c r="AW119" s="225">
        <v>9354</v>
      </c>
      <c r="AX119" s="40">
        <v>2141</v>
      </c>
      <c r="AY119" s="91">
        <v>0.22888603805858457</v>
      </c>
      <c r="AZ119" s="40">
        <v>7213</v>
      </c>
      <c r="BA119" s="91">
        <v>0.77111396194141546</v>
      </c>
      <c r="BB119" s="98"/>
      <c r="BD119" s="2"/>
      <c r="BE119" s="86"/>
      <c r="BF119" s="86"/>
      <c r="BG119" s="86"/>
      <c r="BH119" s="86"/>
      <c r="BI119" s="86"/>
      <c r="BJ119" s="86"/>
      <c r="BK119" s="86"/>
      <c r="BL119" s="86"/>
      <c r="BM119" s="85"/>
    </row>
    <row r="120" spans="1:65" s="12" customFormat="1" ht="13.5" customHeight="1">
      <c r="A120" s="81"/>
      <c r="B120" s="262">
        <v>39</v>
      </c>
      <c r="C120" s="329" t="s">
        <v>8</v>
      </c>
      <c r="D120" s="80" t="s">
        <v>143</v>
      </c>
      <c r="E120" s="101">
        <v>29</v>
      </c>
      <c r="F120" s="79">
        <v>4</v>
      </c>
      <c r="G120" s="77">
        <f t="shared" si="83"/>
        <v>0.13793103448275862</v>
      </c>
      <c r="H120" s="79">
        <v>25</v>
      </c>
      <c r="I120" s="77">
        <f t="shared" si="84"/>
        <v>0.86206896551724133</v>
      </c>
      <c r="J120" s="101">
        <v>118</v>
      </c>
      <c r="K120" s="79">
        <v>18</v>
      </c>
      <c r="L120" s="77">
        <f t="shared" si="85"/>
        <v>0.15254237288135594</v>
      </c>
      <c r="M120" s="79">
        <v>100</v>
      </c>
      <c r="N120" s="77">
        <f t="shared" si="86"/>
        <v>0.84745762711864403</v>
      </c>
      <c r="O120" s="101">
        <v>17256</v>
      </c>
      <c r="P120" s="79">
        <v>5927</v>
      </c>
      <c r="Q120" s="77">
        <f t="shared" si="87"/>
        <v>0.34347473342605472</v>
      </c>
      <c r="R120" s="79">
        <v>11329</v>
      </c>
      <c r="S120" s="77">
        <f t="shared" si="88"/>
        <v>0.65652526657394528</v>
      </c>
      <c r="T120" s="101">
        <v>15604</v>
      </c>
      <c r="U120" s="79">
        <v>5172</v>
      </c>
      <c r="V120" s="77">
        <f t="shared" si="89"/>
        <v>0.33145347346834148</v>
      </c>
      <c r="W120" s="79">
        <v>10432</v>
      </c>
      <c r="X120" s="77">
        <f t="shared" si="90"/>
        <v>0.66854652653165858</v>
      </c>
      <c r="Y120" s="101">
        <v>9479</v>
      </c>
      <c r="Z120" s="79">
        <v>2294</v>
      </c>
      <c r="AA120" s="77">
        <f t="shared" si="91"/>
        <v>0.24200865070155081</v>
      </c>
      <c r="AB120" s="79">
        <v>7185</v>
      </c>
      <c r="AC120" s="77">
        <f t="shared" si="92"/>
        <v>0.75799134929844925</v>
      </c>
      <c r="AD120" s="101">
        <v>4238</v>
      </c>
      <c r="AE120" s="79">
        <v>648</v>
      </c>
      <c r="AF120" s="77">
        <f t="shared" si="93"/>
        <v>0.15290231241151486</v>
      </c>
      <c r="AG120" s="79">
        <v>3590</v>
      </c>
      <c r="AH120" s="77">
        <f t="shared" si="94"/>
        <v>0.84709768758848514</v>
      </c>
      <c r="AI120" s="101">
        <v>1220</v>
      </c>
      <c r="AJ120" s="79">
        <v>110</v>
      </c>
      <c r="AK120" s="77">
        <f t="shared" si="95"/>
        <v>9.0163934426229511E-2</v>
      </c>
      <c r="AL120" s="79">
        <v>1110</v>
      </c>
      <c r="AM120" s="77">
        <f t="shared" si="96"/>
        <v>0.9098360655737705</v>
      </c>
      <c r="AN120" s="101">
        <f t="shared" si="97"/>
        <v>47944</v>
      </c>
      <c r="AO120" s="79">
        <f t="shared" si="98"/>
        <v>14173</v>
      </c>
      <c r="AP120" s="77">
        <f t="shared" si="99"/>
        <v>0.29561571833806105</v>
      </c>
      <c r="AQ120" s="78">
        <f t="shared" si="82"/>
        <v>33771</v>
      </c>
      <c r="AR120" s="77">
        <f t="shared" si="100"/>
        <v>0.70438428166193889</v>
      </c>
      <c r="AS120" s="98"/>
      <c r="AT120" s="272">
        <v>39</v>
      </c>
      <c r="AU120" s="342" t="s">
        <v>8</v>
      </c>
      <c r="AV120" s="11" t="s">
        <v>136</v>
      </c>
      <c r="AW120" s="225">
        <v>46227</v>
      </c>
      <c r="AX120" s="40">
        <v>13727</v>
      </c>
      <c r="AY120" s="91">
        <v>0.29694767127436345</v>
      </c>
      <c r="AZ120" s="40">
        <v>32500</v>
      </c>
      <c r="BA120" s="91">
        <v>0.7030523287256365</v>
      </c>
      <c r="BB120" s="98"/>
      <c r="BD120" s="87"/>
      <c r="BE120" s="86"/>
      <c r="BF120" s="86"/>
      <c r="BG120" s="86"/>
      <c r="BH120" s="86"/>
      <c r="BI120" s="86"/>
      <c r="BJ120" s="86"/>
      <c r="BK120" s="86"/>
      <c r="BL120" s="86"/>
      <c r="BM120" s="85"/>
    </row>
    <row r="121" spans="1:65" s="12" customFormat="1" ht="13.5" customHeight="1">
      <c r="A121" s="81"/>
      <c r="B121" s="263"/>
      <c r="C121" s="330"/>
      <c r="D121" s="70" t="s">
        <v>142</v>
      </c>
      <c r="E121" s="102">
        <v>4</v>
      </c>
      <c r="F121" s="69">
        <v>1</v>
      </c>
      <c r="G121" s="67">
        <f t="shared" si="83"/>
        <v>0.25</v>
      </c>
      <c r="H121" s="69">
        <v>3</v>
      </c>
      <c r="I121" s="67">
        <f t="shared" si="84"/>
        <v>0.75</v>
      </c>
      <c r="J121" s="102">
        <v>26</v>
      </c>
      <c r="K121" s="69">
        <v>4</v>
      </c>
      <c r="L121" s="67">
        <f t="shared" si="85"/>
        <v>0.15384615384615385</v>
      </c>
      <c r="M121" s="69">
        <v>22</v>
      </c>
      <c r="N121" s="67">
        <f t="shared" si="86"/>
        <v>0.84615384615384615</v>
      </c>
      <c r="O121" s="102">
        <v>3797</v>
      </c>
      <c r="P121" s="69">
        <v>717</v>
      </c>
      <c r="Q121" s="67">
        <f t="shared" si="87"/>
        <v>0.18883328943903083</v>
      </c>
      <c r="R121" s="69">
        <v>3080</v>
      </c>
      <c r="S121" s="67">
        <f t="shared" si="88"/>
        <v>0.81116671056096923</v>
      </c>
      <c r="T121" s="102">
        <v>2166</v>
      </c>
      <c r="U121" s="69">
        <v>511</v>
      </c>
      <c r="V121" s="67">
        <f t="shared" si="89"/>
        <v>0.23591874422899353</v>
      </c>
      <c r="W121" s="69">
        <v>1655</v>
      </c>
      <c r="X121" s="67">
        <f t="shared" si="90"/>
        <v>0.7640812557710065</v>
      </c>
      <c r="Y121" s="102">
        <v>1003</v>
      </c>
      <c r="Z121" s="69">
        <v>153</v>
      </c>
      <c r="AA121" s="67">
        <f t="shared" si="91"/>
        <v>0.15254237288135594</v>
      </c>
      <c r="AB121" s="69">
        <v>850</v>
      </c>
      <c r="AC121" s="67">
        <f t="shared" si="92"/>
        <v>0.84745762711864403</v>
      </c>
      <c r="AD121" s="102">
        <v>420</v>
      </c>
      <c r="AE121" s="69">
        <v>35</v>
      </c>
      <c r="AF121" s="67">
        <f t="shared" si="93"/>
        <v>8.3333333333333329E-2</v>
      </c>
      <c r="AG121" s="69">
        <v>385</v>
      </c>
      <c r="AH121" s="67">
        <f t="shared" si="94"/>
        <v>0.91666666666666663</v>
      </c>
      <c r="AI121" s="102">
        <v>198</v>
      </c>
      <c r="AJ121" s="69">
        <v>4</v>
      </c>
      <c r="AK121" s="67">
        <f t="shared" si="95"/>
        <v>2.0202020202020204E-2</v>
      </c>
      <c r="AL121" s="69">
        <v>194</v>
      </c>
      <c r="AM121" s="67">
        <f t="shared" si="96"/>
        <v>0.97979797979797978</v>
      </c>
      <c r="AN121" s="102">
        <f t="shared" si="97"/>
        <v>7614</v>
      </c>
      <c r="AO121" s="69">
        <f t="shared" si="98"/>
        <v>1425</v>
      </c>
      <c r="AP121" s="67">
        <f t="shared" si="99"/>
        <v>0.1871552403467297</v>
      </c>
      <c r="AQ121" s="68">
        <f t="shared" si="82"/>
        <v>6189</v>
      </c>
      <c r="AR121" s="67">
        <f t="shared" si="100"/>
        <v>0.8128447596532703</v>
      </c>
      <c r="AS121" s="98"/>
      <c r="AT121" s="272"/>
      <c r="AU121" s="342"/>
      <c r="AV121" s="11" t="s">
        <v>142</v>
      </c>
      <c r="AW121" s="225">
        <v>7628</v>
      </c>
      <c r="AX121" s="40">
        <v>1414</v>
      </c>
      <c r="AY121" s="91">
        <v>0.18536969061352909</v>
      </c>
      <c r="AZ121" s="40">
        <v>6214</v>
      </c>
      <c r="BA121" s="91">
        <v>0.81463030938647085</v>
      </c>
      <c r="BB121" s="98"/>
      <c r="BD121" s="87"/>
      <c r="BE121" s="86"/>
      <c r="BF121" s="86"/>
      <c r="BG121" s="86"/>
      <c r="BH121" s="86"/>
      <c r="BI121" s="86"/>
      <c r="BJ121" s="86"/>
      <c r="BK121" s="86"/>
      <c r="BL121" s="86"/>
      <c r="BM121" s="85"/>
    </row>
    <row r="122" spans="1:65" s="12" customFormat="1" ht="13.5" customHeight="1">
      <c r="A122" s="81"/>
      <c r="B122" s="264"/>
      <c r="C122" s="332"/>
      <c r="D122" s="76" t="s">
        <v>141</v>
      </c>
      <c r="E122" s="103">
        <v>33</v>
      </c>
      <c r="F122" s="75">
        <v>5</v>
      </c>
      <c r="G122" s="13">
        <f t="shared" si="83"/>
        <v>0.15151515151515152</v>
      </c>
      <c r="H122" s="75">
        <v>28</v>
      </c>
      <c r="I122" s="13">
        <f t="shared" si="84"/>
        <v>0.84848484848484851</v>
      </c>
      <c r="J122" s="103">
        <v>144</v>
      </c>
      <c r="K122" s="75">
        <v>22</v>
      </c>
      <c r="L122" s="13">
        <f t="shared" si="85"/>
        <v>0.15277777777777779</v>
      </c>
      <c r="M122" s="75">
        <v>122</v>
      </c>
      <c r="N122" s="13">
        <f t="shared" si="86"/>
        <v>0.84722222222222221</v>
      </c>
      <c r="O122" s="103">
        <v>21053</v>
      </c>
      <c r="P122" s="75">
        <v>6644</v>
      </c>
      <c r="Q122" s="13">
        <f t="shared" si="87"/>
        <v>0.31558447727164773</v>
      </c>
      <c r="R122" s="75">
        <v>14409</v>
      </c>
      <c r="S122" s="13">
        <f t="shared" si="88"/>
        <v>0.68441552272835227</v>
      </c>
      <c r="T122" s="103">
        <v>17770</v>
      </c>
      <c r="U122" s="75">
        <v>5683</v>
      </c>
      <c r="V122" s="13">
        <f t="shared" si="89"/>
        <v>0.31980866629150251</v>
      </c>
      <c r="W122" s="75">
        <v>12087</v>
      </c>
      <c r="X122" s="13">
        <f t="shared" si="90"/>
        <v>0.68019133370849749</v>
      </c>
      <c r="Y122" s="103">
        <v>10482</v>
      </c>
      <c r="Z122" s="75">
        <v>2447</v>
      </c>
      <c r="AA122" s="13">
        <f t="shared" si="91"/>
        <v>0.2334478153024232</v>
      </c>
      <c r="AB122" s="75">
        <v>8035</v>
      </c>
      <c r="AC122" s="13">
        <f t="shared" si="92"/>
        <v>0.7665521846975768</v>
      </c>
      <c r="AD122" s="103">
        <v>4658</v>
      </c>
      <c r="AE122" s="75">
        <v>683</v>
      </c>
      <c r="AF122" s="13">
        <f t="shared" si="93"/>
        <v>0.14662945470158867</v>
      </c>
      <c r="AG122" s="75">
        <v>3975</v>
      </c>
      <c r="AH122" s="13">
        <f t="shared" si="94"/>
        <v>0.85337054529841139</v>
      </c>
      <c r="AI122" s="103">
        <v>1418</v>
      </c>
      <c r="AJ122" s="75">
        <v>114</v>
      </c>
      <c r="AK122" s="13">
        <f t="shared" si="95"/>
        <v>8.0394922425952045E-2</v>
      </c>
      <c r="AL122" s="75">
        <v>1304</v>
      </c>
      <c r="AM122" s="13">
        <f t="shared" si="96"/>
        <v>0.91960507757404797</v>
      </c>
      <c r="AN122" s="103">
        <f t="shared" si="97"/>
        <v>55558</v>
      </c>
      <c r="AO122" s="75">
        <f t="shared" si="98"/>
        <v>15598</v>
      </c>
      <c r="AP122" s="13">
        <f t="shared" si="99"/>
        <v>0.28075164692753518</v>
      </c>
      <c r="AQ122" s="34">
        <f t="shared" si="82"/>
        <v>39960</v>
      </c>
      <c r="AR122" s="13">
        <f t="shared" si="100"/>
        <v>0.71924835307246482</v>
      </c>
      <c r="AS122" s="98"/>
      <c r="AT122" s="272"/>
      <c r="AU122" s="342"/>
      <c r="AV122" s="160" t="s">
        <v>74</v>
      </c>
      <c r="AW122" s="225">
        <v>53855</v>
      </c>
      <c r="AX122" s="40">
        <v>15141</v>
      </c>
      <c r="AY122" s="91">
        <v>0.28114381208801409</v>
      </c>
      <c r="AZ122" s="40">
        <v>38714</v>
      </c>
      <c r="BA122" s="91">
        <v>0.71885618791198591</v>
      </c>
      <c r="BB122" s="98"/>
      <c r="BD122" s="87"/>
      <c r="BE122" s="86"/>
      <c r="BF122" s="86"/>
      <c r="BG122" s="86"/>
      <c r="BH122" s="86"/>
      <c r="BI122" s="86"/>
      <c r="BJ122" s="86"/>
      <c r="BK122" s="86"/>
      <c r="BL122" s="86"/>
      <c r="BM122" s="85"/>
    </row>
    <row r="123" spans="1:65" s="12" customFormat="1" ht="13.5" customHeight="1">
      <c r="B123" s="262">
        <v>40</v>
      </c>
      <c r="C123" s="329" t="s">
        <v>46</v>
      </c>
      <c r="D123" s="80" t="s">
        <v>143</v>
      </c>
      <c r="E123" s="101">
        <v>42</v>
      </c>
      <c r="F123" s="79">
        <v>8</v>
      </c>
      <c r="G123" s="77">
        <f t="shared" si="83"/>
        <v>0.19047619047619047</v>
      </c>
      <c r="H123" s="79">
        <v>34</v>
      </c>
      <c r="I123" s="77">
        <f t="shared" si="84"/>
        <v>0.80952380952380953</v>
      </c>
      <c r="J123" s="101">
        <v>103</v>
      </c>
      <c r="K123" s="79">
        <v>17</v>
      </c>
      <c r="L123" s="77">
        <f t="shared" si="85"/>
        <v>0.1650485436893204</v>
      </c>
      <c r="M123" s="79">
        <v>86</v>
      </c>
      <c r="N123" s="77">
        <f t="shared" si="86"/>
        <v>0.83495145631067957</v>
      </c>
      <c r="O123" s="101">
        <v>3590</v>
      </c>
      <c r="P123" s="79">
        <v>832</v>
      </c>
      <c r="Q123" s="77">
        <f t="shared" si="87"/>
        <v>0.23175487465181058</v>
      </c>
      <c r="R123" s="79">
        <v>2758</v>
      </c>
      <c r="S123" s="77">
        <f t="shared" si="88"/>
        <v>0.76824512534818945</v>
      </c>
      <c r="T123" s="101">
        <v>3207</v>
      </c>
      <c r="U123" s="79">
        <v>586</v>
      </c>
      <c r="V123" s="77">
        <f t="shared" si="89"/>
        <v>0.18272528843155597</v>
      </c>
      <c r="W123" s="79">
        <v>2621</v>
      </c>
      <c r="X123" s="77">
        <f t="shared" si="90"/>
        <v>0.817274711568444</v>
      </c>
      <c r="Y123" s="101">
        <v>2044</v>
      </c>
      <c r="Z123" s="79">
        <v>290</v>
      </c>
      <c r="AA123" s="77">
        <f t="shared" si="91"/>
        <v>0.14187866927592954</v>
      </c>
      <c r="AB123" s="79">
        <v>1754</v>
      </c>
      <c r="AC123" s="77">
        <f t="shared" si="92"/>
        <v>0.85812133072407049</v>
      </c>
      <c r="AD123" s="101">
        <v>887</v>
      </c>
      <c r="AE123" s="79">
        <v>94</v>
      </c>
      <c r="AF123" s="77">
        <f t="shared" si="93"/>
        <v>0.10597519729425028</v>
      </c>
      <c r="AG123" s="79">
        <v>793</v>
      </c>
      <c r="AH123" s="77">
        <f t="shared" si="94"/>
        <v>0.89402480270574969</v>
      </c>
      <c r="AI123" s="101">
        <v>237</v>
      </c>
      <c r="AJ123" s="79">
        <v>18</v>
      </c>
      <c r="AK123" s="77">
        <f t="shared" si="95"/>
        <v>7.5949367088607597E-2</v>
      </c>
      <c r="AL123" s="79">
        <v>219</v>
      </c>
      <c r="AM123" s="77">
        <f t="shared" si="96"/>
        <v>0.92405063291139244</v>
      </c>
      <c r="AN123" s="101">
        <f t="shared" si="97"/>
        <v>10110</v>
      </c>
      <c r="AO123" s="79">
        <f t="shared" si="98"/>
        <v>1845</v>
      </c>
      <c r="AP123" s="77">
        <f t="shared" si="99"/>
        <v>0.18249258160237389</v>
      </c>
      <c r="AQ123" s="79">
        <f t="shared" si="82"/>
        <v>8265</v>
      </c>
      <c r="AR123" s="77">
        <f t="shared" si="100"/>
        <v>0.81750741839762608</v>
      </c>
      <c r="AS123" s="98"/>
      <c r="AT123" s="272">
        <v>40</v>
      </c>
      <c r="AU123" s="342" t="s">
        <v>46</v>
      </c>
      <c r="AV123" s="11" t="s">
        <v>136</v>
      </c>
      <c r="AW123" s="225">
        <v>9831</v>
      </c>
      <c r="AX123" s="40">
        <v>1830</v>
      </c>
      <c r="AY123" s="91">
        <v>0.18614586512053707</v>
      </c>
      <c r="AZ123" s="40">
        <v>8001</v>
      </c>
      <c r="BA123" s="91">
        <v>0.8138541348794629</v>
      </c>
      <c r="BB123" s="98"/>
      <c r="BD123" s="87"/>
      <c r="BE123" s="86"/>
      <c r="BF123" s="86"/>
      <c r="BG123" s="86"/>
      <c r="BH123" s="86"/>
      <c r="BI123" s="86"/>
      <c r="BJ123" s="86"/>
      <c r="BK123" s="86"/>
      <c r="BL123" s="86"/>
      <c r="BM123" s="85"/>
    </row>
    <row r="124" spans="1:65" s="12" customFormat="1" ht="13.5" customHeight="1">
      <c r="B124" s="263"/>
      <c r="C124" s="330"/>
      <c r="D124" s="70" t="s">
        <v>142</v>
      </c>
      <c r="E124" s="102">
        <v>7</v>
      </c>
      <c r="F124" s="69">
        <v>1</v>
      </c>
      <c r="G124" s="67">
        <f t="shared" si="83"/>
        <v>0.14285714285714285</v>
      </c>
      <c r="H124" s="69">
        <v>6</v>
      </c>
      <c r="I124" s="67">
        <f t="shared" si="84"/>
        <v>0.8571428571428571</v>
      </c>
      <c r="J124" s="102">
        <v>18</v>
      </c>
      <c r="K124" s="69">
        <v>2</v>
      </c>
      <c r="L124" s="67">
        <f t="shared" si="85"/>
        <v>0.1111111111111111</v>
      </c>
      <c r="M124" s="69">
        <v>16</v>
      </c>
      <c r="N124" s="67">
        <f t="shared" si="86"/>
        <v>0.88888888888888884</v>
      </c>
      <c r="O124" s="102">
        <v>720</v>
      </c>
      <c r="P124" s="69">
        <v>121</v>
      </c>
      <c r="Q124" s="67">
        <f t="shared" si="87"/>
        <v>0.16805555555555557</v>
      </c>
      <c r="R124" s="69">
        <v>599</v>
      </c>
      <c r="S124" s="67">
        <f t="shared" si="88"/>
        <v>0.83194444444444449</v>
      </c>
      <c r="T124" s="102">
        <v>436</v>
      </c>
      <c r="U124" s="69">
        <v>71</v>
      </c>
      <c r="V124" s="67">
        <f t="shared" si="89"/>
        <v>0.1628440366972477</v>
      </c>
      <c r="W124" s="69">
        <v>365</v>
      </c>
      <c r="X124" s="67">
        <f t="shared" si="90"/>
        <v>0.83715596330275233</v>
      </c>
      <c r="Y124" s="102">
        <v>277</v>
      </c>
      <c r="Z124" s="69">
        <v>14</v>
      </c>
      <c r="AA124" s="67">
        <f t="shared" si="91"/>
        <v>5.0541516245487361E-2</v>
      </c>
      <c r="AB124" s="69">
        <v>263</v>
      </c>
      <c r="AC124" s="67">
        <f t="shared" si="92"/>
        <v>0.94945848375451258</v>
      </c>
      <c r="AD124" s="102">
        <v>112</v>
      </c>
      <c r="AE124" s="69">
        <v>2</v>
      </c>
      <c r="AF124" s="67">
        <f t="shared" si="93"/>
        <v>1.7857142857142856E-2</v>
      </c>
      <c r="AG124" s="69">
        <v>110</v>
      </c>
      <c r="AH124" s="67">
        <f t="shared" si="94"/>
        <v>0.9821428571428571</v>
      </c>
      <c r="AI124" s="102">
        <v>45</v>
      </c>
      <c r="AJ124" s="69">
        <v>1</v>
      </c>
      <c r="AK124" s="67">
        <f t="shared" si="95"/>
        <v>2.2222222222222223E-2</v>
      </c>
      <c r="AL124" s="69">
        <v>44</v>
      </c>
      <c r="AM124" s="67">
        <f t="shared" si="96"/>
        <v>0.97777777777777775</v>
      </c>
      <c r="AN124" s="102">
        <f t="shared" si="97"/>
        <v>1615</v>
      </c>
      <c r="AO124" s="69">
        <f t="shared" si="98"/>
        <v>212</v>
      </c>
      <c r="AP124" s="67">
        <f t="shared" si="99"/>
        <v>0.13126934984520125</v>
      </c>
      <c r="AQ124" s="68">
        <f t="shared" si="82"/>
        <v>1403</v>
      </c>
      <c r="AR124" s="67">
        <f t="shared" si="100"/>
        <v>0.86873065015479878</v>
      </c>
      <c r="AS124" s="98"/>
      <c r="AT124" s="272"/>
      <c r="AU124" s="342"/>
      <c r="AV124" s="11" t="s">
        <v>142</v>
      </c>
      <c r="AW124" s="225">
        <v>1648</v>
      </c>
      <c r="AX124" s="40">
        <v>237</v>
      </c>
      <c r="AY124" s="91">
        <v>0.14381067961165048</v>
      </c>
      <c r="AZ124" s="40">
        <v>1411</v>
      </c>
      <c r="BA124" s="91">
        <v>0.8561893203883495</v>
      </c>
      <c r="BB124" s="98"/>
      <c r="BD124" s="87"/>
      <c r="BE124" s="86"/>
      <c r="BF124" s="86"/>
      <c r="BG124" s="86"/>
      <c r="BH124" s="86"/>
      <c r="BI124" s="86"/>
      <c r="BJ124" s="86"/>
      <c r="BK124" s="86"/>
      <c r="BL124" s="86"/>
      <c r="BM124" s="85"/>
    </row>
    <row r="125" spans="1:65" s="12" customFormat="1" ht="13.5" customHeight="1">
      <c r="B125" s="264"/>
      <c r="C125" s="332"/>
      <c r="D125" s="63" t="s">
        <v>141</v>
      </c>
      <c r="E125" s="105">
        <v>49</v>
      </c>
      <c r="F125" s="62">
        <v>9</v>
      </c>
      <c r="G125" s="60">
        <f t="shared" si="83"/>
        <v>0.18367346938775511</v>
      </c>
      <c r="H125" s="62">
        <v>40</v>
      </c>
      <c r="I125" s="60">
        <f t="shared" si="84"/>
        <v>0.81632653061224492</v>
      </c>
      <c r="J125" s="105">
        <v>121</v>
      </c>
      <c r="K125" s="62">
        <v>19</v>
      </c>
      <c r="L125" s="60">
        <f t="shared" si="85"/>
        <v>0.15702479338842976</v>
      </c>
      <c r="M125" s="62">
        <v>102</v>
      </c>
      <c r="N125" s="60">
        <f t="shared" si="86"/>
        <v>0.84297520661157022</v>
      </c>
      <c r="O125" s="105">
        <v>4310</v>
      </c>
      <c r="P125" s="62">
        <v>953</v>
      </c>
      <c r="Q125" s="60">
        <f t="shared" si="87"/>
        <v>0.2211136890951276</v>
      </c>
      <c r="R125" s="62">
        <v>3357</v>
      </c>
      <c r="S125" s="60">
        <f t="shared" si="88"/>
        <v>0.77888631090487237</v>
      </c>
      <c r="T125" s="105">
        <v>3643</v>
      </c>
      <c r="U125" s="62">
        <v>657</v>
      </c>
      <c r="V125" s="60">
        <f t="shared" si="89"/>
        <v>0.18034586878945924</v>
      </c>
      <c r="W125" s="62">
        <v>2986</v>
      </c>
      <c r="X125" s="60">
        <f t="shared" si="90"/>
        <v>0.81965413121054076</v>
      </c>
      <c r="Y125" s="105">
        <v>2321</v>
      </c>
      <c r="Z125" s="62">
        <v>304</v>
      </c>
      <c r="AA125" s="60">
        <f t="shared" si="91"/>
        <v>0.13097802671262387</v>
      </c>
      <c r="AB125" s="62">
        <v>2017</v>
      </c>
      <c r="AC125" s="60">
        <f t="shared" si="92"/>
        <v>0.86902197328737618</v>
      </c>
      <c r="AD125" s="105">
        <v>999</v>
      </c>
      <c r="AE125" s="62">
        <v>96</v>
      </c>
      <c r="AF125" s="60">
        <f t="shared" si="93"/>
        <v>9.6096096096096095E-2</v>
      </c>
      <c r="AG125" s="62">
        <v>903</v>
      </c>
      <c r="AH125" s="60">
        <f t="shared" si="94"/>
        <v>0.90390390390390385</v>
      </c>
      <c r="AI125" s="105">
        <v>282</v>
      </c>
      <c r="AJ125" s="62">
        <v>19</v>
      </c>
      <c r="AK125" s="60">
        <f t="shared" si="95"/>
        <v>6.7375886524822695E-2</v>
      </c>
      <c r="AL125" s="62">
        <v>263</v>
      </c>
      <c r="AM125" s="60">
        <f t="shared" si="96"/>
        <v>0.93262411347517726</v>
      </c>
      <c r="AN125" s="105">
        <f t="shared" si="97"/>
        <v>11725</v>
      </c>
      <c r="AO125" s="62">
        <f t="shared" si="98"/>
        <v>2057</v>
      </c>
      <c r="AP125" s="60">
        <f t="shared" si="99"/>
        <v>0.17543710021321962</v>
      </c>
      <c r="AQ125" s="61">
        <f t="shared" si="82"/>
        <v>9668</v>
      </c>
      <c r="AR125" s="60">
        <f t="shared" si="100"/>
        <v>0.82456289978678043</v>
      </c>
      <c r="AS125" s="98"/>
      <c r="AT125" s="272"/>
      <c r="AU125" s="342"/>
      <c r="AV125" s="160" t="s">
        <v>74</v>
      </c>
      <c r="AW125" s="225">
        <v>11479</v>
      </c>
      <c r="AX125" s="40">
        <v>2067</v>
      </c>
      <c r="AY125" s="91">
        <v>0.18006795016987542</v>
      </c>
      <c r="AZ125" s="40">
        <v>9412</v>
      </c>
      <c r="BA125" s="91">
        <v>0.81993204983012458</v>
      </c>
      <c r="BB125" s="98"/>
      <c r="BD125" s="85"/>
      <c r="BE125" s="85"/>
      <c r="BF125" s="85"/>
      <c r="BG125" s="85"/>
      <c r="BH125" s="85"/>
      <c r="BI125" s="85"/>
      <c r="BJ125" s="85"/>
      <c r="BK125" s="85"/>
      <c r="BL125" s="85"/>
      <c r="BM125" s="85"/>
    </row>
    <row r="126" spans="1:65" s="12" customFormat="1" ht="13.5" customHeight="1">
      <c r="B126" s="262">
        <v>41</v>
      </c>
      <c r="C126" s="329" t="s">
        <v>13</v>
      </c>
      <c r="D126" s="80" t="s">
        <v>143</v>
      </c>
      <c r="E126" s="101">
        <v>16</v>
      </c>
      <c r="F126" s="79">
        <v>2</v>
      </c>
      <c r="G126" s="77">
        <f t="shared" si="83"/>
        <v>0.125</v>
      </c>
      <c r="H126" s="79">
        <v>14</v>
      </c>
      <c r="I126" s="77">
        <f t="shared" si="84"/>
        <v>0.875</v>
      </c>
      <c r="J126" s="101">
        <v>81</v>
      </c>
      <c r="K126" s="79">
        <v>11</v>
      </c>
      <c r="L126" s="77">
        <f t="shared" si="85"/>
        <v>0.13580246913580246</v>
      </c>
      <c r="M126" s="79">
        <v>70</v>
      </c>
      <c r="N126" s="77">
        <f t="shared" si="86"/>
        <v>0.86419753086419748</v>
      </c>
      <c r="O126" s="101">
        <v>6555</v>
      </c>
      <c r="P126" s="79">
        <v>1053</v>
      </c>
      <c r="Q126" s="77">
        <f t="shared" si="87"/>
        <v>0.16064073226544623</v>
      </c>
      <c r="R126" s="79">
        <v>5502</v>
      </c>
      <c r="S126" s="77">
        <f t="shared" si="88"/>
        <v>0.83935926773455383</v>
      </c>
      <c r="T126" s="101">
        <v>6488</v>
      </c>
      <c r="U126" s="79">
        <v>832</v>
      </c>
      <c r="V126" s="77">
        <f t="shared" si="89"/>
        <v>0.1282367447595561</v>
      </c>
      <c r="W126" s="79">
        <v>5656</v>
      </c>
      <c r="X126" s="77">
        <f t="shared" si="90"/>
        <v>0.87176325524044385</v>
      </c>
      <c r="Y126" s="101">
        <v>3892</v>
      </c>
      <c r="Z126" s="79">
        <v>341</v>
      </c>
      <c r="AA126" s="77">
        <f t="shared" si="91"/>
        <v>8.7615621788283665E-2</v>
      </c>
      <c r="AB126" s="79">
        <v>3551</v>
      </c>
      <c r="AC126" s="77">
        <f t="shared" si="92"/>
        <v>0.91238437821171636</v>
      </c>
      <c r="AD126" s="101">
        <v>1463</v>
      </c>
      <c r="AE126" s="79">
        <v>80</v>
      </c>
      <c r="AF126" s="77">
        <f t="shared" si="93"/>
        <v>5.4682159945317839E-2</v>
      </c>
      <c r="AG126" s="79">
        <v>1383</v>
      </c>
      <c r="AH126" s="77">
        <f t="shared" si="94"/>
        <v>0.94531784005468211</v>
      </c>
      <c r="AI126" s="101">
        <v>444</v>
      </c>
      <c r="AJ126" s="79">
        <v>15</v>
      </c>
      <c r="AK126" s="77">
        <f t="shared" si="95"/>
        <v>3.3783783783783786E-2</v>
      </c>
      <c r="AL126" s="79">
        <v>429</v>
      </c>
      <c r="AM126" s="77">
        <f t="shared" si="96"/>
        <v>0.96621621621621623</v>
      </c>
      <c r="AN126" s="101">
        <f t="shared" si="97"/>
        <v>18939</v>
      </c>
      <c r="AO126" s="79">
        <f t="shared" si="98"/>
        <v>2334</v>
      </c>
      <c r="AP126" s="77">
        <f t="shared" si="99"/>
        <v>0.12323776334547759</v>
      </c>
      <c r="AQ126" s="78">
        <f t="shared" si="82"/>
        <v>16605</v>
      </c>
      <c r="AR126" s="77">
        <f t="shared" si="100"/>
        <v>0.87676223665452246</v>
      </c>
      <c r="AS126" s="98"/>
      <c r="AT126" s="272">
        <v>41</v>
      </c>
      <c r="AU126" s="342" t="s">
        <v>13</v>
      </c>
      <c r="AV126" s="11" t="s">
        <v>136</v>
      </c>
      <c r="AW126" s="225">
        <v>18379</v>
      </c>
      <c r="AX126" s="40">
        <v>2244</v>
      </c>
      <c r="AY126" s="91">
        <v>0.12209587028674031</v>
      </c>
      <c r="AZ126" s="40">
        <v>16135</v>
      </c>
      <c r="BA126" s="91">
        <v>0.87790412971325971</v>
      </c>
      <c r="BB126" s="98"/>
      <c r="BD126" s="85"/>
      <c r="BE126" s="85"/>
      <c r="BF126" s="85"/>
      <c r="BG126" s="85"/>
      <c r="BH126" s="85"/>
      <c r="BI126" s="85"/>
      <c r="BJ126" s="85"/>
      <c r="BK126" s="85"/>
      <c r="BL126" s="85"/>
      <c r="BM126" s="85"/>
    </row>
    <row r="127" spans="1:65" s="12" customFormat="1" ht="13.5" customHeight="1">
      <c r="A127" s="81"/>
      <c r="B127" s="263"/>
      <c r="C127" s="330"/>
      <c r="D127" s="70" t="s">
        <v>142</v>
      </c>
      <c r="E127" s="102">
        <v>4</v>
      </c>
      <c r="F127" s="69">
        <v>2</v>
      </c>
      <c r="G127" s="67">
        <f t="shared" si="83"/>
        <v>0.5</v>
      </c>
      <c r="H127" s="69">
        <v>2</v>
      </c>
      <c r="I127" s="67">
        <f t="shared" si="84"/>
        <v>0.5</v>
      </c>
      <c r="J127" s="102">
        <v>8</v>
      </c>
      <c r="K127" s="69">
        <v>1</v>
      </c>
      <c r="L127" s="67">
        <f t="shared" si="85"/>
        <v>0.125</v>
      </c>
      <c r="M127" s="69">
        <v>7</v>
      </c>
      <c r="N127" s="67">
        <f t="shared" si="86"/>
        <v>0.875</v>
      </c>
      <c r="O127" s="102">
        <v>1313</v>
      </c>
      <c r="P127" s="69">
        <v>157</v>
      </c>
      <c r="Q127" s="67">
        <f t="shared" si="87"/>
        <v>0.11957349581111958</v>
      </c>
      <c r="R127" s="69">
        <v>1156</v>
      </c>
      <c r="S127" s="67">
        <f t="shared" si="88"/>
        <v>0.88042650418888047</v>
      </c>
      <c r="T127" s="102">
        <v>809</v>
      </c>
      <c r="U127" s="69">
        <v>95</v>
      </c>
      <c r="V127" s="67">
        <f t="shared" si="89"/>
        <v>0.11742892459826947</v>
      </c>
      <c r="W127" s="69">
        <v>714</v>
      </c>
      <c r="X127" s="67">
        <f t="shared" si="90"/>
        <v>0.88257107540173052</v>
      </c>
      <c r="Y127" s="102">
        <v>344</v>
      </c>
      <c r="Z127" s="69">
        <v>22</v>
      </c>
      <c r="AA127" s="67">
        <f t="shared" si="91"/>
        <v>6.3953488372093026E-2</v>
      </c>
      <c r="AB127" s="69">
        <v>322</v>
      </c>
      <c r="AC127" s="67">
        <f t="shared" si="92"/>
        <v>0.93604651162790697</v>
      </c>
      <c r="AD127" s="102">
        <v>165</v>
      </c>
      <c r="AE127" s="69">
        <v>3</v>
      </c>
      <c r="AF127" s="67">
        <f t="shared" si="93"/>
        <v>1.8181818181818181E-2</v>
      </c>
      <c r="AG127" s="69">
        <v>162</v>
      </c>
      <c r="AH127" s="67">
        <f t="shared" si="94"/>
        <v>0.98181818181818181</v>
      </c>
      <c r="AI127" s="102">
        <v>104</v>
      </c>
      <c r="AJ127" s="69">
        <v>2</v>
      </c>
      <c r="AK127" s="67">
        <f t="shared" si="95"/>
        <v>1.9230769230769232E-2</v>
      </c>
      <c r="AL127" s="69">
        <v>102</v>
      </c>
      <c r="AM127" s="67">
        <f t="shared" si="96"/>
        <v>0.98076923076923073</v>
      </c>
      <c r="AN127" s="102">
        <f t="shared" si="97"/>
        <v>2747</v>
      </c>
      <c r="AO127" s="69">
        <f t="shared" si="98"/>
        <v>282</v>
      </c>
      <c r="AP127" s="67">
        <f t="shared" si="99"/>
        <v>0.10265744448489261</v>
      </c>
      <c r="AQ127" s="68">
        <f t="shared" si="82"/>
        <v>2465</v>
      </c>
      <c r="AR127" s="67">
        <f t="shared" si="100"/>
        <v>0.89734255551510744</v>
      </c>
      <c r="AS127" s="98"/>
      <c r="AT127" s="272"/>
      <c r="AU127" s="342"/>
      <c r="AV127" s="11" t="s">
        <v>142</v>
      </c>
      <c r="AW127" s="225">
        <v>2798</v>
      </c>
      <c r="AX127" s="40">
        <v>284</v>
      </c>
      <c r="AY127" s="91">
        <v>0.10150107219442459</v>
      </c>
      <c r="AZ127" s="40">
        <v>2514</v>
      </c>
      <c r="BA127" s="91">
        <v>0.89849892780557539</v>
      </c>
      <c r="BB127" s="98"/>
      <c r="BD127" s="85"/>
      <c r="BE127" s="85"/>
      <c r="BF127" s="85"/>
      <c r="BG127" s="85"/>
      <c r="BH127" s="85"/>
      <c r="BI127" s="85"/>
      <c r="BJ127" s="85"/>
      <c r="BK127" s="85"/>
      <c r="BL127" s="85"/>
      <c r="BM127" s="85"/>
    </row>
    <row r="128" spans="1:65" s="12" customFormat="1" ht="13.5" customHeight="1">
      <c r="A128" s="81"/>
      <c r="B128" s="264"/>
      <c r="C128" s="332"/>
      <c r="D128" s="76" t="s">
        <v>141</v>
      </c>
      <c r="E128" s="103">
        <v>20</v>
      </c>
      <c r="F128" s="75">
        <v>4</v>
      </c>
      <c r="G128" s="13">
        <f t="shared" si="83"/>
        <v>0.2</v>
      </c>
      <c r="H128" s="75">
        <v>16</v>
      </c>
      <c r="I128" s="13">
        <f t="shared" si="84"/>
        <v>0.8</v>
      </c>
      <c r="J128" s="103">
        <v>89</v>
      </c>
      <c r="K128" s="75">
        <v>12</v>
      </c>
      <c r="L128" s="13">
        <f t="shared" si="85"/>
        <v>0.1348314606741573</v>
      </c>
      <c r="M128" s="75">
        <v>77</v>
      </c>
      <c r="N128" s="13">
        <f t="shared" si="86"/>
        <v>0.8651685393258427</v>
      </c>
      <c r="O128" s="103">
        <v>7868</v>
      </c>
      <c r="P128" s="75">
        <v>1210</v>
      </c>
      <c r="Q128" s="13">
        <f t="shared" si="87"/>
        <v>0.15378749364514488</v>
      </c>
      <c r="R128" s="75">
        <v>6658</v>
      </c>
      <c r="S128" s="13">
        <f t="shared" si="88"/>
        <v>0.84621250635485512</v>
      </c>
      <c r="T128" s="103">
        <v>7297</v>
      </c>
      <c r="U128" s="75">
        <v>927</v>
      </c>
      <c r="V128" s="13">
        <f t="shared" si="89"/>
        <v>0.12703850897629163</v>
      </c>
      <c r="W128" s="75">
        <v>6370</v>
      </c>
      <c r="X128" s="13">
        <f t="shared" si="90"/>
        <v>0.87296149102370835</v>
      </c>
      <c r="Y128" s="103">
        <v>4236</v>
      </c>
      <c r="Z128" s="75">
        <v>363</v>
      </c>
      <c r="AA128" s="13">
        <f t="shared" si="91"/>
        <v>8.5694050991501416E-2</v>
      </c>
      <c r="AB128" s="75">
        <v>3873</v>
      </c>
      <c r="AC128" s="13">
        <f t="shared" si="92"/>
        <v>0.9143059490084986</v>
      </c>
      <c r="AD128" s="103">
        <v>1628</v>
      </c>
      <c r="AE128" s="75">
        <v>83</v>
      </c>
      <c r="AF128" s="13">
        <f t="shared" si="93"/>
        <v>5.0982800982800981E-2</v>
      </c>
      <c r="AG128" s="75">
        <v>1545</v>
      </c>
      <c r="AH128" s="13">
        <f t="shared" si="94"/>
        <v>0.94901719901719905</v>
      </c>
      <c r="AI128" s="103">
        <v>548</v>
      </c>
      <c r="AJ128" s="75">
        <v>17</v>
      </c>
      <c r="AK128" s="13">
        <f t="shared" si="95"/>
        <v>3.1021897810218978E-2</v>
      </c>
      <c r="AL128" s="75">
        <v>531</v>
      </c>
      <c r="AM128" s="13">
        <f t="shared" si="96"/>
        <v>0.96897810218978098</v>
      </c>
      <c r="AN128" s="103">
        <f t="shared" si="97"/>
        <v>21686</v>
      </c>
      <c r="AO128" s="75">
        <f t="shared" si="98"/>
        <v>2616</v>
      </c>
      <c r="AP128" s="13">
        <f t="shared" si="99"/>
        <v>0.12063082172830397</v>
      </c>
      <c r="AQ128" s="34">
        <f t="shared" si="82"/>
        <v>19070</v>
      </c>
      <c r="AR128" s="13">
        <f t="shared" si="100"/>
        <v>0.87936917827169603</v>
      </c>
      <c r="AS128" s="98"/>
      <c r="AT128" s="272"/>
      <c r="AU128" s="342"/>
      <c r="AV128" s="160" t="s">
        <v>74</v>
      </c>
      <c r="AW128" s="225">
        <v>21177</v>
      </c>
      <c r="AX128" s="40">
        <v>2528</v>
      </c>
      <c r="AY128" s="91">
        <v>0.11937479340794258</v>
      </c>
      <c r="AZ128" s="40">
        <v>18649</v>
      </c>
      <c r="BA128" s="91">
        <v>0.88062520659205745</v>
      </c>
      <c r="BB128" s="98"/>
      <c r="BD128" s="87"/>
      <c r="BE128" s="86"/>
      <c r="BF128" s="86"/>
      <c r="BG128" s="86"/>
      <c r="BH128" s="86"/>
      <c r="BI128" s="86"/>
      <c r="BJ128" s="86"/>
      <c r="BK128" s="86"/>
      <c r="BL128" s="86"/>
      <c r="BM128" s="85"/>
    </row>
    <row r="129" spans="2:65" s="12" customFormat="1" ht="13.5" customHeight="1">
      <c r="B129" s="262">
        <v>42</v>
      </c>
      <c r="C129" s="329" t="s">
        <v>14</v>
      </c>
      <c r="D129" s="80" t="s">
        <v>143</v>
      </c>
      <c r="E129" s="101">
        <v>70</v>
      </c>
      <c r="F129" s="79">
        <v>15</v>
      </c>
      <c r="G129" s="77">
        <f t="shared" si="83"/>
        <v>0.21428571428571427</v>
      </c>
      <c r="H129" s="79">
        <v>55</v>
      </c>
      <c r="I129" s="77">
        <f t="shared" si="84"/>
        <v>0.7857142857142857</v>
      </c>
      <c r="J129" s="101">
        <v>301</v>
      </c>
      <c r="K129" s="79">
        <v>44</v>
      </c>
      <c r="L129" s="77">
        <f t="shared" si="85"/>
        <v>0.1461794019933555</v>
      </c>
      <c r="M129" s="79">
        <v>257</v>
      </c>
      <c r="N129" s="77">
        <f t="shared" si="86"/>
        <v>0.85382059800664456</v>
      </c>
      <c r="O129" s="101">
        <v>18727</v>
      </c>
      <c r="P129" s="79">
        <v>4859</v>
      </c>
      <c r="Q129" s="77">
        <f t="shared" si="87"/>
        <v>0.25946494366422812</v>
      </c>
      <c r="R129" s="79">
        <v>13868</v>
      </c>
      <c r="S129" s="77">
        <f t="shared" si="88"/>
        <v>0.74053505633577188</v>
      </c>
      <c r="T129" s="101">
        <v>16014</v>
      </c>
      <c r="U129" s="79">
        <v>3344</v>
      </c>
      <c r="V129" s="77">
        <f t="shared" si="89"/>
        <v>0.20881728487573373</v>
      </c>
      <c r="W129" s="79">
        <v>12670</v>
      </c>
      <c r="X129" s="77">
        <f t="shared" si="90"/>
        <v>0.7911827151242663</v>
      </c>
      <c r="Y129" s="101">
        <v>9417</v>
      </c>
      <c r="Z129" s="79">
        <v>1265</v>
      </c>
      <c r="AA129" s="77">
        <f t="shared" si="91"/>
        <v>0.13433152808750132</v>
      </c>
      <c r="AB129" s="79">
        <v>8152</v>
      </c>
      <c r="AC129" s="77">
        <f t="shared" si="92"/>
        <v>0.86566847191249863</v>
      </c>
      <c r="AD129" s="101">
        <v>4048</v>
      </c>
      <c r="AE129" s="79">
        <v>311</v>
      </c>
      <c r="AF129" s="77">
        <f t="shared" si="93"/>
        <v>7.682806324110672E-2</v>
      </c>
      <c r="AG129" s="79">
        <v>3737</v>
      </c>
      <c r="AH129" s="77">
        <f t="shared" si="94"/>
        <v>0.92317193675889331</v>
      </c>
      <c r="AI129" s="101">
        <v>1300</v>
      </c>
      <c r="AJ129" s="79">
        <v>46</v>
      </c>
      <c r="AK129" s="77">
        <f t="shared" si="95"/>
        <v>3.5384615384615382E-2</v>
      </c>
      <c r="AL129" s="79">
        <v>1254</v>
      </c>
      <c r="AM129" s="77">
        <f t="shared" si="96"/>
        <v>0.96461538461538465</v>
      </c>
      <c r="AN129" s="101">
        <f t="shared" si="97"/>
        <v>49877</v>
      </c>
      <c r="AO129" s="79">
        <f t="shared" si="98"/>
        <v>9884</v>
      </c>
      <c r="AP129" s="77">
        <f t="shared" si="99"/>
        <v>0.19816749203039477</v>
      </c>
      <c r="AQ129" s="78">
        <f t="shared" si="82"/>
        <v>39993</v>
      </c>
      <c r="AR129" s="77">
        <f t="shared" si="100"/>
        <v>0.80183250796960526</v>
      </c>
      <c r="AS129" s="98"/>
      <c r="AT129" s="272">
        <v>42</v>
      </c>
      <c r="AU129" s="342" t="s">
        <v>14</v>
      </c>
      <c r="AV129" s="11" t="s">
        <v>136</v>
      </c>
      <c r="AW129" s="225">
        <v>47564</v>
      </c>
      <c r="AX129" s="40">
        <v>8983</v>
      </c>
      <c r="AY129" s="91">
        <v>0.18886132369018585</v>
      </c>
      <c r="AZ129" s="40">
        <v>38581</v>
      </c>
      <c r="BA129" s="91">
        <v>0.81113867630981418</v>
      </c>
      <c r="BB129" s="98"/>
      <c r="BD129" s="87"/>
      <c r="BE129" s="86"/>
      <c r="BF129" s="86"/>
      <c r="BG129" s="86"/>
      <c r="BH129" s="86"/>
      <c r="BI129" s="86"/>
      <c r="BJ129" s="86"/>
      <c r="BK129" s="86"/>
      <c r="BL129" s="86"/>
      <c r="BM129" s="85"/>
    </row>
    <row r="130" spans="2:65" s="12" customFormat="1" ht="13.5" customHeight="1">
      <c r="B130" s="263"/>
      <c r="C130" s="330"/>
      <c r="D130" s="70" t="s">
        <v>142</v>
      </c>
      <c r="E130" s="102">
        <v>17</v>
      </c>
      <c r="F130" s="69">
        <v>6</v>
      </c>
      <c r="G130" s="67">
        <f t="shared" si="83"/>
        <v>0.35294117647058826</v>
      </c>
      <c r="H130" s="69">
        <v>11</v>
      </c>
      <c r="I130" s="67">
        <f t="shared" si="84"/>
        <v>0.6470588235294118</v>
      </c>
      <c r="J130" s="102">
        <v>45</v>
      </c>
      <c r="K130" s="69">
        <v>4</v>
      </c>
      <c r="L130" s="67">
        <f t="shared" si="85"/>
        <v>8.8888888888888892E-2</v>
      </c>
      <c r="M130" s="69">
        <v>41</v>
      </c>
      <c r="N130" s="67">
        <f t="shared" si="86"/>
        <v>0.91111111111111109</v>
      </c>
      <c r="O130" s="102">
        <v>4353</v>
      </c>
      <c r="P130" s="69">
        <v>859</v>
      </c>
      <c r="Q130" s="67">
        <f t="shared" si="87"/>
        <v>0.19733517114633586</v>
      </c>
      <c r="R130" s="69">
        <v>3494</v>
      </c>
      <c r="S130" s="67">
        <f t="shared" si="88"/>
        <v>0.80266482885366419</v>
      </c>
      <c r="T130" s="102">
        <v>2280</v>
      </c>
      <c r="U130" s="69">
        <v>445</v>
      </c>
      <c r="V130" s="67">
        <f t="shared" si="89"/>
        <v>0.19517543859649122</v>
      </c>
      <c r="W130" s="69">
        <v>1835</v>
      </c>
      <c r="X130" s="67">
        <f t="shared" si="90"/>
        <v>0.80482456140350878</v>
      </c>
      <c r="Y130" s="102">
        <v>981</v>
      </c>
      <c r="Z130" s="69">
        <v>118</v>
      </c>
      <c r="AA130" s="67">
        <f t="shared" si="91"/>
        <v>0.12028542303771661</v>
      </c>
      <c r="AB130" s="69">
        <v>863</v>
      </c>
      <c r="AC130" s="67">
        <f t="shared" si="92"/>
        <v>0.87971457696228339</v>
      </c>
      <c r="AD130" s="102">
        <v>453</v>
      </c>
      <c r="AE130" s="69">
        <v>30</v>
      </c>
      <c r="AF130" s="67">
        <f t="shared" si="93"/>
        <v>6.6225165562913912E-2</v>
      </c>
      <c r="AG130" s="69">
        <v>423</v>
      </c>
      <c r="AH130" s="67">
        <f t="shared" si="94"/>
        <v>0.93377483443708609</v>
      </c>
      <c r="AI130" s="102">
        <v>178</v>
      </c>
      <c r="AJ130" s="69">
        <v>2</v>
      </c>
      <c r="AK130" s="67">
        <f t="shared" si="95"/>
        <v>1.1235955056179775E-2</v>
      </c>
      <c r="AL130" s="69">
        <v>176</v>
      </c>
      <c r="AM130" s="67">
        <f t="shared" si="96"/>
        <v>0.9887640449438202</v>
      </c>
      <c r="AN130" s="102">
        <f t="shared" si="97"/>
        <v>8307</v>
      </c>
      <c r="AO130" s="69">
        <f t="shared" si="98"/>
        <v>1464</v>
      </c>
      <c r="AP130" s="67">
        <f t="shared" si="99"/>
        <v>0.17623690863127484</v>
      </c>
      <c r="AQ130" s="68">
        <f t="shared" si="82"/>
        <v>6843</v>
      </c>
      <c r="AR130" s="67">
        <f t="shared" si="100"/>
        <v>0.82376309136872516</v>
      </c>
      <c r="AS130" s="98"/>
      <c r="AT130" s="272"/>
      <c r="AU130" s="342"/>
      <c r="AV130" s="11" t="s">
        <v>142</v>
      </c>
      <c r="AW130" s="225">
        <v>8308</v>
      </c>
      <c r="AX130" s="40">
        <v>1390</v>
      </c>
      <c r="AY130" s="91">
        <v>0.16730861819932596</v>
      </c>
      <c r="AZ130" s="40">
        <v>6918</v>
      </c>
      <c r="BA130" s="91">
        <v>0.83269138180067404</v>
      </c>
      <c r="BB130" s="98"/>
      <c r="BD130" s="87"/>
      <c r="BE130" s="86"/>
      <c r="BF130" s="86"/>
      <c r="BG130" s="86"/>
      <c r="BH130" s="86"/>
      <c r="BI130" s="86"/>
      <c r="BJ130" s="86"/>
      <c r="BK130" s="86"/>
      <c r="BL130" s="86"/>
      <c r="BM130" s="85"/>
    </row>
    <row r="131" spans="2:65" s="12" customFormat="1" ht="13.5" customHeight="1">
      <c r="B131" s="264"/>
      <c r="C131" s="332"/>
      <c r="D131" s="76" t="s">
        <v>141</v>
      </c>
      <c r="E131" s="103">
        <v>87</v>
      </c>
      <c r="F131" s="75">
        <v>21</v>
      </c>
      <c r="G131" s="13">
        <f t="shared" si="83"/>
        <v>0.2413793103448276</v>
      </c>
      <c r="H131" s="75">
        <v>66</v>
      </c>
      <c r="I131" s="13">
        <f t="shared" si="84"/>
        <v>0.75862068965517238</v>
      </c>
      <c r="J131" s="103">
        <v>346</v>
      </c>
      <c r="K131" s="75">
        <v>48</v>
      </c>
      <c r="L131" s="13">
        <f t="shared" si="85"/>
        <v>0.13872832369942195</v>
      </c>
      <c r="M131" s="75">
        <v>298</v>
      </c>
      <c r="N131" s="13">
        <f t="shared" si="86"/>
        <v>0.86127167630057799</v>
      </c>
      <c r="O131" s="103">
        <v>23080</v>
      </c>
      <c r="P131" s="75">
        <v>5718</v>
      </c>
      <c r="Q131" s="13">
        <f t="shared" si="87"/>
        <v>0.2477469670710572</v>
      </c>
      <c r="R131" s="75">
        <v>17362</v>
      </c>
      <c r="S131" s="13">
        <f t="shared" si="88"/>
        <v>0.75225303292894286</v>
      </c>
      <c r="T131" s="103">
        <v>18294</v>
      </c>
      <c r="U131" s="75">
        <v>3789</v>
      </c>
      <c r="V131" s="13">
        <f t="shared" si="89"/>
        <v>0.20711708756969499</v>
      </c>
      <c r="W131" s="75">
        <v>14505</v>
      </c>
      <c r="X131" s="13">
        <f t="shared" si="90"/>
        <v>0.79288291243030506</v>
      </c>
      <c r="Y131" s="103">
        <v>10398</v>
      </c>
      <c r="Z131" s="75">
        <v>1383</v>
      </c>
      <c r="AA131" s="13">
        <f t="shared" si="91"/>
        <v>0.1330063473744951</v>
      </c>
      <c r="AB131" s="75">
        <v>9015</v>
      </c>
      <c r="AC131" s="13">
        <f t="shared" si="92"/>
        <v>0.86699365262550487</v>
      </c>
      <c r="AD131" s="103">
        <v>4501</v>
      </c>
      <c r="AE131" s="75">
        <v>341</v>
      </c>
      <c r="AF131" s="13">
        <f t="shared" si="93"/>
        <v>7.5760942012886023E-2</v>
      </c>
      <c r="AG131" s="75">
        <v>4160</v>
      </c>
      <c r="AH131" s="13">
        <f t="shared" si="94"/>
        <v>0.92423905798711392</v>
      </c>
      <c r="AI131" s="103">
        <v>1478</v>
      </c>
      <c r="AJ131" s="75">
        <v>48</v>
      </c>
      <c r="AK131" s="13">
        <f t="shared" si="95"/>
        <v>3.2476319350473612E-2</v>
      </c>
      <c r="AL131" s="75">
        <v>1430</v>
      </c>
      <c r="AM131" s="13">
        <f t="shared" si="96"/>
        <v>0.96752368064952643</v>
      </c>
      <c r="AN131" s="103">
        <f t="shared" si="97"/>
        <v>58184</v>
      </c>
      <c r="AO131" s="75">
        <f t="shared" si="98"/>
        <v>11348</v>
      </c>
      <c r="AP131" s="13">
        <f t="shared" si="99"/>
        <v>0.19503643613364499</v>
      </c>
      <c r="AQ131" s="34">
        <f t="shared" si="82"/>
        <v>46836</v>
      </c>
      <c r="AR131" s="13">
        <f t="shared" si="100"/>
        <v>0.80496356386635504</v>
      </c>
      <c r="AS131" s="98"/>
      <c r="AT131" s="272"/>
      <c r="AU131" s="342"/>
      <c r="AV131" s="160" t="s">
        <v>74</v>
      </c>
      <c r="AW131" s="225">
        <v>55872</v>
      </c>
      <c r="AX131" s="40">
        <v>10373</v>
      </c>
      <c r="AY131" s="91">
        <v>0.18565650057273769</v>
      </c>
      <c r="AZ131" s="40">
        <v>45499</v>
      </c>
      <c r="BA131" s="91">
        <v>0.81434349942726236</v>
      </c>
      <c r="BB131" s="98"/>
      <c r="BD131" s="85"/>
      <c r="BE131" s="85"/>
      <c r="BF131" s="85"/>
      <c r="BG131" s="85"/>
      <c r="BH131" s="85"/>
      <c r="BI131" s="85"/>
      <c r="BJ131" s="85"/>
      <c r="BK131" s="85"/>
      <c r="BL131" s="85"/>
      <c r="BM131" s="85"/>
    </row>
    <row r="132" spans="2:65" s="12" customFormat="1" ht="13.5" customHeight="1">
      <c r="B132" s="262">
        <v>43</v>
      </c>
      <c r="C132" s="329" t="s">
        <v>9</v>
      </c>
      <c r="D132" s="80" t="s">
        <v>143</v>
      </c>
      <c r="E132" s="101">
        <v>27</v>
      </c>
      <c r="F132" s="79">
        <v>5</v>
      </c>
      <c r="G132" s="77">
        <f t="shared" si="83"/>
        <v>0.18518518518518517</v>
      </c>
      <c r="H132" s="79">
        <v>22</v>
      </c>
      <c r="I132" s="77">
        <f t="shared" si="84"/>
        <v>0.81481481481481477</v>
      </c>
      <c r="J132" s="101">
        <v>158</v>
      </c>
      <c r="K132" s="79">
        <v>19</v>
      </c>
      <c r="L132" s="77">
        <f t="shared" si="85"/>
        <v>0.12025316455696203</v>
      </c>
      <c r="M132" s="79">
        <v>139</v>
      </c>
      <c r="N132" s="77">
        <f t="shared" si="86"/>
        <v>0.879746835443038</v>
      </c>
      <c r="O132" s="101">
        <v>11089</v>
      </c>
      <c r="P132" s="79">
        <v>3156</v>
      </c>
      <c r="Q132" s="77">
        <f t="shared" si="87"/>
        <v>0.28460636666967265</v>
      </c>
      <c r="R132" s="79">
        <v>7933</v>
      </c>
      <c r="S132" s="77">
        <f t="shared" si="88"/>
        <v>0.71539363333032735</v>
      </c>
      <c r="T132" s="101">
        <v>9534</v>
      </c>
      <c r="U132" s="79">
        <v>2619</v>
      </c>
      <c r="V132" s="77">
        <f t="shared" si="89"/>
        <v>0.27470106985525489</v>
      </c>
      <c r="W132" s="79">
        <v>6915</v>
      </c>
      <c r="X132" s="77">
        <f t="shared" si="90"/>
        <v>0.72529893014474511</v>
      </c>
      <c r="Y132" s="101">
        <v>5771</v>
      </c>
      <c r="Z132" s="79">
        <v>1020</v>
      </c>
      <c r="AA132" s="77">
        <f t="shared" si="91"/>
        <v>0.17674579795529372</v>
      </c>
      <c r="AB132" s="79">
        <v>4751</v>
      </c>
      <c r="AC132" s="77">
        <f t="shared" si="92"/>
        <v>0.82325420204470634</v>
      </c>
      <c r="AD132" s="101">
        <v>2487</v>
      </c>
      <c r="AE132" s="79">
        <v>283</v>
      </c>
      <c r="AF132" s="77">
        <f t="shared" si="93"/>
        <v>0.11379171692802574</v>
      </c>
      <c r="AG132" s="79">
        <v>2204</v>
      </c>
      <c r="AH132" s="77">
        <f t="shared" si="94"/>
        <v>0.8862082830719743</v>
      </c>
      <c r="AI132" s="101">
        <v>816</v>
      </c>
      <c r="AJ132" s="79">
        <v>38</v>
      </c>
      <c r="AK132" s="77">
        <f t="shared" si="95"/>
        <v>4.6568627450980393E-2</v>
      </c>
      <c r="AL132" s="79">
        <v>778</v>
      </c>
      <c r="AM132" s="77">
        <f t="shared" si="96"/>
        <v>0.95343137254901966</v>
      </c>
      <c r="AN132" s="101">
        <f t="shared" si="97"/>
        <v>29882</v>
      </c>
      <c r="AO132" s="79">
        <f t="shared" si="98"/>
        <v>7140</v>
      </c>
      <c r="AP132" s="77">
        <f t="shared" si="99"/>
        <v>0.2389398299979921</v>
      </c>
      <c r="AQ132" s="78">
        <f t="shared" si="82"/>
        <v>22742</v>
      </c>
      <c r="AR132" s="77">
        <f t="shared" si="100"/>
        <v>0.76106017000200787</v>
      </c>
      <c r="AS132" s="98"/>
      <c r="AT132" s="272">
        <v>43</v>
      </c>
      <c r="AU132" s="342" t="s">
        <v>9</v>
      </c>
      <c r="AV132" s="11" t="s">
        <v>136</v>
      </c>
      <c r="AW132" s="225">
        <v>28598</v>
      </c>
      <c r="AX132" s="40">
        <v>6785</v>
      </c>
      <c r="AY132" s="91">
        <v>0.23725435345129031</v>
      </c>
      <c r="AZ132" s="40">
        <v>21813</v>
      </c>
      <c r="BA132" s="91">
        <v>0.76274564654870969</v>
      </c>
      <c r="BB132" s="98"/>
      <c r="BD132" s="85"/>
      <c r="BE132" s="85"/>
      <c r="BF132" s="85"/>
      <c r="BG132" s="85"/>
      <c r="BH132" s="85"/>
      <c r="BI132" s="85"/>
      <c r="BJ132" s="85"/>
      <c r="BK132" s="85"/>
      <c r="BL132" s="85"/>
      <c r="BM132" s="85"/>
    </row>
    <row r="133" spans="2:65" s="12" customFormat="1" ht="13.5" customHeight="1">
      <c r="B133" s="263"/>
      <c r="C133" s="330"/>
      <c r="D133" s="70" t="s">
        <v>142</v>
      </c>
      <c r="E133" s="102">
        <v>8</v>
      </c>
      <c r="F133" s="69">
        <v>2</v>
      </c>
      <c r="G133" s="67">
        <f t="shared" si="83"/>
        <v>0.25</v>
      </c>
      <c r="H133" s="69">
        <v>6</v>
      </c>
      <c r="I133" s="67">
        <f t="shared" si="84"/>
        <v>0.75</v>
      </c>
      <c r="J133" s="102">
        <v>33</v>
      </c>
      <c r="K133" s="69">
        <v>6</v>
      </c>
      <c r="L133" s="67">
        <f t="shared" si="85"/>
        <v>0.18181818181818182</v>
      </c>
      <c r="M133" s="69">
        <v>27</v>
      </c>
      <c r="N133" s="67">
        <f t="shared" si="86"/>
        <v>0.81818181818181823</v>
      </c>
      <c r="O133" s="102">
        <v>2721</v>
      </c>
      <c r="P133" s="69">
        <v>519</v>
      </c>
      <c r="Q133" s="67">
        <f t="shared" si="87"/>
        <v>0.19073869900771775</v>
      </c>
      <c r="R133" s="69">
        <v>2202</v>
      </c>
      <c r="S133" s="67">
        <f t="shared" si="88"/>
        <v>0.80926130099228222</v>
      </c>
      <c r="T133" s="102">
        <v>1448</v>
      </c>
      <c r="U133" s="69">
        <v>289</v>
      </c>
      <c r="V133" s="67">
        <f t="shared" si="89"/>
        <v>0.19958563535911603</v>
      </c>
      <c r="W133" s="69">
        <v>1159</v>
      </c>
      <c r="X133" s="67">
        <f t="shared" si="90"/>
        <v>0.800414364640884</v>
      </c>
      <c r="Y133" s="102">
        <v>690</v>
      </c>
      <c r="Z133" s="69">
        <v>97</v>
      </c>
      <c r="AA133" s="67">
        <f t="shared" si="91"/>
        <v>0.14057971014492754</v>
      </c>
      <c r="AB133" s="69">
        <v>593</v>
      </c>
      <c r="AC133" s="67">
        <f t="shared" si="92"/>
        <v>0.85942028985507246</v>
      </c>
      <c r="AD133" s="102">
        <v>328</v>
      </c>
      <c r="AE133" s="69">
        <v>18</v>
      </c>
      <c r="AF133" s="67">
        <f t="shared" si="93"/>
        <v>5.4878048780487805E-2</v>
      </c>
      <c r="AG133" s="69">
        <v>310</v>
      </c>
      <c r="AH133" s="67">
        <f t="shared" si="94"/>
        <v>0.94512195121951215</v>
      </c>
      <c r="AI133" s="102">
        <v>135</v>
      </c>
      <c r="AJ133" s="69">
        <v>1</v>
      </c>
      <c r="AK133" s="67">
        <f t="shared" si="95"/>
        <v>7.4074074074074077E-3</v>
      </c>
      <c r="AL133" s="69">
        <v>134</v>
      </c>
      <c r="AM133" s="67">
        <f t="shared" si="96"/>
        <v>0.99259259259259258</v>
      </c>
      <c r="AN133" s="102">
        <f t="shared" si="97"/>
        <v>5363</v>
      </c>
      <c r="AO133" s="69">
        <f t="shared" si="98"/>
        <v>932</v>
      </c>
      <c r="AP133" s="67">
        <f t="shared" si="99"/>
        <v>0.17378333022561998</v>
      </c>
      <c r="AQ133" s="68">
        <f t="shared" si="82"/>
        <v>4431</v>
      </c>
      <c r="AR133" s="67">
        <f t="shared" si="100"/>
        <v>0.82621666977438002</v>
      </c>
      <c r="AS133" s="98"/>
      <c r="AT133" s="272"/>
      <c r="AU133" s="342"/>
      <c r="AV133" s="11" t="s">
        <v>142</v>
      </c>
      <c r="AW133" s="225">
        <v>5176</v>
      </c>
      <c r="AX133" s="40">
        <v>893</v>
      </c>
      <c r="AY133" s="91">
        <v>0.17252704791344667</v>
      </c>
      <c r="AZ133" s="40">
        <v>4283</v>
      </c>
      <c r="BA133" s="91">
        <v>0.82747295208655336</v>
      </c>
      <c r="BB133" s="98"/>
      <c r="BD133" s="85"/>
      <c r="BE133" s="85"/>
      <c r="BF133" s="85"/>
      <c r="BG133" s="85"/>
      <c r="BH133" s="85"/>
      <c r="BI133" s="85"/>
      <c r="BJ133" s="85"/>
      <c r="BK133" s="85"/>
      <c r="BL133" s="85"/>
      <c r="BM133" s="85"/>
    </row>
    <row r="134" spans="2:65" s="12" customFormat="1" ht="13.5" customHeight="1">
      <c r="B134" s="264"/>
      <c r="C134" s="332"/>
      <c r="D134" s="76" t="s">
        <v>141</v>
      </c>
      <c r="E134" s="103">
        <v>35</v>
      </c>
      <c r="F134" s="75">
        <v>7</v>
      </c>
      <c r="G134" s="13">
        <f t="shared" si="83"/>
        <v>0.2</v>
      </c>
      <c r="H134" s="75">
        <v>28</v>
      </c>
      <c r="I134" s="13">
        <f t="shared" si="84"/>
        <v>0.8</v>
      </c>
      <c r="J134" s="103">
        <v>191</v>
      </c>
      <c r="K134" s="75">
        <v>25</v>
      </c>
      <c r="L134" s="13">
        <f t="shared" si="85"/>
        <v>0.13089005235602094</v>
      </c>
      <c r="M134" s="75">
        <v>166</v>
      </c>
      <c r="N134" s="13">
        <f t="shared" si="86"/>
        <v>0.86910994764397909</v>
      </c>
      <c r="O134" s="103">
        <v>13810</v>
      </c>
      <c r="P134" s="75">
        <v>3675</v>
      </c>
      <c r="Q134" s="13">
        <f t="shared" si="87"/>
        <v>0.26611151339608979</v>
      </c>
      <c r="R134" s="75">
        <v>10135</v>
      </c>
      <c r="S134" s="13">
        <f t="shared" si="88"/>
        <v>0.73388848660391026</v>
      </c>
      <c r="T134" s="103">
        <v>10982</v>
      </c>
      <c r="U134" s="75">
        <v>2908</v>
      </c>
      <c r="V134" s="13">
        <f t="shared" si="89"/>
        <v>0.26479694044800584</v>
      </c>
      <c r="W134" s="75">
        <v>8074</v>
      </c>
      <c r="X134" s="13">
        <f t="shared" si="90"/>
        <v>0.73520305955199416</v>
      </c>
      <c r="Y134" s="103">
        <v>6461</v>
      </c>
      <c r="Z134" s="75">
        <v>1117</v>
      </c>
      <c r="AA134" s="13">
        <f t="shared" si="91"/>
        <v>0.17288345457359541</v>
      </c>
      <c r="AB134" s="75">
        <v>5344</v>
      </c>
      <c r="AC134" s="13">
        <f t="shared" si="92"/>
        <v>0.82711654542640456</v>
      </c>
      <c r="AD134" s="103">
        <v>2815</v>
      </c>
      <c r="AE134" s="75">
        <v>301</v>
      </c>
      <c r="AF134" s="13">
        <f t="shared" si="93"/>
        <v>0.10692717584369449</v>
      </c>
      <c r="AG134" s="75">
        <v>2514</v>
      </c>
      <c r="AH134" s="13">
        <f t="shared" si="94"/>
        <v>0.89307282415630551</v>
      </c>
      <c r="AI134" s="103">
        <v>951</v>
      </c>
      <c r="AJ134" s="75">
        <v>39</v>
      </c>
      <c r="AK134" s="13">
        <f t="shared" si="95"/>
        <v>4.1009463722397478E-2</v>
      </c>
      <c r="AL134" s="75">
        <v>912</v>
      </c>
      <c r="AM134" s="13">
        <f t="shared" si="96"/>
        <v>0.95899053627760256</v>
      </c>
      <c r="AN134" s="103">
        <f t="shared" si="97"/>
        <v>35245</v>
      </c>
      <c r="AO134" s="75">
        <f t="shared" si="98"/>
        <v>8072</v>
      </c>
      <c r="AP134" s="13">
        <f t="shared" si="99"/>
        <v>0.2290253936728614</v>
      </c>
      <c r="AQ134" s="34">
        <f t="shared" si="82"/>
        <v>27173</v>
      </c>
      <c r="AR134" s="13">
        <f t="shared" si="100"/>
        <v>0.77097460632713866</v>
      </c>
      <c r="AS134" s="98"/>
      <c r="AT134" s="272"/>
      <c r="AU134" s="342"/>
      <c r="AV134" s="160" t="s">
        <v>74</v>
      </c>
      <c r="AW134" s="225">
        <v>33774</v>
      </c>
      <c r="AX134" s="40">
        <v>7678</v>
      </c>
      <c r="AY134" s="91">
        <v>0.22733463611061763</v>
      </c>
      <c r="AZ134" s="40">
        <v>26096</v>
      </c>
      <c r="BA134" s="91">
        <v>0.77266536388938234</v>
      </c>
      <c r="BB134" s="98"/>
      <c r="BD134" s="85"/>
      <c r="BE134" s="85"/>
      <c r="BF134" s="85"/>
      <c r="BG134" s="85"/>
      <c r="BH134" s="85"/>
      <c r="BI134" s="85"/>
      <c r="BJ134" s="85"/>
      <c r="BK134" s="85"/>
      <c r="BL134" s="85"/>
      <c r="BM134" s="85"/>
    </row>
    <row r="135" spans="2:65" s="12" customFormat="1" ht="13.5" customHeight="1">
      <c r="B135" s="262">
        <v>44</v>
      </c>
      <c r="C135" s="329" t="s">
        <v>21</v>
      </c>
      <c r="D135" s="80" t="s">
        <v>143</v>
      </c>
      <c r="E135" s="101">
        <v>21</v>
      </c>
      <c r="F135" s="79">
        <v>3</v>
      </c>
      <c r="G135" s="77">
        <f t="shared" si="83"/>
        <v>0.14285714285714285</v>
      </c>
      <c r="H135" s="79">
        <v>18</v>
      </c>
      <c r="I135" s="77">
        <f t="shared" si="84"/>
        <v>0.8571428571428571</v>
      </c>
      <c r="J135" s="101">
        <v>87</v>
      </c>
      <c r="K135" s="79">
        <v>7</v>
      </c>
      <c r="L135" s="77">
        <f t="shared" si="85"/>
        <v>8.0459770114942528E-2</v>
      </c>
      <c r="M135" s="79">
        <v>80</v>
      </c>
      <c r="N135" s="77">
        <f t="shared" si="86"/>
        <v>0.91954022988505746</v>
      </c>
      <c r="O135" s="101">
        <v>12094</v>
      </c>
      <c r="P135" s="79">
        <v>3502</v>
      </c>
      <c r="Q135" s="77">
        <f t="shared" si="87"/>
        <v>0.28956507359021</v>
      </c>
      <c r="R135" s="79">
        <v>8592</v>
      </c>
      <c r="S135" s="77">
        <f t="shared" si="88"/>
        <v>0.71043492640979</v>
      </c>
      <c r="T135" s="101">
        <v>11161</v>
      </c>
      <c r="U135" s="79">
        <v>2937</v>
      </c>
      <c r="V135" s="77">
        <f t="shared" si="89"/>
        <v>0.26314846339933695</v>
      </c>
      <c r="W135" s="79">
        <v>8224</v>
      </c>
      <c r="X135" s="77">
        <f t="shared" si="90"/>
        <v>0.73685153660066305</v>
      </c>
      <c r="Y135" s="101">
        <v>6716</v>
      </c>
      <c r="Z135" s="79">
        <v>1334</v>
      </c>
      <c r="AA135" s="77">
        <f t="shared" si="91"/>
        <v>0.19863013698630136</v>
      </c>
      <c r="AB135" s="79">
        <v>5382</v>
      </c>
      <c r="AC135" s="77">
        <f t="shared" si="92"/>
        <v>0.80136986301369861</v>
      </c>
      <c r="AD135" s="101">
        <v>2654</v>
      </c>
      <c r="AE135" s="79">
        <v>379</v>
      </c>
      <c r="AF135" s="77">
        <f t="shared" si="93"/>
        <v>0.14280331574981162</v>
      </c>
      <c r="AG135" s="79">
        <v>2275</v>
      </c>
      <c r="AH135" s="77">
        <f t="shared" si="94"/>
        <v>0.85719668425018836</v>
      </c>
      <c r="AI135" s="101">
        <v>821</v>
      </c>
      <c r="AJ135" s="79">
        <v>87</v>
      </c>
      <c r="AK135" s="77">
        <f t="shared" si="95"/>
        <v>0.10596833130328867</v>
      </c>
      <c r="AL135" s="79">
        <v>734</v>
      </c>
      <c r="AM135" s="77">
        <f t="shared" si="96"/>
        <v>0.89403166869671136</v>
      </c>
      <c r="AN135" s="101">
        <f t="shared" si="97"/>
        <v>33554</v>
      </c>
      <c r="AO135" s="79">
        <f t="shared" si="98"/>
        <v>8249</v>
      </c>
      <c r="AP135" s="77">
        <f t="shared" si="99"/>
        <v>0.2458425225010431</v>
      </c>
      <c r="AQ135" s="78">
        <f t="shared" si="82"/>
        <v>25305</v>
      </c>
      <c r="AR135" s="77">
        <f t="shared" si="100"/>
        <v>0.7541574774989569</v>
      </c>
      <c r="AS135" s="98"/>
      <c r="AT135" s="272">
        <v>44</v>
      </c>
      <c r="AU135" s="342" t="s">
        <v>21</v>
      </c>
      <c r="AV135" s="11" t="s">
        <v>136</v>
      </c>
      <c r="AW135" s="225">
        <v>32488</v>
      </c>
      <c r="AX135" s="40">
        <v>7558</v>
      </c>
      <c r="AY135" s="91">
        <v>0.23263974390544201</v>
      </c>
      <c r="AZ135" s="40">
        <v>24930</v>
      </c>
      <c r="BA135" s="91">
        <v>0.76736025609455794</v>
      </c>
      <c r="BB135" s="98"/>
      <c r="BD135" s="85"/>
      <c r="BE135" s="85"/>
      <c r="BF135" s="85"/>
      <c r="BG135" s="85"/>
      <c r="BH135" s="85"/>
      <c r="BI135" s="85"/>
      <c r="BJ135" s="85"/>
      <c r="BK135" s="85"/>
      <c r="BL135" s="85"/>
      <c r="BM135" s="85"/>
    </row>
    <row r="136" spans="2:65" s="12" customFormat="1" ht="13.5" customHeight="1">
      <c r="B136" s="263"/>
      <c r="C136" s="330"/>
      <c r="D136" s="70" t="s">
        <v>142</v>
      </c>
      <c r="E136" s="102">
        <v>0</v>
      </c>
      <c r="F136" s="69">
        <v>0</v>
      </c>
      <c r="G136" s="67" t="str">
        <f t="shared" si="83"/>
        <v>-</v>
      </c>
      <c r="H136" s="69">
        <v>0</v>
      </c>
      <c r="I136" s="67" t="str">
        <f t="shared" si="84"/>
        <v>-</v>
      </c>
      <c r="J136" s="102">
        <v>10</v>
      </c>
      <c r="K136" s="69">
        <v>2</v>
      </c>
      <c r="L136" s="67">
        <f t="shared" si="85"/>
        <v>0.2</v>
      </c>
      <c r="M136" s="69">
        <v>8</v>
      </c>
      <c r="N136" s="67">
        <f t="shared" si="86"/>
        <v>0.8</v>
      </c>
      <c r="O136" s="102">
        <v>2731</v>
      </c>
      <c r="P136" s="69">
        <v>526</v>
      </c>
      <c r="Q136" s="67">
        <f t="shared" si="87"/>
        <v>0.19260344196265106</v>
      </c>
      <c r="R136" s="69">
        <v>2205</v>
      </c>
      <c r="S136" s="67">
        <f t="shared" si="88"/>
        <v>0.807396558037349</v>
      </c>
      <c r="T136" s="102">
        <v>1463</v>
      </c>
      <c r="U136" s="69">
        <v>328</v>
      </c>
      <c r="V136" s="67">
        <f t="shared" si="89"/>
        <v>0.22419685577580314</v>
      </c>
      <c r="W136" s="69">
        <v>1135</v>
      </c>
      <c r="X136" s="67">
        <f t="shared" si="90"/>
        <v>0.77580314422419683</v>
      </c>
      <c r="Y136" s="102">
        <v>698</v>
      </c>
      <c r="Z136" s="69">
        <v>82</v>
      </c>
      <c r="AA136" s="67">
        <f t="shared" si="91"/>
        <v>0.1174785100286533</v>
      </c>
      <c r="AB136" s="69">
        <v>616</v>
      </c>
      <c r="AC136" s="67">
        <f t="shared" si="92"/>
        <v>0.88252148997134672</v>
      </c>
      <c r="AD136" s="102">
        <v>304</v>
      </c>
      <c r="AE136" s="69">
        <v>26</v>
      </c>
      <c r="AF136" s="67">
        <f t="shared" si="93"/>
        <v>8.5526315789473686E-2</v>
      </c>
      <c r="AG136" s="69">
        <v>278</v>
      </c>
      <c r="AH136" s="67">
        <f t="shared" si="94"/>
        <v>0.91447368421052633</v>
      </c>
      <c r="AI136" s="102">
        <v>141</v>
      </c>
      <c r="AJ136" s="69">
        <v>2</v>
      </c>
      <c r="AK136" s="67">
        <f t="shared" si="95"/>
        <v>1.4184397163120567E-2</v>
      </c>
      <c r="AL136" s="69">
        <v>139</v>
      </c>
      <c r="AM136" s="67">
        <f t="shared" si="96"/>
        <v>0.98581560283687941</v>
      </c>
      <c r="AN136" s="102">
        <f t="shared" si="97"/>
        <v>5347</v>
      </c>
      <c r="AO136" s="69">
        <f t="shared" si="98"/>
        <v>966</v>
      </c>
      <c r="AP136" s="67">
        <f t="shared" si="99"/>
        <v>0.18066205348793715</v>
      </c>
      <c r="AQ136" s="68">
        <f t="shared" si="82"/>
        <v>4381</v>
      </c>
      <c r="AR136" s="67">
        <f t="shared" si="100"/>
        <v>0.81933794651206282</v>
      </c>
      <c r="AS136" s="98"/>
      <c r="AT136" s="272"/>
      <c r="AU136" s="342"/>
      <c r="AV136" s="11" t="s">
        <v>142</v>
      </c>
      <c r="AW136" s="225">
        <v>5361</v>
      </c>
      <c r="AX136" s="40">
        <v>980</v>
      </c>
      <c r="AY136" s="91">
        <v>0.18280171609774296</v>
      </c>
      <c r="AZ136" s="40">
        <v>4381</v>
      </c>
      <c r="BA136" s="91">
        <v>0.81719828390225702</v>
      </c>
      <c r="BB136" s="98"/>
      <c r="BD136" s="85"/>
      <c r="BE136" s="85"/>
      <c r="BF136" s="85"/>
      <c r="BG136" s="85"/>
      <c r="BH136" s="85"/>
      <c r="BI136" s="85"/>
      <c r="BJ136" s="85"/>
      <c r="BK136" s="85"/>
      <c r="BL136" s="85"/>
      <c r="BM136" s="85"/>
    </row>
    <row r="137" spans="2:65" s="12" customFormat="1" ht="13.5" customHeight="1">
      <c r="B137" s="264"/>
      <c r="C137" s="332"/>
      <c r="D137" s="76" t="s">
        <v>141</v>
      </c>
      <c r="E137" s="103">
        <v>21</v>
      </c>
      <c r="F137" s="75">
        <v>3</v>
      </c>
      <c r="G137" s="13">
        <f t="shared" si="83"/>
        <v>0.14285714285714285</v>
      </c>
      <c r="H137" s="75">
        <v>18</v>
      </c>
      <c r="I137" s="13">
        <f t="shared" si="84"/>
        <v>0.8571428571428571</v>
      </c>
      <c r="J137" s="103">
        <v>97</v>
      </c>
      <c r="K137" s="75">
        <v>9</v>
      </c>
      <c r="L137" s="13">
        <f t="shared" si="85"/>
        <v>9.2783505154639179E-2</v>
      </c>
      <c r="M137" s="75">
        <v>88</v>
      </c>
      <c r="N137" s="13">
        <f t="shared" si="86"/>
        <v>0.90721649484536082</v>
      </c>
      <c r="O137" s="103">
        <v>14825</v>
      </c>
      <c r="P137" s="75">
        <v>4028</v>
      </c>
      <c r="Q137" s="13">
        <f t="shared" si="87"/>
        <v>0.27170320404721754</v>
      </c>
      <c r="R137" s="75">
        <v>10797</v>
      </c>
      <c r="S137" s="13">
        <f t="shared" si="88"/>
        <v>0.72829679595278252</v>
      </c>
      <c r="T137" s="103">
        <v>12624</v>
      </c>
      <c r="U137" s="75">
        <v>3265</v>
      </c>
      <c r="V137" s="13">
        <f t="shared" si="89"/>
        <v>0.25863434727503171</v>
      </c>
      <c r="W137" s="75">
        <v>9359</v>
      </c>
      <c r="X137" s="13">
        <f t="shared" si="90"/>
        <v>0.74136565272496835</v>
      </c>
      <c r="Y137" s="103">
        <v>7414</v>
      </c>
      <c r="Z137" s="75">
        <v>1416</v>
      </c>
      <c r="AA137" s="13">
        <f t="shared" si="91"/>
        <v>0.19099001888319395</v>
      </c>
      <c r="AB137" s="75">
        <v>5998</v>
      </c>
      <c r="AC137" s="13">
        <f t="shared" si="92"/>
        <v>0.809009981116806</v>
      </c>
      <c r="AD137" s="103">
        <v>2958</v>
      </c>
      <c r="AE137" s="75">
        <v>405</v>
      </c>
      <c r="AF137" s="13">
        <f t="shared" si="93"/>
        <v>0.13691683569979715</v>
      </c>
      <c r="AG137" s="75">
        <v>2553</v>
      </c>
      <c r="AH137" s="13">
        <f t="shared" si="94"/>
        <v>0.86308316430020282</v>
      </c>
      <c r="AI137" s="103">
        <v>962</v>
      </c>
      <c r="AJ137" s="75">
        <v>89</v>
      </c>
      <c r="AK137" s="13">
        <f t="shared" si="95"/>
        <v>9.2515592515592521E-2</v>
      </c>
      <c r="AL137" s="75">
        <v>873</v>
      </c>
      <c r="AM137" s="13">
        <f t="shared" si="96"/>
        <v>0.90748440748440751</v>
      </c>
      <c r="AN137" s="103">
        <f t="shared" si="97"/>
        <v>38901</v>
      </c>
      <c r="AO137" s="75">
        <f t="shared" si="98"/>
        <v>9215</v>
      </c>
      <c r="AP137" s="13">
        <f t="shared" si="99"/>
        <v>0.23688337060743939</v>
      </c>
      <c r="AQ137" s="34">
        <f t="shared" si="82"/>
        <v>29686</v>
      </c>
      <c r="AR137" s="13">
        <f t="shared" si="100"/>
        <v>0.76311662939256064</v>
      </c>
      <c r="AS137" s="98"/>
      <c r="AT137" s="272"/>
      <c r="AU137" s="342"/>
      <c r="AV137" s="160" t="s">
        <v>74</v>
      </c>
      <c r="AW137" s="225">
        <v>37849</v>
      </c>
      <c r="AX137" s="40">
        <v>8538</v>
      </c>
      <c r="AY137" s="91">
        <v>0.22558059658115143</v>
      </c>
      <c r="AZ137" s="40">
        <v>29311</v>
      </c>
      <c r="BA137" s="91">
        <v>0.77441940341884863</v>
      </c>
      <c r="BB137" s="98"/>
      <c r="BD137" s="85"/>
      <c r="BE137" s="85"/>
      <c r="BF137" s="85"/>
      <c r="BG137" s="85"/>
      <c r="BH137" s="85"/>
      <c r="BI137" s="85"/>
      <c r="BJ137" s="85"/>
      <c r="BK137" s="85"/>
      <c r="BL137" s="85"/>
      <c r="BM137" s="85"/>
    </row>
    <row r="138" spans="2:65" s="12" customFormat="1" ht="13.5" customHeight="1">
      <c r="B138" s="262">
        <v>45</v>
      </c>
      <c r="C138" s="329" t="s">
        <v>47</v>
      </c>
      <c r="D138" s="80" t="s">
        <v>143</v>
      </c>
      <c r="E138" s="101">
        <v>45</v>
      </c>
      <c r="F138" s="79">
        <v>10</v>
      </c>
      <c r="G138" s="77">
        <f t="shared" si="83"/>
        <v>0.22222222222222221</v>
      </c>
      <c r="H138" s="79">
        <v>35</v>
      </c>
      <c r="I138" s="77">
        <f t="shared" si="84"/>
        <v>0.77777777777777779</v>
      </c>
      <c r="J138" s="101">
        <v>131</v>
      </c>
      <c r="K138" s="79">
        <v>13</v>
      </c>
      <c r="L138" s="77">
        <f t="shared" si="85"/>
        <v>9.9236641221374045E-2</v>
      </c>
      <c r="M138" s="79">
        <v>118</v>
      </c>
      <c r="N138" s="77">
        <f t="shared" si="86"/>
        <v>0.9007633587786259</v>
      </c>
      <c r="O138" s="101">
        <v>4175</v>
      </c>
      <c r="P138" s="79">
        <v>979</v>
      </c>
      <c r="Q138" s="77">
        <f t="shared" si="87"/>
        <v>0.23449101796407185</v>
      </c>
      <c r="R138" s="79">
        <v>3196</v>
      </c>
      <c r="S138" s="77">
        <f t="shared" si="88"/>
        <v>0.7655089820359281</v>
      </c>
      <c r="T138" s="101">
        <v>3825</v>
      </c>
      <c r="U138" s="79">
        <v>685</v>
      </c>
      <c r="V138" s="77">
        <f t="shared" si="89"/>
        <v>0.17908496732026144</v>
      </c>
      <c r="W138" s="79">
        <v>3140</v>
      </c>
      <c r="X138" s="77">
        <f t="shared" si="90"/>
        <v>0.82091503267973853</v>
      </c>
      <c r="Y138" s="101">
        <v>2402</v>
      </c>
      <c r="Z138" s="79">
        <v>269</v>
      </c>
      <c r="AA138" s="77">
        <f t="shared" si="91"/>
        <v>0.11199000832639468</v>
      </c>
      <c r="AB138" s="79">
        <v>2133</v>
      </c>
      <c r="AC138" s="77">
        <f t="shared" si="92"/>
        <v>0.88800999167360528</v>
      </c>
      <c r="AD138" s="101">
        <v>1000</v>
      </c>
      <c r="AE138" s="79">
        <v>78</v>
      </c>
      <c r="AF138" s="77">
        <f t="shared" si="93"/>
        <v>7.8E-2</v>
      </c>
      <c r="AG138" s="79">
        <v>922</v>
      </c>
      <c r="AH138" s="77">
        <f t="shared" si="94"/>
        <v>0.92200000000000004</v>
      </c>
      <c r="AI138" s="101">
        <v>249</v>
      </c>
      <c r="AJ138" s="79">
        <v>16</v>
      </c>
      <c r="AK138" s="77">
        <f t="shared" si="95"/>
        <v>6.4257028112449793E-2</v>
      </c>
      <c r="AL138" s="79">
        <v>233</v>
      </c>
      <c r="AM138" s="77">
        <f t="shared" si="96"/>
        <v>0.93574297188755018</v>
      </c>
      <c r="AN138" s="101">
        <f t="shared" si="97"/>
        <v>11827</v>
      </c>
      <c r="AO138" s="79">
        <f t="shared" si="98"/>
        <v>2050</v>
      </c>
      <c r="AP138" s="77">
        <f t="shared" si="99"/>
        <v>0.17333220596939206</v>
      </c>
      <c r="AQ138" s="78">
        <f t="shared" si="82"/>
        <v>9777</v>
      </c>
      <c r="AR138" s="77">
        <f t="shared" si="100"/>
        <v>0.82666779403060797</v>
      </c>
      <c r="AS138" s="98"/>
      <c r="AT138" s="272">
        <v>45</v>
      </c>
      <c r="AU138" s="342" t="s">
        <v>47</v>
      </c>
      <c r="AV138" s="11" t="s">
        <v>136</v>
      </c>
      <c r="AW138" s="225">
        <v>11535</v>
      </c>
      <c r="AX138" s="40">
        <v>1955</v>
      </c>
      <c r="AY138" s="91">
        <v>0.1694841785869094</v>
      </c>
      <c r="AZ138" s="40">
        <v>9580</v>
      </c>
      <c r="BA138" s="91">
        <v>0.83051582141309055</v>
      </c>
      <c r="BB138" s="98"/>
      <c r="BD138" s="85"/>
      <c r="BE138" s="85"/>
      <c r="BF138" s="85"/>
      <c r="BG138" s="85"/>
      <c r="BH138" s="85"/>
      <c r="BI138" s="85"/>
      <c r="BJ138" s="85"/>
      <c r="BK138" s="85"/>
      <c r="BL138" s="85"/>
      <c r="BM138" s="85"/>
    </row>
    <row r="139" spans="2:65" s="12" customFormat="1" ht="13.5" customHeight="1">
      <c r="B139" s="263"/>
      <c r="C139" s="330"/>
      <c r="D139" s="70" t="s">
        <v>142</v>
      </c>
      <c r="E139" s="102">
        <v>7</v>
      </c>
      <c r="F139" s="69">
        <v>3</v>
      </c>
      <c r="G139" s="67">
        <f t="shared" si="83"/>
        <v>0.42857142857142855</v>
      </c>
      <c r="H139" s="69">
        <v>4</v>
      </c>
      <c r="I139" s="67">
        <f t="shared" si="84"/>
        <v>0.5714285714285714</v>
      </c>
      <c r="J139" s="102">
        <v>15</v>
      </c>
      <c r="K139" s="69">
        <v>1</v>
      </c>
      <c r="L139" s="67">
        <f t="shared" si="85"/>
        <v>6.6666666666666666E-2</v>
      </c>
      <c r="M139" s="69">
        <v>14</v>
      </c>
      <c r="N139" s="67">
        <f t="shared" si="86"/>
        <v>0.93333333333333335</v>
      </c>
      <c r="O139" s="102">
        <v>697</v>
      </c>
      <c r="P139" s="69">
        <v>102</v>
      </c>
      <c r="Q139" s="67">
        <f t="shared" si="87"/>
        <v>0.14634146341463414</v>
      </c>
      <c r="R139" s="69">
        <v>595</v>
      </c>
      <c r="S139" s="67">
        <f t="shared" si="88"/>
        <v>0.85365853658536583</v>
      </c>
      <c r="T139" s="102">
        <v>372</v>
      </c>
      <c r="U139" s="69">
        <v>57</v>
      </c>
      <c r="V139" s="67">
        <f t="shared" si="89"/>
        <v>0.15322580645161291</v>
      </c>
      <c r="W139" s="69">
        <v>315</v>
      </c>
      <c r="X139" s="67">
        <f t="shared" si="90"/>
        <v>0.84677419354838712</v>
      </c>
      <c r="Y139" s="102">
        <v>204</v>
      </c>
      <c r="Z139" s="69">
        <v>13</v>
      </c>
      <c r="AA139" s="67">
        <f t="shared" si="91"/>
        <v>6.3725490196078427E-2</v>
      </c>
      <c r="AB139" s="69">
        <v>191</v>
      </c>
      <c r="AC139" s="67">
        <f t="shared" si="92"/>
        <v>0.93627450980392157</v>
      </c>
      <c r="AD139" s="102">
        <v>116</v>
      </c>
      <c r="AE139" s="69">
        <v>3</v>
      </c>
      <c r="AF139" s="67">
        <f t="shared" si="93"/>
        <v>2.5862068965517241E-2</v>
      </c>
      <c r="AG139" s="69">
        <v>113</v>
      </c>
      <c r="AH139" s="67">
        <f t="shared" si="94"/>
        <v>0.97413793103448276</v>
      </c>
      <c r="AI139" s="102">
        <v>45</v>
      </c>
      <c r="AJ139" s="69">
        <v>1</v>
      </c>
      <c r="AK139" s="67">
        <f t="shared" si="95"/>
        <v>2.2222222222222223E-2</v>
      </c>
      <c r="AL139" s="69">
        <v>44</v>
      </c>
      <c r="AM139" s="67">
        <f t="shared" si="96"/>
        <v>0.97777777777777775</v>
      </c>
      <c r="AN139" s="102">
        <f t="shared" si="97"/>
        <v>1456</v>
      </c>
      <c r="AO139" s="69">
        <f t="shared" si="98"/>
        <v>180</v>
      </c>
      <c r="AP139" s="67">
        <f t="shared" si="99"/>
        <v>0.12362637362637363</v>
      </c>
      <c r="AQ139" s="68">
        <f t="shared" si="82"/>
        <v>1276</v>
      </c>
      <c r="AR139" s="67">
        <f t="shared" si="100"/>
        <v>0.87637362637362637</v>
      </c>
      <c r="AS139" s="98"/>
      <c r="AT139" s="272"/>
      <c r="AU139" s="342"/>
      <c r="AV139" s="11" t="s">
        <v>142</v>
      </c>
      <c r="AW139" s="225">
        <v>1460</v>
      </c>
      <c r="AX139" s="40">
        <v>187</v>
      </c>
      <c r="AY139" s="91">
        <v>0.12808219178082192</v>
      </c>
      <c r="AZ139" s="40">
        <v>1273</v>
      </c>
      <c r="BA139" s="91">
        <v>0.87191780821917808</v>
      </c>
      <c r="BB139" s="98"/>
      <c r="BD139" s="85"/>
      <c r="BE139" s="85"/>
      <c r="BF139" s="85"/>
      <c r="BG139" s="85"/>
      <c r="BH139" s="85"/>
      <c r="BI139" s="85"/>
      <c r="BJ139" s="85"/>
      <c r="BK139" s="85"/>
      <c r="BL139" s="85"/>
      <c r="BM139" s="85"/>
    </row>
    <row r="140" spans="2:65" s="12" customFormat="1" ht="13.5" customHeight="1">
      <c r="B140" s="264"/>
      <c r="C140" s="332"/>
      <c r="D140" s="76" t="s">
        <v>141</v>
      </c>
      <c r="E140" s="103">
        <v>52</v>
      </c>
      <c r="F140" s="75">
        <v>13</v>
      </c>
      <c r="G140" s="13">
        <f t="shared" si="83"/>
        <v>0.25</v>
      </c>
      <c r="H140" s="75">
        <v>39</v>
      </c>
      <c r="I140" s="13">
        <f t="shared" si="84"/>
        <v>0.75</v>
      </c>
      <c r="J140" s="103">
        <v>146</v>
      </c>
      <c r="K140" s="75">
        <v>14</v>
      </c>
      <c r="L140" s="13">
        <f t="shared" si="85"/>
        <v>9.5890410958904104E-2</v>
      </c>
      <c r="M140" s="75">
        <v>132</v>
      </c>
      <c r="N140" s="13">
        <f t="shared" si="86"/>
        <v>0.90410958904109584</v>
      </c>
      <c r="O140" s="103">
        <v>4872</v>
      </c>
      <c r="P140" s="75">
        <v>1081</v>
      </c>
      <c r="Q140" s="13">
        <f t="shared" si="87"/>
        <v>0.22188013136288998</v>
      </c>
      <c r="R140" s="75">
        <v>3791</v>
      </c>
      <c r="S140" s="13">
        <f t="shared" si="88"/>
        <v>0.77811986863711002</v>
      </c>
      <c r="T140" s="103">
        <v>4197</v>
      </c>
      <c r="U140" s="75">
        <v>742</v>
      </c>
      <c r="V140" s="13">
        <f t="shared" si="89"/>
        <v>0.17679294734334047</v>
      </c>
      <c r="W140" s="75">
        <v>3455</v>
      </c>
      <c r="X140" s="13">
        <f t="shared" si="90"/>
        <v>0.8232070526566595</v>
      </c>
      <c r="Y140" s="103">
        <v>2606</v>
      </c>
      <c r="Z140" s="75">
        <v>282</v>
      </c>
      <c r="AA140" s="13">
        <f t="shared" si="91"/>
        <v>0.10821181887950883</v>
      </c>
      <c r="AB140" s="75">
        <v>2324</v>
      </c>
      <c r="AC140" s="13">
        <f t="shared" si="92"/>
        <v>0.89178818112049119</v>
      </c>
      <c r="AD140" s="103">
        <v>1116</v>
      </c>
      <c r="AE140" s="75">
        <v>81</v>
      </c>
      <c r="AF140" s="13">
        <f t="shared" si="93"/>
        <v>7.2580645161290328E-2</v>
      </c>
      <c r="AG140" s="75">
        <v>1035</v>
      </c>
      <c r="AH140" s="13">
        <f t="shared" si="94"/>
        <v>0.92741935483870963</v>
      </c>
      <c r="AI140" s="103">
        <v>294</v>
      </c>
      <c r="AJ140" s="75">
        <v>17</v>
      </c>
      <c r="AK140" s="13">
        <f t="shared" si="95"/>
        <v>5.7823129251700682E-2</v>
      </c>
      <c r="AL140" s="75">
        <v>277</v>
      </c>
      <c r="AM140" s="13">
        <f t="shared" si="96"/>
        <v>0.94217687074829937</v>
      </c>
      <c r="AN140" s="103">
        <f t="shared" si="97"/>
        <v>13283</v>
      </c>
      <c r="AO140" s="75">
        <f t="shared" si="98"/>
        <v>2230</v>
      </c>
      <c r="AP140" s="13">
        <f t="shared" si="99"/>
        <v>0.16788376119852444</v>
      </c>
      <c r="AQ140" s="34">
        <f t="shared" si="82"/>
        <v>11053</v>
      </c>
      <c r="AR140" s="13">
        <f t="shared" si="100"/>
        <v>0.83211623880147556</v>
      </c>
      <c r="AS140" s="98"/>
      <c r="AT140" s="272"/>
      <c r="AU140" s="342"/>
      <c r="AV140" s="160" t="s">
        <v>74</v>
      </c>
      <c r="AW140" s="225">
        <v>12995</v>
      </c>
      <c r="AX140" s="40">
        <v>2142</v>
      </c>
      <c r="AY140" s="91">
        <v>0.1648326279338207</v>
      </c>
      <c r="AZ140" s="40">
        <v>10853</v>
      </c>
      <c r="BA140" s="91">
        <v>0.8351673720661793</v>
      </c>
      <c r="BB140" s="98"/>
      <c r="BD140" s="85"/>
      <c r="BE140" s="85"/>
      <c r="BF140" s="85"/>
      <c r="BG140" s="85"/>
      <c r="BH140" s="85"/>
      <c r="BI140" s="85"/>
      <c r="BJ140" s="85"/>
      <c r="BK140" s="85"/>
      <c r="BL140" s="85"/>
      <c r="BM140" s="85"/>
    </row>
    <row r="141" spans="2:65" s="12" customFormat="1" ht="13.5" customHeight="1">
      <c r="B141" s="262">
        <v>46</v>
      </c>
      <c r="C141" s="329" t="s">
        <v>25</v>
      </c>
      <c r="D141" s="80" t="s">
        <v>143</v>
      </c>
      <c r="E141" s="101">
        <v>26</v>
      </c>
      <c r="F141" s="79">
        <v>6</v>
      </c>
      <c r="G141" s="77">
        <f t="shared" si="83"/>
        <v>0.23076923076923078</v>
      </c>
      <c r="H141" s="79">
        <v>20</v>
      </c>
      <c r="I141" s="77">
        <f t="shared" si="84"/>
        <v>0.76923076923076927</v>
      </c>
      <c r="J141" s="101">
        <v>108</v>
      </c>
      <c r="K141" s="79">
        <v>17</v>
      </c>
      <c r="L141" s="77">
        <f t="shared" si="85"/>
        <v>0.15740740740740741</v>
      </c>
      <c r="M141" s="79">
        <v>91</v>
      </c>
      <c r="N141" s="77">
        <f t="shared" si="86"/>
        <v>0.84259259259259256</v>
      </c>
      <c r="O141" s="101">
        <v>5220</v>
      </c>
      <c r="P141" s="79">
        <v>1723</v>
      </c>
      <c r="Q141" s="77">
        <f t="shared" si="87"/>
        <v>0.33007662835249041</v>
      </c>
      <c r="R141" s="79">
        <v>3497</v>
      </c>
      <c r="S141" s="77">
        <f t="shared" si="88"/>
        <v>0.66992337164750959</v>
      </c>
      <c r="T141" s="101">
        <v>4574</v>
      </c>
      <c r="U141" s="79">
        <v>1388</v>
      </c>
      <c r="V141" s="77">
        <f t="shared" si="89"/>
        <v>0.30345430695233933</v>
      </c>
      <c r="W141" s="79">
        <v>3186</v>
      </c>
      <c r="X141" s="77">
        <f t="shared" si="90"/>
        <v>0.69654569304766067</v>
      </c>
      <c r="Y141" s="101">
        <v>2987</v>
      </c>
      <c r="Z141" s="79">
        <v>732</v>
      </c>
      <c r="AA141" s="77">
        <f t="shared" si="91"/>
        <v>0.24506193505189153</v>
      </c>
      <c r="AB141" s="79">
        <v>2255</v>
      </c>
      <c r="AC141" s="77">
        <f t="shared" si="92"/>
        <v>0.75493806494810844</v>
      </c>
      <c r="AD141" s="101">
        <v>1251</v>
      </c>
      <c r="AE141" s="79">
        <v>198</v>
      </c>
      <c r="AF141" s="77">
        <f t="shared" si="93"/>
        <v>0.15827338129496402</v>
      </c>
      <c r="AG141" s="79">
        <v>1053</v>
      </c>
      <c r="AH141" s="77">
        <f t="shared" si="94"/>
        <v>0.84172661870503596</v>
      </c>
      <c r="AI141" s="101">
        <v>442</v>
      </c>
      <c r="AJ141" s="79">
        <v>47</v>
      </c>
      <c r="AK141" s="77">
        <f t="shared" si="95"/>
        <v>0.10633484162895927</v>
      </c>
      <c r="AL141" s="79">
        <v>395</v>
      </c>
      <c r="AM141" s="77">
        <f t="shared" si="96"/>
        <v>0.89366515837104077</v>
      </c>
      <c r="AN141" s="101">
        <f t="shared" si="97"/>
        <v>14608</v>
      </c>
      <c r="AO141" s="79">
        <f t="shared" si="98"/>
        <v>4111</v>
      </c>
      <c r="AP141" s="77">
        <f t="shared" si="99"/>
        <v>0.28142113910186201</v>
      </c>
      <c r="AQ141" s="78">
        <f t="shared" si="82"/>
        <v>10497</v>
      </c>
      <c r="AR141" s="77">
        <f t="shared" si="100"/>
        <v>0.71857886089813805</v>
      </c>
      <c r="AS141" s="98"/>
      <c r="AT141" s="272">
        <v>46</v>
      </c>
      <c r="AU141" s="342" t="s">
        <v>25</v>
      </c>
      <c r="AV141" s="11" t="s">
        <v>136</v>
      </c>
      <c r="AW141" s="225">
        <v>14155</v>
      </c>
      <c r="AX141" s="40">
        <v>4009</v>
      </c>
      <c r="AY141" s="91">
        <v>0.28322147651006713</v>
      </c>
      <c r="AZ141" s="40">
        <v>10146</v>
      </c>
      <c r="BA141" s="91">
        <v>0.71677852348993287</v>
      </c>
      <c r="BB141" s="98"/>
      <c r="BD141" s="85"/>
      <c r="BE141" s="85"/>
      <c r="BF141" s="85"/>
      <c r="BG141" s="85"/>
      <c r="BH141" s="85"/>
      <c r="BI141" s="85"/>
      <c r="BJ141" s="85"/>
      <c r="BK141" s="85"/>
      <c r="BL141" s="85"/>
      <c r="BM141" s="85"/>
    </row>
    <row r="142" spans="2:65" s="12" customFormat="1" ht="13.5" customHeight="1">
      <c r="B142" s="263"/>
      <c r="C142" s="330"/>
      <c r="D142" s="70" t="s">
        <v>142</v>
      </c>
      <c r="E142" s="102">
        <v>2</v>
      </c>
      <c r="F142" s="69">
        <v>1</v>
      </c>
      <c r="G142" s="67">
        <f t="shared" si="83"/>
        <v>0.5</v>
      </c>
      <c r="H142" s="69">
        <v>1</v>
      </c>
      <c r="I142" s="67">
        <f t="shared" si="84"/>
        <v>0.5</v>
      </c>
      <c r="J142" s="102">
        <v>21</v>
      </c>
      <c r="K142" s="69">
        <v>3</v>
      </c>
      <c r="L142" s="67">
        <f t="shared" si="85"/>
        <v>0.14285714285714285</v>
      </c>
      <c r="M142" s="69">
        <v>18</v>
      </c>
      <c r="N142" s="67">
        <f t="shared" si="86"/>
        <v>0.8571428571428571</v>
      </c>
      <c r="O142" s="102">
        <v>1155</v>
      </c>
      <c r="P142" s="69">
        <v>258</v>
      </c>
      <c r="Q142" s="67">
        <f t="shared" si="87"/>
        <v>0.22337662337662337</v>
      </c>
      <c r="R142" s="69">
        <v>897</v>
      </c>
      <c r="S142" s="67">
        <f t="shared" si="88"/>
        <v>0.77662337662337666</v>
      </c>
      <c r="T142" s="102">
        <v>679</v>
      </c>
      <c r="U142" s="69">
        <v>149</v>
      </c>
      <c r="V142" s="67">
        <f t="shared" si="89"/>
        <v>0.21944035346097202</v>
      </c>
      <c r="W142" s="69">
        <v>530</v>
      </c>
      <c r="X142" s="67">
        <f t="shared" si="90"/>
        <v>0.78055964653902798</v>
      </c>
      <c r="Y142" s="102">
        <v>312</v>
      </c>
      <c r="Z142" s="69">
        <v>56</v>
      </c>
      <c r="AA142" s="67">
        <f t="shared" si="91"/>
        <v>0.17948717948717949</v>
      </c>
      <c r="AB142" s="69">
        <v>256</v>
      </c>
      <c r="AC142" s="67">
        <f t="shared" si="92"/>
        <v>0.82051282051282048</v>
      </c>
      <c r="AD142" s="102">
        <v>167</v>
      </c>
      <c r="AE142" s="69">
        <v>15</v>
      </c>
      <c r="AF142" s="67">
        <f t="shared" si="93"/>
        <v>8.9820359281437126E-2</v>
      </c>
      <c r="AG142" s="69">
        <v>152</v>
      </c>
      <c r="AH142" s="67">
        <f t="shared" si="94"/>
        <v>0.91017964071856283</v>
      </c>
      <c r="AI142" s="102">
        <v>62</v>
      </c>
      <c r="AJ142" s="69">
        <v>2</v>
      </c>
      <c r="AK142" s="67">
        <f t="shared" si="95"/>
        <v>3.2258064516129031E-2</v>
      </c>
      <c r="AL142" s="69">
        <v>60</v>
      </c>
      <c r="AM142" s="67">
        <f t="shared" si="96"/>
        <v>0.967741935483871</v>
      </c>
      <c r="AN142" s="102">
        <f t="shared" si="97"/>
        <v>2398</v>
      </c>
      <c r="AO142" s="69">
        <f t="shared" si="98"/>
        <v>484</v>
      </c>
      <c r="AP142" s="67">
        <f t="shared" si="99"/>
        <v>0.20183486238532111</v>
      </c>
      <c r="AQ142" s="68">
        <f t="shared" si="82"/>
        <v>1914</v>
      </c>
      <c r="AR142" s="67">
        <f t="shared" si="100"/>
        <v>0.79816513761467889</v>
      </c>
      <c r="AS142" s="98"/>
      <c r="AT142" s="272"/>
      <c r="AU142" s="342"/>
      <c r="AV142" s="11" t="s">
        <v>142</v>
      </c>
      <c r="AW142" s="225">
        <v>2317</v>
      </c>
      <c r="AX142" s="40">
        <v>489</v>
      </c>
      <c r="AY142" s="91">
        <v>0.21104876996115668</v>
      </c>
      <c r="AZ142" s="40">
        <v>1828</v>
      </c>
      <c r="BA142" s="91">
        <v>0.78895123003884338</v>
      </c>
      <c r="BB142" s="98"/>
      <c r="BD142" s="85"/>
      <c r="BE142" s="85"/>
      <c r="BF142" s="85"/>
      <c r="BG142" s="85"/>
      <c r="BH142" s="85"/>
      <c r="BI142" s="85"/>
      <c r="BJ142" s="85"/>
      <c r="BK142" s="85"/>
      <c r="BL142" s="85"/>
      <c r="BM142" s="85"/>
    </row>
    <row r="143" spans="2:65" s="12" customFormat="1" ht="13.5" customHeight="1">
      <c r="B143" s="264"/>
      <c r="C143" s="332"/>
      <c r="D143" s="76" t="s">
        <v>141</v>
      </c>
      <c r="E143" s="103">
        <v>28</v>
      </c>
      <c r="F143" s="75">
        <v>7</v>
      </c>
      <c r="G143" s="13">
        <f t="shared" si="83"/>
        <v>0.25</v>
      </c>
      <c r="H143" s="75">
        <v>21</v>
      </c>
      <c r="I143" s="13">
        <f t="shared" si="84"/>
        <v>0.75</v>
      </c>
      <c r="J143" s="103">
        <v>129</v>
      </c>
      <c r="K143" s="75">
        <v>20</v>
      </c>
      <c r="L143" s="13">
        <f t="shared" si="85"/>
        <v>0.15503875968992248</v>
      </c>
      <c r="M143" s="75">
        <v>109</v>
      </c>
      <c r="N143" s="13">
        <f t="shared" si="86"/>
        <v>0.84496124031007747</v>
      </c>
      <c r="O143" s="103">
        <v>6375</v>
      </c>
      <c r="P143" s="75">
        <v>1981</v>
      </c>
      <c r="Q143" s="13">
        <f t="shared" si="87"/>
        <v>0.31074509803921568</v>
      </c>
      <c r="R143" s="75">
        <v>4394</v>
      </c>
      <c r="S143" s="13">
        <f t="shared" si="88"/>
        <v>0.68925490196078432</v>
      </c>
      <c r="T143" s="103">
        <v>5253</v>
      </c>
      <c r="U143" s="75">
        <v>1537</v>
      </c>
      <c r="V143" s="13">
        <f t="shared" si="89"/>
        <v>0.29259470778602703</v>
      </c>
      <c r="W143" s="75">
        <v>3716</v>
      </c>
      <c r="X143" s="13">
        <f t="shared" si="90"/>
        <v>0.70740529221397297</v>
      </c>
      <c r="Y143" s="103">
        <v>3299</v>
      </c>
      <c r="Z143" s="75">
        <v>788</v>
      </c>
      <c r="AA143" s="13">
        <f t="shared" si="91"/>
        <v>0.23886026068505609</v>
      </c>
      <c r="AB143" s="75">
        <v>2511</v>
      </c>
      <c r="AC143" s="13">
        <f t="shared" si="92"/>
        <v>0.76113973931494394</v>
      </c>
      <c r="AD143" s="103">
        <v>1418</v>
      </c>
      <c r="AE143" s="75">
        <v>213</v>
      </c>
      <c r="AF143" s="13">
        <f t="shared" si="93"/>
        <v>0.15021156558533144</v>
      </c>
      <c r="AG143" s="75">
        <v>1205</v>
      </c>
      <c r="AH143" s="13">
        <f t="shared" si="94"/>
        <v>0.84978843441466856</v>
      </c>
      <c r="AI143" s="103">
        <v>504</v>
      </c>
      <c r="AJ143" s="75">
        <v>49</v>
      </c>
      <c r="AK143" s="13">
        <f t="shared" si="95"/>
        <v>9.7222222222222224E-2</v>
      </c>
      <c r="AL143" s="75">
        <v>455</v>
      </c>
      <c r="AM143" s="13">
        <f t="shared" si="96"/>
        <v>0.90277777777777779</v>
      </c>
      <c r="AN143" s="103">
        <f t="shared" si="97"/>
        <v>17006</v>
      </c>
      <c r="AO143" s="75">
        <f t="shared" si="98"/>
        <v>4595</v>
      </c>
      <c r="AP143" s="13">
        <f t="shared" si="99"/>
        <v>0.27019875338115962</v>
      </c>
      <c r="AQ143" s="34">
        <f t="shared" si="82"/>
        <v>12411</v>
      </c>
      <c r="AR143" s="13">
        <f t="shared" si="100"/>
        <v>0.72980124661884038</v>
      </c>
      <c r="AS143" s="98"/>
      <c r="AT143" s="272"/>
      <c r="AU143" s="342"/>
      <c r="AV143" s="160" t="s">
        <v>74</v>
      </c>
      <c r="AW143" s="225">
        <v>16472</v>
      </c>
      <c r="AX143" s="40">
        <v>4498</v>
      </c>
      <c r="AY143" s="91">
        <v>0.273069451189898</v>
      </c>
      <c r="AZ143" s="40">
        <v>11974</v>
      </c>
      <c r="BA143" s="91">
        <v>0.726930548810102</v>
      </c>
      <c r="BB143" s="98"/>
      <c r="BD143" s="85"/>
      <c r="BE143" s="85"/>
      <c r="BF143" s="85"/>
      <c r="BG143" s="85"/>
      <c r="BH143" s="85"/>
      <c r="BI143" s="85"/>
      <c r="BJ143" s="85"/>
      <c r="BK143" s="85"/>
      <c r="BL143" s="85"/>
      <c r="BM143" s="85"/>
    </row>
    <row r="144" spans="2:65" s="12" customFormat="1" ht="13.5" customHeight="1">
      <c r="B144" s="262">
        <v>47</v>
      </c>
      <c r="C144" s="329" t="s">
        <v>15</v>
      </c>
      <c r="D144" s="80" t="s">
        <v>143</v>
      </c>
      <c r="E144" s="101">
        <v>29</v>
      </c>
      <c r="F144" s="79">
        <v>10</v>
      </c>
      <c r="G144" s="77">
        <f t="shared" si="83"/>
        <v>0.34482758620689657</v>
      </c>
      <c r="H144" s="79">
        <v>19</v>
      </c>
      <c r="I144" s="77">
        <f t="shared" si="84"/>
        <v>0.65517241379310343</v>
      </c>
      <c r="J144" s="101">
        <v>156</v>
      </c>
      <c r="K144" s="79">
        <v>36</v>
      </c>
      <c r="L144" s="77">
        <f t="shared" si="85"/>
        <v>0.23076923076923078</v>
      </c>
      <c r="M144" s="79">
        <v>120</v>
      </c>
      <c r="N144" s="77">
        <f t="shared" si="86"/>
        <v>0.76923076923076927</v>
      </c>
      <c r="O144" s="101">
        <v>11385</v>
      </c>
      <c r="P144" s="79">
        <v>3534</v>
      </c>
      <c r="Q144" s="77">
        <f t="shared" si="87"/>
        <v>0.31040843214756259</v>
      </c>
      <c r="R144" s="79">
        <v>7851</v>
      </c>
      <c r="S144" s="77">
        <f t="shared" si="88"/>
        <v>0.68959156785243747</v>
      </c>
      <c r="T144" s="101">
        <v>10017</v>
      </c>
      <c r="U144" s="79">
        <v>2757</v>
      </c>
      <c r="V144" s="77">
        <f t="shared" si="89"/>
        <v>0.27523210542078469</v>
      </c>
      <c r="W144" s="79">
        <v>7260</v>
      </c>
      <c r="X144" s="77">
        <f t="shared" si="90"/>
        <v>0.72476789457921531</v>
      </c>
      <c r="Y144" s="101">
        <v>5562</v>
      </c>
      <c r="Z144" s="79">
        <v>1188</v>
      </c>
      <c r="AA144" s="77">
        <f t="shared" si="91"/>
        <v>0.21359223300970873</v>
      </c>
      <c r="AB144" s="79">
        <v>4374</v>
      </c>
      <c r="AC144" s="77">
        <f t="shared" si="92"/>
        <v>0.78640776699029125</v>
      </c>
      <c r="AD144" s="101">
        <v>2145</v>
      </c>
      <c r="AE144" s="79">
        <v>290</v>
      </c>
      <c r="AF144" s="77">
        <f t="shared" si="93"/>
        <v>0.1351981351981352</v>
      </c>
      <c r="AG144" s="79">
        <v>1855</v>
      </c>
      <c r="AH144" s="77">
        <f t="shared" si="94"/>
        <v>0.86480186480186483</v>
      </c>
      <c r="AI144" s="101">
        <v>597</v>
      </c>
      <c r="AJ144" s="79">
        <v>46</v>
      </c>
      <c r="AK144" s="77">
        <f t="shared" si="95"/>
        <v>7.705192629815745E-2</v>
      </c>
      <c r="AL144" s="79">
        <v>551</v>
      </c>
      <c r="AM144" s="77">
        <f t="shared" si="96"/>
        <v>0.92294807370184251</v>
      </c>
      <c r="AN144" s="101">
        <f t="shared" si="97"/>
        <v>29891</v>
      </c>
      <c r="AO144" s="79">
        <f t="shared" si="98"/>
        <v>7861</v>
      </c>
      <c r="AP144" s="77">
        <f t="shared" si="99"/>
        <v>0.26298885952293333</v>
      </c>
      <c r="AQ144" s="79">
        <f t="shared" si="82"/>
        <v>22030</v>
      </c>
      <c r="AR144" s="77">
        <f t="shared" si="100"/>
        <v>0.73701114047706673</v>
      </c>
      <c r="AS144" s="98"/>
      <c r="AT144" s="272">
        <v>47</v>
      </c>
      <c r="AU144" s="342" t="s">
        <v>15</v>
      </c>
      <c r="AV144" s="11" t="s">
        <v>136</v>
      </c>
      <c r="AW144" s="225">
        <v>28694</v>
      </c>
      <c r="AX144" s="40">
        <v>7539</v>
      </c>
      <c r="AY144" s="91">
        <v>0.26273785460374993</v>
      </c>
      <c r="AZ144" s="40">
        <v>21155</v>
      </c>
      <c r="BA144" s="91">
        <v>0.73726214539625012</v>
      </c>
      <c r="BB144" s="98"/>
      <c r="BD144" s="85"/>
      <c r="BE144" s="85"/>
      <c r="BF144" s="85"/>
      <c r="BG144" s="85"/>
      <c r="BH144" s="85"/>
      <c r="BI144" s="85"/>
      <c r="BJ144" s="85"/>
      <c r="BK144" s="85"/>
      <c r="BL144" s="85"/>
      <c r="BM144" s="85"/>
    </row>
    <row r="145" spans="1:65" s="12" customFormat="1" ht="13.5" customHeight="1">
      <c r="A145" s="81"/>
      <c r="B145" s="263"/>
      <c r="C145" s="330"/>
      <c r="D145" s="70" t="s">
        <v>142</v>
      </c>
      <c r="E145" s="102">
        <v>3</v>
      </c>
      <c r="F145" s="69">
        <v>1</v>
      </c>
      <c r="G145" s="67">
        <f t="shared" si="83"/>
        <v>0.33333333333333331</v>
      </c>
      <c r="H145" s="69">
        <v>2</v>
      </c>
      <c r="I145" s="67">
        <f t="shared" si="84"/>
        <v>0.66666666666666663</v>
      </c>
      <c r="J145" s="102">
        <v>18</v>
      </c>
      <c r="K145" s="69">
        <v>6</v>
      </c>
      <c r="L145" s="67">
        <f t="shared" si="85"/>
        <v>0.33333333333333331</v>
      </c>
      <c r="M145" s="69">
        <v>12</v>
      </c>
      <c r="N145" s="67">
        <f t="shared" si="86"/>
        <v>0.66666666666666663</v>
      </c>
      <c r="O145" s="102">
        <v>2793</v>
      </c>
      <c r="P145" s="69">
        <v>592</v>
      </c>
      <c r="Q145" s="67">
        <f t="shared" si="87"/>
        <v>0.21195846759756534</v>
      </c>
      <c r="R145" s="69">
        <v>2201</v>
      </c>
      <c r="S145" s="67">
        <f t="shared" si="88"/>
        <v>0.78804153240243469</v>
      </c>
      <c r="T145" s="102">
        <v>1493</v>
      </c>
      <c r="U145" s="69">
        <v>359</v>
      </c>
      <c r="V145" s="67">
        <f t="shared" si="89"/>
        <v>0.24045545880776958</v>
      </c>
      <c r="W145" s="69">
        <v>1134</v>
      </c>
      <c r="X145" s="67">
        <f t="shared" si="90"/>
        <v>0.75954454119223036</v>
      </c>
      <c r="Y145" s="102">
        <v>702</v>
      </c>
      <c r="Z145" s="69">
        <v>140</v>
      </c>
      <c r="AA145" s="67">
        <f t="shared" si="91"/>
        <v>0.19943019943019943</v>
      </c>
      <c r="AB145" s="69">
        <v>562</v>
      </c>
      <c r="AC145" s="67">
        <f t="shared" si="92"/>
        <v>0.80056980056980054</v>
      </c>
      <c r="AD145" s="102">
        <v>221</v>
      </c>
      <c r="AE145" s="69">
        <v>17</v>
      </c>
      <c r="AF145" s="67">
        <f t="shared" si="93"/>
        <v>7.6923076923076927E-2</v>
      </c>
      <c r="AG145" s="69">
        <v>204</v>
      </c>
      <c r="AH145" s="67">
        <f t="shared" si="94"/>
        <v>0.92307692307692313</v>
      </c>
      <c r="AI145" s="102">
        <v>103</v>
      </c>
      <c r="AJ145" s="69">
        <v>5</v>
      </c>
      <c r="AK145" s="67">
        <f t="shared" si="95"/>
        <v>4.8543689320388349E-2</v>
      </c>
      <c r="AL145" s="69">
        <v>98</v>
      </c>
      <c r="AM145" s="67">
        <f t="shared" si="96"/>
        <v>0.95145631067961167</v>
      </c>
      <c r="AN145" s="102">
        <f t="shared" si="97"/>
        <v>5333</v>
      </c>
      <c r="AO145" s="69">
        <f t="shared" si="98"/>
        <v>1120</v>
      </c>
      <c r="AP145" s="67">
        <f t="shared" si="99"/>
        <v>0.21001312582036377</v>
      </c>
      <c r="AQ145" s="68">
        <f t="shared" si="82"/>
        <v>4213</v>
      </c>
      <c r="AR145" s="67">
        <f t="shared" si="100"/>
        <v>0.7899868741796362</v>
      </c>
      <c r="AS145" s="98"/>
      <c r="AT145" s="272"/>
      <c r="AU145" s="342"/>
      <c r="AV145" s="11" t="s">
        <v>142</v>
      </c>
      <c r="AW145" s="225">
        <v>5431</v>
      </c>
      <c r="AX145" s="40">
        <v>1199</v>
      </c>
      <c r="AY145" s="91">
        <v>0.22076965568035353</v>
      </c>
      <c r="AZ145" s="40">
        <v>4232</v>
      </c>
      <c r="BA145" s="91">
        <v>0.77923034431964644</v>
      </c>
      <c r="BB145" s="98"/>
      <c r="BD145" s="85"/>
      <c r="BE145" s="85"/>
      <c r="BF145" s="85"/>
      <c r="BG145" s="85"/>
      <c r="BH145" s="85"/>
      <c r="BI145" s="85"/>
      <c r="BJ145" s="85"/>
      <c r="BK145" s="85"/>
      <c r="BL145" s="85"/>
      <c r="BM145" s="85"/>
    </row>
    <row r="146" spans="1:65" s="12" customFormat="1" ht="13.5" customHeight="1">
      <c r="A146" s="81"/>
      <c r="B146" s="264"/>
      <c r="C146" s="332"/>
      <c r="D146" s="76" t="s">
        <v>141</v>
      </c>
      <c r="E146" s="103">
        <v>32</v>
      </c>
      <c r="F146" s="75">
        <v>11</v>
      </c>
      <c r="G146" s="13">
        <f t="shared" si="83"/>
        <v>0.34375</v>
      </c>
      <c r="H146" s="75">
        <v>21</v>
      </c>
      <c r="I146" s="13">
        <f t="shared" si="84"/>
        <v>0.65625</v>
      </c>
      <c r="J146" s="103">
        <v>174</v>
      </c>
      <c r="K146" s="75">
        <v>42</v>
      </c>
      <c r="L146" s="13">
        <f t="shared" si="85"/>
        <v>0.2413793103448276</v>
      </c>
      <c r="M146" s="75">
        <v>132</v>
      </c>
      <c r="N146" s="13">
        <f t="shared" si="86"/>
        <v>0.75862068965517238</v>
      </c>
      <c r="O146" s="103">
        <v>14178</v>
      </c>
      <c r="P146" s="75">
        <v>4126</v>
      </c>
      <c r="Q146" s="13">
        <f t="shared" si="87"/>
        <v>0.29101424742558896</v>
      </c>
      <c r="R146" s="75">
        <v>10052</v>
      </c>
      <c r="S146" s="13">
        <f t="shared" si="88"/>
        <v>0.7089857525744111</v>
      </c>
      <c r="T146" s="103">
        <v>11510</v>
      </c>
      <c r="U146" s="75">
        <v>3116</v>
      </c>
      <c r="V146" s="13">
        <f t="shared" si="89"/>
        <v>0.27072111207645527</v>
      </c>
      <c r="W146" s="75">
        <v>8394</v>
      </c>
      <c r="X146" s="13">
        <f t="shared" si="90"/>
        <v>0.72927888792354478</v>
      </c>
      <c r="Y146" s="103">
        <v>6264</v>
      </c>
      <c r="Z146" s="75">
        <v>1328</v>
      </c>
      <c r="AA146" s="13">
        <f t="shared" si="91"/>
        <v>0.21200510855683269</v>
      </c>
      <c r="AB146" s="75">
        <v>4936</v>
      </c>
      <c r="AC146" s="13">
        <f t="shared" si="92"/>
        <v>0.78799489144316726</v>
      </c>
      <c r="AD146" s="103">
        <v>2366</v>
      </c>
      <c r="AE146" s="75">
        <v>307</v>
      </c>
      <c r="AF146" s="13">
        <f t="shared" si="93"/>
        <v>0.1297548605240913</v>
      </c>
      <c r="AG146" s="75">
        <v>2059</v>
      </c>
      <c r="AH146" s="13">
        <f t="shared" si="94"/>
        <v>0.87024513947590876</v>
      </c>
      <c r="AI146" s="103">
        <v>700</v>
      </c>
      <c r="AJ146" s="75">
        <v>51</v>
      </c>
      <c r="AK146" s="13">
        <f t="shared" si="95"/>
        <v>7.2857142857142856E-2</v>
      </c>
      <c r="AL146" s="75">
        <v>649</v>
      </c>
      <c r="AM146" s="13">
        <f t="shared" si="96"/>
        <v>0.92714285714285716</v>
      </c>
      <c r="AN146" s="103">
        <f t="shared" si="97"/>
        <v>35224</v>
      </c>
      <c r="AO146" s="75">
        <f t="shared" si="98"/>
        <v>8981</v>
      </c>
      <c r="AP146" s="13">
        <f t="shared" si="99"/>
        <v>0.25496820349761529</v>
      </c>
      <c r="AQ146" s="34">
        <f t="shared" si="82"/>
        <v>26243</v>
      </c>
      <c r="AR146" s="13">
        <f t="shared" si="100"/>
        <v>0.74503179650238471</v>
      </c>
      <c r="AS146" s="98"/>
      <c r="AT146" s="272"/>
      <c r="AU146" s="342"/>
      <c r="AV146" s="160" t="s">
        <v>74</v>
      </c>
      <c r="AW146" s="225">
        <v>34125</v>
      </c>
      <c r="AX146" s="40">
        <v>8738</v>
      </c>
      <c r="AY146" s="91">
        <v>0.25605860805860808</v>
      </c>
      <c r="AZ146" s="40">
        <v>25387</v>
      </c>
      <c r="BA146" s="91">
        <v>0.74394139194139197</v>
      </c>
      <c r="BB146" s="98"/>
      <c r="BD146" s="2"/>
      <c r="BE146" s="86"/>
      <c r="BF146" s="86"/>
      <c r="BG146" s="86"/>
      <c r="BH146" s="86"/>
      <c r="BI146" s="86"/>
      <c r="BJ146" s="86"/>
      <c r="BK146" s="86"/>
      <c r="BL146" s="86"/>
      <c r="BM146" s="85"/>
    </row>
    <row r="147" spans="1:65" s="12" customFormat="1" ht="13.5" customHeight="1">
      <c r="A147" s="81"/>
      <c r="B147" s="262">
        <v>48</v>
      </c>
      <c r="C147" s="329" t="s">
        <v>26</v>
      </c>
      <c r="D147" s="80" t="s">
        <v>143</v>
      </c>
      <c r="E147" s="101">
        <v>12</v>
      </c>
      <c r="F147" s="79">
        <v>4</v>
      </c>
      <c r="G147" s="77">
        <f t="shared" si="83"/>
        <v>0.33333333333333331</v>
      </c>
      <c r="H147" s="79">
        <v>8</v>
      </c>
      <c r="I147" s="77">
        <f t="shared" si="84"/>
        <v>0.66666666666666663</v>
      </c>
      <c r="J147" s="101">
        <v>74</v>
      </c>
      <c r="K147" s="79">
        <v>12</v>
      </c>
      <c r="L147" s="77">
        <f t="shared" si="85"/>
        <v>0.16216216216216217</v>
      </c>
      <c r="M147" s="79">
        <v>62</v>
      </c>
      <c r="N147" s="77">
        <f t="shared" si="86"/>
        <v>0.83783783783783783</v>
      </c>
      <c r="O147" s="101">
        <v>5919</v>
      </c>
      <c r="P147" s="79">
        <v>1970</v>
      </c>
      <c r="Q147" s="77">
        <f t="shared" si="87"/>
        <v>0.33282649096131101</v>
      </c>
      <c r="R147" s="79">
        <v>3949</v>
      </c>
      <c r="S147" s="77">
        <f t="shared" si="88"/>
        <v>0.66717350903868899</v>
      </c>
      <c r="T147" s="101">
        <v>5037</v>
      </c>
      <c r="U147" s="79">
        <v>1575</v>
      </c>
      <c r="V147" s="77">
        <f t="shared" si="89"/>
        <v>0.31268612269207863</v>
      </c>
      <c r="W147" s="79">
        <v>3462</v>
      </c>
      <c r="X147" s="77">
        <f t="shared" si="90"/>
        <v>0.68731387730792137</v>
      </c>
      <c r="Y147" s="101">
        <v>3124</v>
      </c>
      <c r="Z147" s="79">
        <v>634</v>
      </c>
      <c r="AA147" s="77">
        <f t="shared" si="91"/>
        <v>0.2029449423815621</v>
      </c>
      <c r="AB147" s="79">
        <v>2490</v>
      </c>
      <c r="AC147" s="77">
        <f t="shared" si="92"/>
        <v>0.79705505761843787</v>
      </c>
      <c r="AD147" s="101">
        <v>1463</v>
      </c>
      <c r="AE147" s="79">
        <v>173</v>
      </c>
      <c r="AF147" s="77">
        <f t="shared" si="93"/>
        <v>0.11825017088174983</v>
      </c>
      <c r="AG147" s="79">
        <v>1290</v>
      </c>
      <c r="AH147" s="77">
        <f t="shared" si="94"/>
        <v>0.88174982911825017</v>
      </c>
      <c r="AI147" s="101">
        <v>481</v>
      </c>
      <c r="AJ147" s="79">
        <v>35</v>
      </c>
      <c r="AK147" s="77">
        <f t="shared" si="95"/>
        <v>7.2765072765072769E-2</v>
      </c>
      <c r="AL147" s="79">
        <v>446</v>
      </c>
      <c r="AM147" s="77">
        <f t="shared" si="96"/>
        <v>0.92723492723492729</v>
      </c>
      <c r="AN147" s="101">
        <f t="shared" si="97"/>
        <v>16110</v>
      </c>
      <c r="AO147" s="79">
        <f t="shared" si="98"/>
        <v>4403</v>
      </c>
      <c r="AP147" s="77">
        <f t="shared" si="99"/>
        <v>0.27330850403476104</v>
      </c>
      <c r="AQ147" s="78">
        <f t="shared" si="82"/>
        <v>11707</v>
      </c>
      <c r="AR147" s="77">
        <f t="shared" si="100"/>
        <v>0.72669149596523896</v>
      </c>
      <c r="AS147" s="98"/>
      <c r="AT147" s="272">
        <v>48</v>
      </c>
      <c r="AU147" s="342" t="s">
        <v>26</v>
      </c>
      <c r="AV147" s="11" t="s">
        <v>136</v>
      </c>
      <c r="AW147" s="225">
        <v>15569</v>
      </c>
      <c r="AX147" s="40">
        <v>4444</v>
      </c>
      <c r="AY147" s="91">
        <v>0.28543901342411204</v>
      </c>
      <c r="AZ147" s="40">
        <v>11125</v>
      </c>
      <c r="BA147" s="91">
        <v>0.71456098657588796</v>
      </c>
      <c r="BB147" s="98"/>
      <c r="BD147" s="87"/>
      <c r="BE147" s="86"/>
      <c r="BF147" s="86"/>
      <c r="BG147" s="86"/>
      <c r="BH147" s="86"/>
      <c r="BI147" s="86"/>
      <c r="BJ147" s="86"/>
      <c r="BK147" s="86"/>
      <c r="BL147" s="86"/>
      <c r="BM147" s="85"/>
    </row>
    <row r="148" spans="1:65" s="12" customFormat="1" ht="13.5" customHeight="1">
      <c r="A148" s="81"/>
      <c r="B148" s="263"/>
      <c r="C148" s="330"/>
      <c r="D148" s="70" t="s">
        <v>142</v>
      </c>
      <c r="E148" s="102">
        <v>2</v>
      </c>
      <c r="F148" s="69">
        <v>0</v>
      </c>
      <c r="G148" s="67">
        <f t="shared" si="83"/>
        <v>0</v>
      </c>
      <c r="H148" s="69">
        <v>2</v>
      </c>
      <c r="I148" s="67">
        <f t="shared" si="84"/>
        <v>1</v>
      </c>
      <c r="J148" s="102">
        <v>10</v>
      </c>
      <c r="K148" s="69">
        <v>3</v>
      </c>
      <c r="L148" s="67">
        <f t="shared" si="85"/>
        <v>0.3</v>
      </c>
      <c r="M148" s="69">
        <v>7</v>
      </c>
      <c r="N148" s="67">
        <f t="shared" si="86"/>
        <v>0.7</v>
      </c>
      <c r="O148" s="102">
        <v>1428</v>
      </c>
      <c r="P148" s="69">
        <v>350</v>
      </c>
      <c r="Q148" s="67">
        <f t="shared" si="87"/>
        <v>0.24509803921568626</v>
      </c>
      <c r="R148" s="69">
        <v>1078</v>
      </c>
      <c r="S148" s="67">
        <f t="shared" si="88"/>
        <v>0.75490196078431371</v>
      </c>
      <c r="T148" s="102">
        <v>724</v>
      </c>
      <c r="U148" s="69">
        <v>177</v>
      </c>
      <c r="V148" s="67">
        <f t="shared" si="89"/>
        <v>0.24447513812154695</v>
      </c>
      <c r="W148" s="69">
        <v>547</v>
      </c>
      <c r="X148" s="67">
        <f t="shared" si="90"/>
        <v>0.75552486187845302</v>
      </c>
      <c r="Y148" s="102">
        <v>336</v>
      </c>
      <c r="Z148" s="69">
        <v>65</v>
      </c>
      <c r="AA148" s="67">
        <f t="shared" si="91"/>
        <v>0.19345238095238096</v>
      </c>
      <c r="AB148" s="69">
        <v>271</v>
      </c>
      <c r="AC148" s="67">
        <f t="shared" si="92"/>
        <v>0.80654761904761907</v>
      </c>
      <c r="AD148" s="102">
        <v>169</v>
      </c>
      <c r="AE148" s="69">
        <v>16</v>
      </c>
      <c r="AF148" s="67">
        <f t="shared" si="93"/>
        <v>9.4674556213017749E-2</v>
      </c>
      <c r="AG148" s="69">
        <v>153</v>
      </c>
      <c r="AH148" s="67">
        <f t="shared" si="94"/>
        <v>0.90532544378698221</v>
      </c>
      <c r="AI148" s="102">
        <v>70</v>
      </c>
      <c r="AJ148" s="69">
        <v>1</v>
      </c>
      <c r="AK148" s="67">
        <f t="shared" si="95"/>
        <v>1.4285714285714285E-2</v>
      </c>
      <c r="AL148" s="69">
        <v>69</v>
      </c>
      <c r="AM148" s="67">
        <f t="shared" si="96"/>
        <v>0.98571428571428577</v>
      </c>
      <c r="AN148" s="102">
        <f t="shared" si="97"/>
        <v>2739</v>
      </c>
      <c r="AO148" s="69">
        <f t="shared" si="98"/>
        <v>612</v>
      </c>
      <c r="AP148" s="67">
        <f t="shared" si="99"/>
        <v>0.22343921139101863</v>
      </c>
      <c r="AQ148" s="68">
        <f t="shared" si="82"/>
        <v>2127</v>
      </c>
      <c r="AR148" s="67">
        <f t="shared" si="100"/>
        <v>0.77656078860898137</v>
      </c>
      <c r="AS148" s="98"/>
      <c r="AT148" s="272"/>
      <c r="AU148" s="342"/>
      <c r="AV148" s="11" t="s">
        <v>142</v>
      </c>
      <c r="AW148" s="225">
        <v>2698</v>
      </c>
      <c r="AX148" s="40">
        <v>564</v>
      </c>
      <c r="AY148" s="91">
        <v>0.20904373610081542</v>
      </c>
      <c r="AZ148" s="40">
        <v>2134</v>
      </c>
      <c r="BA148" s="91">
        <v>0.79095626389918461</v>
      </c>
      <c r="BB148" s="98"/>
      <c r="BD148" s="87"/>
      <c r="BE148" s="86"/>
      <c r="BF148" s="86"/>
      <c r="BG148" s="86"/>
      <c r="BH148" s="86"/>
      <c r="BI148" s="86"/>
      <c r="BJ148" s="86"/>
      <c r="BK148" s="86"/>
      <c r="BL148" s="86"/>
      <c r="BM148" s="85"/>
    </row>
    <row r="149" spans="1:65" s="12" customFormat="1" ht="13.5" customHeight="1">
      <c r="A149" s="81"/>
      <c r="B149" s="264"/>
      <c r="C149" s="332"/>
      <c r="D149" s="76" t="s">
        <v>141</v>
      </c>
      <c r="E149" s="103">
        <v>14</v>
      </c>
      <c r="F149" s="75">
        <v>4</v>
      </c>
      <c r="G149" s="13">
        <f t="shared" si="83"/>
        <v>0.2857142857142857</v>
      </c>
      <c r="H149" s="75">
        <v>10</v>
      </c>
      <c r="I149" s="13">
        <f t="shared" si="84"/>
        <v>0.7142857142857143</v>
      </c>
      <c r="J149" s="103">
        <v>84</v>
      </c>
      <c r="K149" s="75">
        <v>15</v>
      </c>
      <c r="L149" s="13">
        <f t="shared" si="85"/>
        <v>0.17857142857142858</v>
      </c>
      <c r="M149" s="75">
        <v>69</v>
      </c>
      <c r="N149" s="13">
        <f t="shared" si="86"/>
        <v>0.8214285714285714</v>
      </c>
      <c r="O149" s="103">
        <v>7347</v>
      </c>
      <c r="P149" s="75">
        <v>2320</v>
      </c>
      <c r="Q149" s="13">
        <f t="shared" si="87"/>
        <v>0.31577514631822512</v>
      </c>
      <c r="R149" s="75">
        <v>5027</v>
      </c>
      <c r="S149" s="13">
        <f t="shared" si="88"/>
        <v>0.68422485368177488</v>
      </c>
      <c r="T149" s="103">
        <v>5761</v>
      </c>
      <c r="U149" s="75">
        <v>1752</v>
      </c>
      <c r="V149" s="13">
        <f t="shared" si="89"/>
        <v>0.30411386911994448</v>
      </c>
      <c r="W149" s="75">
        <v>4009</v>
      </c>
      <c r="X149" s="13">
        <f t="shared" si="90"/>
        <v>0.69588613088005558</v>
      </c>
      <c r="Y149" s="103">
        <v>3460</v>
      </c>
      <c r="Z149" s="75">
        <v>699</v>
      </c>
      <c r="AA149" s="13">
        <f t="shared" si="91"/>
        <v>0.20202312138728323</v>
      </c>
      <c r="AB149" s="75">
        <v>2761</v>
      </c>
      <c r="AC149" s="13">
        <f t="shared" si="92"/>
        <v>0.79797687861271671</v>
      </c>
      <c r="AD149" s="103">
        <v>1632</v>
      </c>
      <c r="AE149" s="75">
        <v>189</v>
      </c>
      <c r="AF149" s="13">
        <f t="shared" si="93"/>
        <v>0.11580882352941177</v>
      </c>
      <c r="AG149" s="75">
        <v>1443</v>
      </c>
      <c r="AH149" s="13">
        <f t="shared" si="94"/>
        <v>0.8841911764705882</v>
      </c>
      <c r="AI149" s="103">
        <v>551</v>
      </c>
      <c r="AJ149" s="75">
        <v>36</v>
      </c>
      <c r="AK149" s="13">
        <f t="shared" si="95"/>
        <v>6.5335753176043551E-2</v>
      </c>
      <c r="AL149" s="75">
        <v>515</v>
      </c>
      <c r="AM149" s="13">
        <f t="shared" si="96"/>
        <v>0.93466424682395643</v>
      </c>
      <c r="AN149" s="103">
        <f t="shared" si="97"/>
        <v>18849</v>
      </c>
      <c r="AO149" s="75">
        <f t="shared" si="98"/>
        <v>5015</v>
      </c>
      <c r="AP149" s="13">
        <f t="shared" si="99"/>
        <v>0.26606186004562576</v>
      </c>
      <c r="AQ149" s="34">
        <f t="shared" si="82"/>
        <v>13834</v>
      </c>
      <c r="AR149" s="13">
        <f t="shared" si="100"/>
        <v>0.73393813995437429</v>
      </c>
      <c r="AS149" s="98"/>
      <c r="AT149" s="272"/>
      <c r="AU149" s="342"/>
      <c r="AV149" s="160" t="s">
        <v>74</v>
      </c>
      <c r="AW149" s="225">
        <v>18267</v>
      </c>
      <c r="AX149" s="40">
        <v>5008</v>
      </c>
      <c r="AY149" s="91">
        <v>0.27415558110253463</v>
      </c>
      <c r="AZ149" s="40">
        <v>13259</v>
      </c>
      <c r="BA149" s="91">
        <v>0.72584441889746543</v>
      </c>
      <c r="BB149" s="98"/>
      <c r="BD149" s="87"/>
      <c r="BE149" s="86"/>
      <c r="BF149" s="86"/>
      <c r="BG149" s="86"/>
      <c r="BH149" s="86"/>
      <c r="BI149" s="86"/>
      <c r="BJ149" s="86"/>
      <c r="BK149" s="86"/>
      <c r="BL149" s="86"/>
      <c r="BM149" s="85"/>
    </row>
    <row r="150" spans="1:65" s="12" customFormat="1" ht="13.5" customHeight="1">
      <c r="B150" s="262">
        <v>49</v>
      </c>
      <c r="C150" s="329" t="s">
        <v>27</v>
      </c>
      <c r="D150" s="80" t="s">
        <v>143</v>
      </c>
      <c r="E150" s="101">
        <v>8</v>
      </c>
      <c r="F150" s="79">
        <v>0</v>
      </c>
      <c r="G150" s="77">
        <f t="shared" si="83"/>
        <v>0</v>
      </c>
      <c r="H150" s="79">
        <v>8</v>
      </c>
      <c r="I150" s="77">
        <f t="shared" si="84"/>
        <v>1</v>
      </c>
      <c r="J150" s="101">
        <v>32</v>
      </c>
      <c r="K150" s="79">
        <v>4</v>
      </c>
      <c r="L150" s="77">
        <f t="shared" si="85"/>
        <v>0.125</v>
      </c>
      <c r="M150" s="79">
        <v>28</v>
      </c>
      <c r="N150" s="77">
        <f t="shared" si="86"/>
        <v>0.875</v>
      </c>
      <c r="O150" s="101">
        <v>6007</v>
      </c>
      <c r="P150" s="79">
        <v>1255</v>
      </c>
      <c r="Q150" s="77">
        <f t="shared" si="87"/>
        <v>0.2089229232562011</v>
      </c>
      <c r="R150" s="79">
        <v>4752</v>
      </c>
      <c r="S150" s="77">
        <f t="shared" si="88"/>
        <v>0.7910770767437989</v>
      </c>
      <c r="T150" s="101">
        <v>5714</v>
      </c>
      <c r="U150" s="79">
        <v>890</v>
      </c>
      <c r="V150" s="77">
        <f t="shared" si="89"/>
        <v>0.15575778788939448</v>
      </c>
      <c r="W150" s="79">
        <v>4824</v>
      </c>
      <c r="X150" s="77">
        <f t="shared" si="90"/>
        <v>0.84424221211060557</v>
      </c>
      <c r="Y150" s="101">
        <v>3171</v>
      </c>
      <c r="Z150" s="79">
        <v>336</v>
      </c>
      <c r="AA150" s="77">
        <f t="shared" si="91"/>
        <v>0.10596026490066225</v>
      </c>
      <c r="AB150" s="79">
        <v>2835</v>
      </c>
      <c r="AC150" s="77">
        <f t="shared" si="92"/>
        <v>0.89403973509933776</v>
      </c>
      <c r="AD150" s="101">
        <v>1241</v>
      </c>
      <c r="AE150" s="79">
        <v>95</v>
      </c>
      <c r="AF150" s="77">
        <f t="shared" si="93"/>
        <v>7.6551168412570508E-2</v>
      </c>
      <c r="AG150" s="79">
        <v>1146</v>
      </c>
      <c r="AH150" s="77">
        <f t="shared" si="94"/>
        <v>0.92344883158742952</v>
      </c>
      <c r="AI150" s="101">
        <v>349</v>
      </c>
      <c r="AJ150" s="79">
        <v>10</v>
      </c>
      <c r="AK150" s="77">
        <f t="shared" si="95"/>
        <v>2.865329512893983E-2</v>
      </c>
      <c r="AL150" s="79">
        <v>339</v>
      </c>
      <c r="AM150" s="77">
        <f t="shared" si="96"/>
        <v>0.97134670487106012</v>
      </c>
      <c r="AN150" s="101">
        <f t="shared" si="97"/>
        <v>16522</v>
      </c>
      <c r="AO150" s="79">
        <f t="shared" si="98"/>
        <v>2590</v>
      </c>
      <c r="AP150" s="77">
        <f t="shared" si="99"/>
        <v>0.15676068272606222</v>
      </c>
      <c r="AQ150" s="78">
        <f t="shared" ref="AQ150:AQ197" si="101">SUM(H150,M150,R150,W150,AB150,AG150,AL150)</f>
        <v>13932</v>
      </c>
      <c r="AR150" s="77">
        <f t="shared" si="100"/>
        <v>0.84323931727393775</v>
      </c>
      <c r="AS150" s="98"/>
      <c r="AT150" s="272">
        <v>49</v>
      </c>
      <c r="AU150" s="342" t="s">
        <v>27</v>
      </c>
      <c r="AV150" s="11" t="s">
        <v>136</v>
      </c>
      <c r="AW150" s="225">
        <v>16158</v>
      </c>
      <c r="AX150" s="40">
        <v>2331</v>
      </c>
      <c r="AY150" s="91">
        <v>0.14426290382473078</v>
      </c>
      <c r="AZ150" s="40">
        <v>13827</v>
      </c>
      <c r="BA150" s="91">
        <v>0.85573709617526916</v>
      </c>
      <c r="BB150" s="98"/>
      <c r="BD150" s="87"/>
      <c r="BE150" s="86"/>
      <c r="BF150" s="86"/>
      <c r="BG150" s="86"/>
      <c r="BH150" s="86"/>
      <c r="BI150" s="86"/>
      <c r="BJ150" s="86"/>
      <c r="BK150" s="86"/>
      <c r="BL150" s="86"/>
      <c r="BM150" s="85"/>
    </row>
    <row r="151" spans="1:65" s="12" customFormat="1" ht="13.5" customHeight="1">
      <c r="B151" s="263"/>
      <c r="C151" s="330"/>
      <c r="D151" s="70" t="s">
        <v>142</v>
      </c>
      <c r="E151" s="102">
        <v>1</v>
      </c>
      <c r="F151" s="69">
        <v>0</v>
      </c>
      <c r="G151" s="67">
        <f t="shared" ref="G151:G198" si="102">IFERROR(F151/E151,"-")</f>
        <v>0</v>
      </c>
      <c r="H151" s="69">
        <v>1</v>
      </c>
      <c r="I151" s="67">
        <f t="shared" ref="I151:I198" si="103">IFERROR(H151/E151,"-")</f>
        <v>1</v>
      </c>
      <c r="J151" s="102">
        <v>4</v>
      </c>
      <c r="K151" s="69">
        <v>1</v>
      </c>
      <c r="L151" s="67">
        <f t="shared" ref="L151:L198" si="104">IFERROR(K151/J151,"-")</f>
        <v>0.25</v>
      </c>
      <c r="M151" s="69">
        <v>3</v>
      </c>
      <c r="N151" s="67">
        <f t="shared" ref="N151:N198" si="105">IFERROR(M151/J151,"-")</f>
        <v>0.75</v>
      </c>
      <c r="O151" s="102">
        <v>1223</v>
      </c>
      <c r="P151" s="69">
        <v>212</v>
      </c>
      <c r="Q151" s="67">
        <f t="shared" ref="Q151:Q198" si="106">IFERROR(P151/O151,"-")</f>
        <v>0.1733442354865086</v>
      </c>
      <c r="R151" s="69">
        <v>1011</v>
      </c>
      <c r="S151" s="67">
        <f t="shared" ref="S151:S198" si="107">IFERROR(R151/O151,"-")</f>
        <v>0.82665576451349143</v>
      </c>
      <c r="T151" s="102">
        <v>738</v>
      </c>
      <c r="U151" s="69">
        <v>98</v>
      </c>
      <c r="V151" s="67">
        <f t="shared" ref="V151:V198" si="108">IFERROR(U151/T151,"-")</f>
        <v>0.13279132791327913</v>
      </c>
      <c r="W151" s="69">
        <v>640</v>
      </c>
      <c r="X151" s="67">
        <f t="shared" ref="X151:X198" si="109">IFERROR(W151/T151,"-")</f>
        <v>0.86720867208672092</v>
      </c>
      <c r="Y151" s="102">
        <v>351</v>
      </c>
      <c r="Z151" s="69">
        <v>29</v>
      </c>
      <c r="AA151" s="67">
        <f t="shared" ref="AA151:AA198" si="110">IFERROR(Z151/Y151,"-")</f>
        <v>8.2621082621082614E-2</v>
      </c>
      <c r="AB151" s="69">
        <v>322</v>
      </c>
      <c r="AC151" s="67">
        <f t="shared" ref="AC151:AC198" si="111">IFERROR(AB151/Y151,"-")</f>
        <v>0.91737891737891741</v>
      </c>
      <c r="AD151" s="102">
        <v>168</v>
      </c>
      <c r="AE151" s="69">
        <v>5</v>
      </c>
      <c r="AF151" s="67">
        <f t="shared" ref="AF151:AF198" si="112">IFERROR(AE151/AD151,"-")</f>
        <v>2.976190476190476E-2</v>
      </c>
      <c r="AG151" s="69">
        <v>163</v>
      </c>
      <c r="AH151" s="67">
        <f t="shared" ref="AH151:AH198" si="113">IFERROR(AG151/AD151,"-")</f>
        <v>0.97023809523809523</v>
      </c>
      <c r="AI151" s="102">
        <v>74</v>
      </c>
      <c r="AJ151" s="69">
        <v>1</v>
      </c>
      <c r="AK151" s="67">
        <f t="shared" ref="AK151:AK198" si="114">IFERROR(AJ151/AI151,"-")</f>
        <v>1.3513513513513514E-2</v>
      </c>
      <c r="AL151" s="69">
        <v>73</v>
      </c>
      <c r="AM151" s="67">
        <f t="shared" ref="AM151:AM198" si="115">IFERROR(AL151/AI151,"-")</f>
        <v>0.98648648648648651</v>
      </c>
      <c r="AN151" s="102">
        <f t="shared" ref="AN151:AN198" si="116">SUM(E151,J151,O151,T151,Y151,AD151,AI151)</f>
        <v>2559</v>
      </c>
      <c r="AO151" s="69">
        <f t="shared" ref="AO151:AO198" si="117">SUM(F151,K151,P151,U151,Z151,AE151,AJ151)</f>
        <v>346</v>
      </c>
      <c r="AP151" s="67">
        <f t="shared" ref="AP151:AP198" si="118">IFERROR(AO151/AN151,"-")</f>
        <v>0.13520906604142244</v>
      </c>
      <c r="AQ151" s="68">
        <f t="shared" si="101"/>
        <v>2213</v>
      </c>
      <c r="AR151" s="67">
        <f t="shared" ref="AR151:AR198" si="119">IFERROR(AQ151/AN151,"-")</f>
        <v>0.86479093395857753</v>
      </c>
      <c r="AS151" s="98"/>
      <c r="AT151" s="272"/>
      <c r="AU151" s="342"/>
      <c r="AV151" s="11" t="s">
        <v>142</v>
      </c>
      <c r="AW151" s="225">
        <v>2435</v>
      </c>
      <c r="AX151" s="40">
        <v>301</v>
      </c>
      <c r="AY151" s="91">
        <v>0.12361396303901437</v>
      </c>
      <c r="AZ151" s="40">
        <v>2134</v>
      </c>
      <c r="BA151" s="91">
        <v>0.8763860369609856</v>
      </c>
      <c r="BB151" s="98"/>
      <c r="BD151" s="87"/>
      <c r="BE151" s="86"/>
      <c r="BF151" s="86"/>
      <c r="BG151" s="86"/>
      <c r="BH151" s="86"/>
      <c r="BI151" s="86"/>
      <c r="BJ151" s="86"/>
      <c r="BK151" s="86"/>
      <c r="BL151" s="86"/>
      <c r="BM151" s="85"/>
    </row>
    <row r="152" spans="1:65" s="12" customFormat="1" ht="13.5" customHeight="1">
      <c r="B152" s="264"/>
      <c r="C152" s="332"/>
      <c r="D152" s="76" t="s">
        <v>141</v>
      </c>
      <c r="E152" s="103">
        <v>9</v>
      </c>
      <c r="F152" s="75">
        <v>0</v>
      </c>
      <c r="G152" s="13">
        <f t="shared" si="102"/>
        <v>0</v>
      </c>
      <c r="H152" s="75">
        <v>9</v>
      </c>
      <c r="I152" s="13">
        <f t="shared" si="103"/>
        <v>1</v>
      </c>
      <c r="J152" s="103">
        <v>36</v>
      </c>
      <c r="K152" s="75">
        <v>5</v>
      </c>
      <c r="L152" s="13">
        <f t="shared" si="104"/>
        <v>0.1388888888888889</v>
      </c>
      <c r="M152" s="75">
        <v>31</v>
      </c>
      <c r="N152" s="13">
        <f t="shared" si="105"/>
        <v>0.86111111111111116</v>
      </c>
      <c r="O152" s="103">
        <v>7230</v>
      </c>
      <c r="P152" s="75">
        <v>1467</v>
      </c>
      <c r="Q152" s="13">
        <f t="shared" si="106"/>
        <v>0.2029045643153527</v>
      </c>
      <c r="R152" s="75">
        <v>5763</v>
      </c>
      <c r="S152" s="13">
        <f t="shared" si="107"/>
        <v>0.79709543568464736</v>
      </c>
      <c r="T152" s="103">
        <v>6452</v>
      </c>
      <c r="U152" s="75">
        <v>988</v>
      </c>
      <c r="V152" s="13">
        <f t="shared" si="108"/>
        <v>0.15313081215127092</v>
      </c>
      <c r="W152" s="75">
        <v>5464</v>
      </c>
      <c r="X152" s="13">
        <f t="shared" si="109"/>
        <v>0.84686918784872911</v>
      </c>
      <c r="Y152" s="103">
        <v>3522</v>
      </c>
      <c r="Z152" s="75">
        <v>365</v>
      </c>
      <c r="AA152" s="13">
        <f t="shared" si="110"/>
        <v>0.1036342986939239</v>
      </c>
      <c r="AB152" s="75">
        <v>3157</v>
      </c>
      <c r="AC152" s="13">
        <f t="shared" si="111"/>
        <v>0.89636570130607607</v>
      </c>
      <c r="AD152" s="103">
        <v>1409</v>
      </c>
      <c r="AE152" s="75">
        <v>100</v>
      </c>
      <c r="AF152" s="13">
        <f t="shared" si="112"/>
        <v>7.0972320794889993E-2</v>
      </c>
      <c r="AG152" s="75">
        <v>1309</v>
      </c>
      <c r="AH152" s="13">
        <f t="shared" si="113"/>
        <v>0.92902767920510998</v>
      </c>
      <c r="AI152" s="103">
        <v>423</v>
      </c>
      <c r="AJ152" s="75">
        <v>11</v>
      </c>
      <c r="AK152" s="13">
        <f t="shared" si="114"/>
        <v>2.6004728132387706E-2</v>
      </c>
      <c r="AL152" s="75">
        <v>412</v>
      </c>
      <c r="AM152" s="13">
        <f t="shared" si="115"/>
        <v>0.97399527186761226</v>
      </c>
      <c r="AN152" s="103">
        <f t="shared" si="116"/>
        <v>19081</v>
      </c>
      <c r="AO152" s="75">
        <f t="shared" si="117"/>
        <v>2936</v>
      </c>
      <c r="AP152" s="13">
        <f t="shared" si="118"/>
        <v>0.15387034222525026</v>
      </c>
      <c r="AQ152" s="34">
        <f t="shared" si="101"/>
        <v>16145</v>
      </c>
      <c r="AR152" s="13">
        <f t="shared" si="119"/>
        <v>0.8461296577747498</v>
      </c>
      <c r="AS152" s="98"/>
      <c r="AT152" s="272"/>
      <c r="AU152" s="342"/>
      <c r="AV152" s="160" t="s">
        <v>74</v>
      </c>
      <c r="AW152" s="225">
        <v>18593</v>
      </c>
      <c r="AX152" s="40">
        <v>2632</v>
      </c>
      <c r="AY152" s="91">
        <v>0.14155865110525467</v>
      </c>
      <c r="AZ152" s="40">
        <v>15961</v>
      </c>
      <c r="BA152" s="91">
        <v>0.85844134889474533</v>
      </c>
      <c r="BB152" s="98"/>
      <c r="BD152" s="85"/>
      <c r="BE152" s="85"/>
      <c r="BF152" s="85"/>
      <c r="BG152" s="85"/>
      <c r="BH152" s="85"/>
      <c r="BI152" s="85"/>
      <c r="BJ152" s="85"/>
      <c r="BK152" s="85"/>
      <c r="BL152" s="85"/>
      <c r="BM152" s="85"/>
    </row>
    <row r="153" spans="1:65" s="12" customFormat="1" ht="13.5" customHeight="1">
      <c r="B153" s="262">
        <v>50</v>
      </c>
      <c r="C153" s="329" t="s">
        <v>16</v>
      </c>
      <c r="D153" s="80" t="s">
        <v>143</v>
      </c>
      <c r="E153" s="101">
        <v>13</v>
      </c>
      <c r="F153" s="79">
        <v>2</v>
      </c>
      <c r="G153" s="77">
        <f t="shared" si="102"/>
        <v>0.15384615384615385</v>
      </c>
      <c r="H153" s="79">
        <v>11</v>
      </c>
      <c r="I153" s="77">
        <f t="shared" si="103"/>
        <v>0.84615384615384615</v>
      </c>
      <c r="J153" s="101">
        <v>110</v>
      </c>
      <c r="K153" s="79">
        <v>17</v>
      </c>
      <c r="L153" s="77">
        <f t="shared" si="104"/>
        <v>0.15454545454545454</v>
      </c>
      <c r="M153" s="79">
        <v>93</v>
      </c>
      <c r="N153" s="77">
        <f t="shared" si="105"/>
        <v>0.84545454545454546</v>
      </c>
      <c r="O153" s="101">
        <v>5501</v>
      </c>
      <c r="P153" s="79">
        <v>1374</v>
      </c>
      <c r="Q153" s="77">
        <f t="shared" si="106"/>
        <v>0.24977276858752953</v>
      </c>
      <c r="R153" s="79">
        <v>4127</v>
      </c>
      <c r="S153" s="77">
        <f t="shared" si="107"/>
        <v>0.7502272314124705</v>
      </c>
      <c r="T153" s="101">
        <v>5037</v>
      </c>
      <c r="U153" s="79">
        <v>1142</v>
      </c>
      <c r="V153" s="77">
        <f t="shared" si="108"/>
        <v>0.22672225531070081</v>
      </c>
      <c r="W153" s="79">
        <v>3895</v>
      </c>
      <c r="X153" s="77">
        <f t="shared" si="109"/>
        <v>0.77327774468929922</v>
      </c>
      <c r="Y153" s="101">
        <v>2692</v>
      </c>
      <c r="Z153" s="79">
        <v>466</v>
      </c>
      <c r="AA153" s="77">
        <f t="shared" si="110"/>
        <v>0.17310549777117384</v>
      </c>
      <c r="AB153" s="79">
        <v>2226</v>
      </c>
      <c r="AC153" s="77">
        <f t="shared" si="111"/>
        <v>0.8268945022288261</v>
      </c>
      <c r="AD153" s="101">
        <v>1022</v>
      </c>
      <c r="AE153" s="79">
        <v>139</v>
      </c>
      <c r="AF153" s="77">
        <f t="shared" si="112"/>
        <v>0.1360078277886497</v>
      </c>
      <c r="AG153" s="79">
        <v>883</v>
      </c>
      <c r="AH153" s="77">
        <f t="shared" si="113"/>
        <v>0.86399217221135027</v>
      </c>
      <c r="AI153" s="101">
        <v>282</v>
      </c>
      <c r="AJ153" s="79">
        <v>21</v>
      </c>
      <c r="AK153" s="77">
        <f t="shared" si="114"/>
        <v>7.4468085106382975E-2</v>
      </c>
      <c r="AL153" s="79">
        <v>261</v>
      </c>
      <c r="AM153" s="77">
        <f t="shared" si="115"/>
        <v>0.92553191489361697</v>
      </c>
      <c r="AN153" s="101">
        <f t="shared" si="116"/>
        <v>14657</v>
      </c>
      <c r="AO153" s="79">
        <f t="shared" si="117"/>
        <v>3161</v>
      </c>
      <c r="AP153" s="77">
        <f t="shared" si="118"/>
        <v>0.21566487002797299</v>
      </c>
      <c r="AQ153" s="78">
        <f t="shared" si="101"/>
        <v>11496</v>
      </c>
      <c r="AR153" s="77">
        <f t="shared" si="119"/>
        <v>0.78433512997202703</v>
      </c>
      <c r="AS153" s="98"/>
      <c r="AT153" s="272">
        <v>50</v>
      </c>
      <c r="AU153" s="342" t="s">
        <v>16</v>
      </c>
      <c r="AV153" s="11" t="s">
        <v>136</v>
      </c>
      <c r="AW153" s="225">
        <v>13936</v>
      </c>
      <c r="AX153" s="40">
        <v>2945</v>
      </c>
      <c r="AY153" s="91">
        <v>0.2113231917336395</v>
      </c>
      <c r="AZ153" s="40">
        <v>10991</v>
      </c>
      <c r="BA153" s="91">
        <v>0.78867680826636055</v>
      </c>
      <c r="BB153" s="98"/>
      <c r="BD153" s="85"/>
      <c r="BE153" s="85"/>
      <c r="BF153" s="85"/>
      <c r="BG153" s="85"/>
      <c r="BH153" s="85"/>
      <c r="BI153" s="85"/>
      <c r="BJ153" s="85"/>
      <c r="BK153" s="85"/>
      <c r="BL153" s="85"/>
      <c r="BM153" s="85"/>
    </row>
    <row r="154" spans="1:65" s="12" customFormat="1" ht="13.5" customHeight="1">
      <c r="B154" s="263"/>
      <c r="C154" s="330"/>
      <c r="D154" s="70" t="s">
        <v>142</v>
      </c>
      <c r="E154" s="102">
        <v>3</v>
      </c>
      <c r="F154" s="69">
        <v>0</v>
      </c>
      <c r="G154" s="67">
        <f t="shared" si="102"/>
        <v>0</v>
      </c>
      <c r="H154" s="69">
        <v>3</v>
      </c>
      <c r="I154" s="67">
        <f t="shared" si="103"/>
        <v>1</v>
      </c>
      <c r="J154" s="102">
        <v>13</v>
      </c>
      <c r="K154" s="69">
        <v>3</v>
      </c>
      <c r="L154" s="67">
        <f t="shared" si="104"/>
        <v>0.23076923076923078</v>
      </c>
      <c r="M154" s="69">
        <v>10</v>
      </c>
      <c r="N154" s="67">
        <f t="shared" si="105"/>
        <v>0.76923076923076927</v>
      </c>
      <c r="O154" s="102">
        <v>1196</v>
      </c>
      <c r="P154" s="69">
        <v>215</v>
      </c>
      <c r="Q154" s="67">
        <f t="shared" si="106"/>
        <v>0.17976588628762541</v>
      </c>
      <c r="R154" s="69">
        <v>981</v>
      </c>
      <c r="S154" s="67">
        <f t="shared" si="107"/>
        <v>0.82023411371237454</v>
      </c>
      <c r="T154" s="102">
        <v>686</v>
      </c>
      <c r="U154" s="69">
        <v>132</v>
      </c>
      <c r="V154" s="67">
        <f t="shared" si="108"/>
        <v>0.1924198250728863</v>
      </c>
      <c r="W154" s="69">
        <v>554</v>
      </c>
      <c r="X154" s="67">
        <f t="shared" si="109"/>
        <v>0.80758017492711365</v>
      </c>
      <c r="Y154" s="102">
        <v>303</v>
      </c>
      <c r="Z154" s="69">
        <v>35</v>
      </c>
      <c r="AA154" s="67">
        <f t="shared" si="110"/>
        <v>0.11551155115511551</v>
      </c>
      <c r="AB154" s="69">
        <v>268</v>
      </c>
      <c r="AC154" s="67">
        <f t="shared" si="111"/>
        <v>0.88448844884488453</v>
      </c>
      <c r="AD154" s="102">
        <v>128</v>
      </c>
      <c r="AE154" s="69">
        <v>7</v>
      </c>
      <c r="AF154" s="67">
        <f t="shared" si="112"/>
        <v>5.46875E-2</v>
      </c>
      <c r="AG154" s="69">
        <v>121</v>
      </c>
      <c r="AH154" s="67">
        <f t="shared" si="113"/>
        <v>0.9453125</v>
      </c>
      <c r="AI154" s="102">
        <v>46</v>
      </c>
      <c r="AJ154" s="69">
        <v>0</v>
      </c>
      <c r="AK154" s="67">
        <f t="shared" si="114"/>
        <v>0</v>
      </c>
      <c r="AL154" s="69">
        <v>46</v>
      </c>
      <c r="AM154" s="67">
        <f t="shared" si="115"/>
        <v>1</v>
      </c>
      <c r="AN154" s="102">
        <f t="shared" si="116"/>
        <v>2375</v>
      </c>
      <c r="AO154" s="69">
        <f t="shared" si="117"/>
        <v>392</v>
      </c>
      <c r="AP154" s="67">
        <f t="shared" si="118"/>
        <v>0.16505263157894737</v>
      </c>
      <c r="AQ154" s="68">
        <f t="shared" si="101"/>
        <v>1983</v>
      </c>
      <c r="AR154" s="67">
        <f t="shared" si="119"/>
        <v>0.83494736842105266</v>
      </c>
      <c r="AS154" s="98"/>
      <c r="AT154" s="272"/>
      <c r="AU154" s="342"/>
      <c r="AV154" s="11" t="s">
        <v>142</v>
      </c>
      <c r="AW154" s="225">
        <v>2465</v>
      </c>
      <c r="AX154" s="40">
        <v>422</v>
      </c>
      <c r="AY154" s="91">
        <v>0.17119675456389452</v>
      </c>
      <c r="AZ154" s="40">
        <v>2043</v>
      </c>
      <c r="BA154" s="91">
        <v>0.82880324543610551</v>
      </c>
      <c r="BB154" s="98"/>
      <c r="BD154" s="85"/>
      <c r="BE154" s="85"/>
      <c r="BF154" s="85"/>
      <c r="BG154" s="85"/>
      <c r="BH154" s="85"/>
      <c r="BI154" s="85"/>
      <c r="BJ154" s="85"/>
      <c r="BK154" s="85"/>
      <c r="BL154" s="85"/>
      <c r="BM154" s="85"/>
    </row>
    <row r="155" spans="1:65" s="12" customFormat="1" ht="13.5" customHeight="1">
      <c r="B155" s="264"/>
      <c r="C155" s="332"/>
      <c r="D155" s="76" t="s">
        <v>141</v>
      </c>
      <c r="E155" s="103">
        <v>16</v>
      </c>
      <c r="F155" s="75">
        <v>2</v>
      </c>
      <c r="G155" s="13">
        <f t="shared" si="102"/>
        <v>0.125</v>
      </c>
      <c r="H155" s="75">
        <v>14</v>
      </c>
      <c r="I155" s="13">
        <f t="shared" si="103"/>
        <v>0.875</v>
      </c>
      <c r="J155" s="103">
        <v>123</v>
      </c>
      <c r="K155" s="75">
        <v>20</v>
      </c>
      <c r="L155" s="13">
        <f t="shared" si="104"/>
        <v>0.16260162601626016</v>
      </c>
      <c r="M155" s="75">
        <v>103</v>
      </c>
      <c r="N155" s="13">
        <f t="shared" si="105"/>
        <v>0.83739837398373984</v>
      </c>
      <c r="O155" s="103">
        <v>6697</v>
      </c>
      <c r="P155" s="75">
        <v>1589</v>
      </c>
      <c r="Q155" s="13">
        <f t="shared" si="106"/>
        <v>0.23727041959086159</v>
      </c>
      <c r="R155" s="75">
        <v>5108</v>
      </c>
      <c r="S155" s="13">
        <f t="shared" si="107"/>
        <v>0.76272958040913841</v>
      </c>
      <c r="T155" s="103">
        <v>5723</v>
      </c>
      <c r="U155" s="75">
        <v>1274</v>
      </c>
      <c r="V155" s="13">
        <f t="shared" si="108"/>
        <v>0.22261051895858816</v>
      </c>
      <c r="W155" s="75">
        <v>4449</v>
      </c>
      <c r="X155" s="13">
        <f t="shared" si="109"/>
        <v>0.77738948104141181</v>
      </c>
      <c r="Y155" s="103">
        <v>2995</v>
      </c>
      <c r="Z155" s="75">
        <v>501</v>
      </c>
      <c r="AA155" s="13">
        <f t="shared" si="110"/>
        <v>0.16727879799666109</v>
      </c>
      <c r="AB155" s="75">
        <v>2494</v>
      </c>
      <c r="AC155" s="13">
        <f t="shared" si="111"/>
        <v>0.83272120200333888</v>
      </c>
      <c r="AD155" s="103">
        <v>1150</v>
      </c>
      <c r="AE155" s="75">
        <v>146</v>
      </c>
      <c r="AF155" s="13">
        <f t="shared" si="112"/>
        <v>0.12695652173913044</v>
      </c>
      <c r="AG155" s="75">
        <v>1004</v>
      </c>
      <c r="AH155" s="13">
        <f t="shared" si="113"/>
        <v>0.87304347826086959</v>
      </c>
      <c r="AI155" s="103">
        <v>328</v>
      </c>
      <c r="AJ155" s="75">
        <v>21</v>
      </c>
      <c r="AK155" s="13">
        <f t="shared" si="114"/>
        <v>6.402439024390244E-2</v>
      </c>
      <c r="AL155" s="75">
        <v>307</v>
      </c>
      <c r="AM155" s="13">
        <f t="shared" si="115"/>
        <v>0.93597560975609762</v>
      </c>
      <c r="AN155" s="103">
        <f t="shared" si="116"/>
        <v>17032</v>
      </c>
      <c r="AO155" s="75">
        <f t="shared" si="117"/>
        <v>3553</v>
      </c>
      <c r="AP155" s="13">
        <f t="shared" si="118"/>
        <v>0.20860732738374824</v>
      </c>
      <c r="AQ155" s="34">
        <f t="shared" si="101"/>
        <v>13479</v>
      </c>
      <c r="AR155" s="13">
        <f t="shared" si="119"/>
        <v>0.79139267261625179</v>
      </c>
      <c r="AS155" s="98"/>
      <c r="AT155" s="272"/>
      <c r="AU155" s="342"/>
      <c r="AV155" s="160" t="s">
        <v>74</v>
      </c>
      <c r="AW155" s="225">
        <v>16401</v>
      </c>
      <c r="AX155" s="40">
        <v>3367</v>
      </c>
      <c r="AY155" s="91">
        <v>0.2052923602219377</v>
      </c>
      <c r="AZ155" s="40">
        <v>13034</v>
      </c>
      <c r="BA155" s="91">
        <v>0.79470763977806236</v>
      </c>
      <c r="BB155" s="98"/>
      <c r="BD155" s="85"/>
      <c r="BE155" s="85"/>
      <c r="BF155" s="85"/>
      <c r="BG155" s="85"/>
      <c r="BH155" s="85"/>
      <c r="BI155" s="85"/>
      <c r="BJ155" s="85"/>
      <c r="BK155" s="85"/>
      <c r="BL155" s="85"/>
      <c r="BM155" s="85"/>
    </row>
    <row r="156" spans="1:65" s="12" customFormat="1" ht="13.5" customHeight="1">
      <c r="B156" s="262">
        <v>51</v>
      </c>
      <c r="C156" s="329" t="s">
        <v>48</v>
      </c>
      <c r="D156" s="80" t="s">
        <v>143</v>
      </c>
      <c r="E156" s="101">
        <v>39</v>
      </c>
      <c r="F156" s="79">
        <v>7</v>
      </c>
      <c r="G156" s="77">
        <f t="shared" si="102"/>
        <v>0.17948717948717949</v>
      </c>
      <c r="H156" s="79">
        <v>32</v>
      </c>
      <c r="I156" s="77">
        <f t="shared" si="103"/>
        <v>0.82051282051282048</v>
      </c>
      <c r="J156" s="101">
        <v>138</v>
      </c>
      <c r="K156" s="79">
        <v>21</v>
      </c>
      <c r="L156" s="77">
        <f t="shared" si="104"/>
        <v>0.15217391304347827</v>
      </c>
      <c r="M156" s="79">
        <v>117</v>
      </c>
      <c r="N156" s="77">
        <f t="shared" si="105"/>
        <v>0.84782608695652173</v>
      </c>
      <c r="O156" s="101">
        <v>7353</v>
      </c>
      <c r="P156" s="79">
        <v>2516</v>
      </c>
      <c r="Q156" s="77">
        <f t="shared" si="106"/>
        <v>0.34217326261389908</v>
      </c>
      <c r="R156" s="79">
        <v>4837</v>
      </c>
      <c r="S156" s="77">
        <f t="shared" si="107"/>
        <v>0.65782673738610087</v>
      </c>
      <c r="T156" s="101">
        <v>6125</v>
      </c>
      <c r="U156" s="79">
        <v>2059</v>
      </c>
      <c r="V156" s="77">
        <f t="shared" si="108"/>
        <v>0.33616326530612245</v>
      </c>
      <c r="W156" s="79">
        <v>4066</v>
      </c>
      <c r="X156" s="77">
        <f t="shared" si="109"/>
        <v>0.66383673469387761</v>
      </c>
      <c r="Y156" s="101">
        <v>3653</v>
      </c>
      <c r="Z156" s="79">
        <v>1003</v>
      </c>
      <c r="AA156" s="77">
        <f t="shared" si="110"/>
        <v>0.2745688475225842</v>
      </c>
      <c r="AB156" s="79">
        <v>2650</v>
      </c>
      <c r="AC156" s="77">
        <f t="shared" si="111"/>
        <v>0.72543115247741585</v>
      </c>
      <c r="AD156" s="101">
        <v>1505</v>
      </c>
      <c r="AE156" s="79">
        <v>287</v>
      </c>
      <c r="AF156" s="77">
        <f t="shared" si="112"/>
        <v>0.19069767441860466</v>
      </c>
      <c r="AG156" s="79">
        <v>1218</v>
      </c>
      <c r="AH156" s="77">
        <f t="shared" si="113"/>
        <v>0.80930232558139537</v>
      </c>
      <c r="AI156" s="101">
        <v>503</v>
      </c>
      <c r="AJ156" s="79">
        <v>62</v>
      </c>
      <c r="AK156" s="77">
        <f t="shared" si="114"/>
        <v>0.12326043737574553</v>
      </c>
      <c r="AL156" s="79">
        <v>441</v>
      </c>
      <c r="AM156" s="77">
        <f t="shared" si="115"/>
        <v>0.87673956262425445</v>
      </c>
      <c r="AN156" s="101">
        <f t="shared" si="116"/>
        <v>19316</v>
      </c>
      <c r="AO156" s="79">
        <f t="shared" si="117"/>
        <v>5955</v>
      </c>
      <c r="AP156" s="77">
        <f t="shared" si="118"/>
        <v>0.3082936425761027</v>
      </c>
      <c r="AQ156" s="78">
        <f t="shared" si="101"/>
        <v>13361</v>
      </c>
      <c r="AR156" s="77">
        <f t="shared" si="119"/>
        <v>0.6917063574238973</v>
      </c>
      <c r="AS156" s="98"/>
      <c r="AT156" s="272">
        <v>51</v>
      </c>
      <c r="AU156" s="342" t="s">
        <v>48</v>
      </c>
      <c r="AV156" s="11" t="s">
        <v>136</v>
      </c>
      <c r="AW156" s="225">
        <v>18464</v>
      </c>
      <c r="AX156" s="40">
        <v>5671</v>
      </c>
      <c r="AY156" s="91">
        <v>0.30713821490467935</v>
      </c>
      <c r="AZ156" s="40">
        <v>12793</v>
      </c>
      <c r="BA156" s="91">
        <v>0.69286178509532059</v>
      </c>
      <c r="BB156" s="98"/>
      <c r="BD156" s="85"/>
      <c r="BE156" s="85"/>
      <c r="BF156" s="85"/>
      <c r="BG156" s="85"/>
      <c r="BH156" s="85"/>
      <c r="BI156" s="85"/>
      <c r="BJ156" s="85"/>
      <c r="BK156" s="85"/>
      <c r="BL156" s="85"/>
      <c r="BM156" s="85"/>
    </row>
    <row r="157" spans="1:65" s="12" customFormat="1" ht="13.5" customHeight="1">
      <c r="B157" s="263"/>
      <c r="C157" s="330"/>
      <c r="D157" s="70" t="s">
        <v>142</v>
      </c>
      <c r="E157" s="102">
        <v>8</v>
      </c>
      <c r="F157" s="69">
        <v>1</v>
      </c>
      <c r="G157" s="67">
        <f t="shared" si="102"/>
        <v>0.125</v>
      </c>
      <c r="H157" s="69">
        <v>7</v>
      </c>
      <c r="I157" s="67">
        <f t="shared" si="103"/>
        <v>0.875</v>
      </c>
      <c r="J157" s="102">
        <v>18</v>
      </c>
      <c r="K157" s="69">
        <v>4</v>
      </c>
      <c r="L157" s="67">
        <f t="shared" si="104"/>
        <v>0.22222222222222221</v>
      </c>
      <c r="M157" s="69">
        <v>14</v>
      </c>
      <c r="N157" s="67">
        <f t="shared" si="105"/>
        <v>0.77777777777777779</v>
      </c>
      <c r="O157" s="102">
        <v>1653</v>
      </c>
      <c r="P157" s="69">
        <v>363</v>
      </c>
      <c r="Q157" s="67">
        <f t="shared" si="106"/>
        <v>0.21960072595281308</v>
      </c>
      <c r="R157" s="69">
        <v>1290</v>
      </c>
      <c r="S157" s="67">
        <f t="shared" si="107"/>
        <v>0.7803992740471869</v>
      </c>
      <c r="T157" s="102">
        <v>881</v>
      </c>
      <c r="U157" s="69">
        <v>200</v>
      </c>
      <c r="V157" s="67">
        <f t="shared" si="108"/>
        <v>0.22701475595913734</v>
      </c>
      <c r="W157" s="69">
        <v>681</v>
      </c>
      <c r="X157" s="67">
        <f t="shared" si="109"/>
        <v>0.77298524404086266</v>
      </c>
      <c r="Y157" s="102">
        <v>436</v>
      </c>
      <c r="Z157" s="69">
        <v>67</v>
      </c>
      <c r="AA157" s="67">
        <f t="shared" si="110"/>
        <v>0.1536697247706422</v>
      </c>
      <c r="AB157" s="69">
        <v>369</v>
      </c>
      <c r="AC157" s="67">
        <f t="shared" si="111"/>
        <v>0.84633027522935778</v>
      </c>
      <c r="AD157" s="102">
        <v>212</v>
      </c>
      <c r="AE157" s="69">
        <v>18</v>
      </c>
      <c r="AF157" s="67">
        <f t="shared" si="112"/>
        <v>8.4905660377358486E-2</v>
      </c>
      <c r="AG157" s="69">
        <v>194</v>
      </c>
      <c r="AH157" s="67">
        <f t="shared" si="113"/>
        <v>0.91509433962264153</v>
      </c>
      <c r="AI157" s="102">
        <v>121</v>
      </c>
      <c r="AJ157" s="69">
        <v>7</v>
      </c>
      <c r="AK157" s="67">
        <f t="shared" si="114"/>
        <v>5.7851239669421489E-2</v>
      </c>
      <c r="AL157" s="69">
        <v>114</v>
      </c>
      <c r="AM157" s="67">
        <f t="shared" si="115"/>
        <v>0.94214876033057848</v>
      </c>
      <c r="AN157" s="102">
        <f t="shared" si="116"/>
        <v>3329</v>
      </c>
      <c r="AO157" s="69">
        <f t="shared" si="117"/>
        <v>660</v>
      </c>
      <c r="AP157" s="67">
        <f t="shared" si="118"/>
        <v>0.19825773505557223</v>
      </c>
      <c r="AQ157" s="68">
        <f t="shared" si="101"/>
        <v>2669</v>
      </c>
      <c r="AR157" s="67">
        <f t="shared" si="119"/>
        <v>0.8017422649444278</v>
      </c>
      <c r="AS157" s="98"/>
      <c r="AT157" s="272"/>
      <c r="AU157" s="342"/>
      <c r="AV157" s="11" t="s">
        <v>142</v>
      </c>
      <c r="AW157" s="225">
        <v>3236</v>
      </c>
      <c r="AX157" s="40">
        <v>648</v>
      </c>
      <c r="AY157" s="91">
        <v>0.20024721878862795</v>
      </c>
      <c r="AZ157" s="40">
        <v>2588</v>
      </c>
      <c r="BA157" s="91">
        <v>0.79975278121137205</v>
      </c>
      <c r="BB157" s="98"/>
      <c r="BD157" s="85"/>
      <c r="BE157" s="85"/>
      <c r="BF157" s="85"/>
      <c r="BG157" s="85"/>
      <c r="BH157" s="85"/>
      <c r="BI157" s="85"/>
      <c r="BJ157" s="85"/>
      <c r="BK157" s="85"/>
      <c r="BL157" s="85"/>
      <c r="BM157" s="85"/>
    </row>
    <row r="158" spans="1:65" s="12" customFormat="1" ht="13.5" customHeight="1">
      <c r="B158" s="264"/>
      <c r="C158" s="332"/>
      <c r="D158" s="76" t="s">
        <v>141</v>
      </c>
      <c r="E158" s="103">
        <v>47</v>
      </c>
      <c r="F158" s="75">
        <v>8</v>
      </c>
      <c r="G158" s="13">
        <f t="shared" si="102"/>
        <v>0.1702127659574468</v>
      </c>
      <c r="H158" s="75">
        <v>39</v>
      </c>
      <c r="I158" s="13">
        <f t="shared" si="103"/>
        <v>0.82978723404255317</v>
      </c>
      <c r="J158" s="103">
        <v>156</v>
      </c>
      <c r="K158" s="75">
        <v>25</v>
      </c>
      <c r="L158" s="13">
        <f t="shared" si="104"/>
        <v>0.16025641025641027</v>
      </c>
      <c r="M158" s="75">
        <v>131</v>
      </c>
      <c r="N158" s="13">
        <f t="shared" si="105"/>
        <v>0.83974358974358976</v>
      </c>
      <c r="O158" s="103">
        <v>9006</v>
      </c>
      <c r="P158" s="75">
        <v>2879</v>
      </c>
      <c r="Q158" s="13">
        <f t="shared" si="106"/>
        <v>0.31967577170775041</v>
      </c>
      <c r="R158" s="75">
        <v>6127</v>
      </c>
      <c r="S158" s="13">
        <f t="shared" si="107"/>
        <v>0.68032422829224959</v>
      </c>
      <c r="T158" s="103">
        <v>7006</v>
      </c>
      <c r="U158" s="75">
        <v>2259</v>
      </c>
      <c r="V158" s="13">
        <f t="shared" si="108"/>
        <v>0.32243791036254638</v>
      </c>
      <c r="W158" s="75">
        <v>4747</v>
      </c>
      <c r="X158" s="13">
        <f t="shared" si="109"/>
        <v>0.67756208963745357</v>
      </c>
      <c r="Y158" s="103">
        <v>4089</v>
      </c>
      <c r="Z158" s="75">
        <v>1070</v>
      </c>
      <c r="AA158" s="13">
        <f t="shared" si="110"/>
        <v>0.26167767180239665</v>
      </c>
      <c r="AB158" s="75">
        <v>3019</v>
      </c>
      <c r="AC158" s="13">
        <f t="shared" si="111"/>
        <v>0.73832232819760335</v>
      </c>
      <c r="AD158" s="103">
        <v>1717</v>
      </c>
      <c r="AE158" s="75">
        <v>305</v>
      </c>
      <c r="AF158" s="13">
        <f t="shared" si="112"/>
        <v>0.17763541059988353</v>
      </c>
      <c r="AG158" s="75">
        <v>1412</v>
      </c>
      <c r="AH158" s="13">
        <f t="shared" si="113"/>
        <v>0.82236458940011647</v>
      </c>
      <c r="AI158" s="103">
        <v>624</v>
      </c>
      <c r="AJ158" s="75">
        <v>69</v>
      </c>
      <c r="AK158" s="13">
        <f t="shared" si="114"/>
        <v>0.11057692307692307</v>
      </c>
      <c r="AL158" s="75">
        <v>555</v>
      </c>
      <c r="AM158" s="13">
        <f t="shared" si="115"/>
        <v>0.88942307692307687</v>
      </c>
      <c r="AN158" s="103">
        <f t="shared" si="116"/>
        <v>22645</v>
      </c>
      <c r="AO158" s="75">
        <f t="shared" si="117"/>
        <v>6615</v>
      </c>
      <c r="AP158" s="13">
        <f t="shared" si="118"/>
        <v>0.29211746522411131</v>
      </c>
      <c r="AQ158" s="34">
        <f t="shared" si="101"/>
        <v>16030</v>
      </c>
      <c r="AR158" s="13">
        <f t="shared" si="119"/>
        <v>0.70788253477588869</v>
      </c>
      <c r="AS158" s="98"/>
      <c r="AT158" s="272"/>
      <c r="AU158" s="342"/>
      <c r="AV158" s="160" t="s">
        <v>74</v>
      </c>
      <c r="AW158" s="225">
        <v>21700</v>
      </c>
      <c r="AX158" s="40">
        <v>6319</v>
      </c>
      <c r="AY158" s="91">
        <v>0.29119815668202764</v>
      </c>
      <c r="AZ158" s="40">
        <v>15381</v>
      </c>
      <c r="BA158" s="91">
        <v>0.70880184331797236</v>
      </c>
      <c r="BB158" s="98"/>
      <c r="BD158" s="85"/>
      <c r="BE158" s="85"/>
      <c r="BF158" s="85"/>
      <c r="BG158" s="85"/>
      <c r="BH158" s="85"/>
      <c r="BI158" s="85"/>
      <c r="BJ158" s="85"/>
      <c r="BK158" s="85"/>
      <c r="BL158" s="85"/>
      <c r="BM158" s="85"/>
    </row>
    <row r="159" spans="1:65" s="12" customFormat="1" ht="13.5" customHeight="1">
      <c r="B159" s="262">
        <v>52</v>
      </c>
      <c r="C159" s="329" t="s">
        <v>4</v>
      </c>
      <c r="D159" s="80" t="s">
        <v>143</v>
      </c>
      <c r="E159" s="101">
        <v>7</v>
      </c>
      <c r="F159" s="79">
        <v>0</v>
      </c>
      <c r="G159" s="77">
        <f t="shared" si="102"/>
        <v>0</v>
      </c>
      <c r="H159" s="79">
        <v>7</v>
      </c>
      <c r="I159" s="77">
        <f t="shared" si="103"/>
        <v>1</v>
      </c>
      <c r="J159" s="101">
        <v>18</v>
      </c>
      <c r="K159" s="79">
        <v>5</v>
      </c>
      <c r="L159" s="77">
        <f t="shared" si="104"/>
        <v>0.27777777777777779</v>
      </c>
      <c r="M159" s="79">
        <v>13</v>
      </c>
      <c r="N159" s="77">
        <f t="shared" si="105"/>
        <v>0.72222222222222221</v>
      </c>
      <c r="O159" s="101">
        <v>5666</v>
      </c>
      <c r="P159" s="79">
        <v>1838</v>
      </c>
      <c r="Q159" s="77">
        <f t="shared" si="106"/>
        <v>0.32439110483586303</v>
      </c>
      <c r="R159" s="79">
        <v>3828</v>
      </c>
      <c r="S159" s="77">
        <f t="shared" si="107"/>
        <v>0.67560889516413691</v>
      </c>
      <c r="T159" s="101">
        <v>5019</v>
      </c>
      <c r="U159" s="79">
        <v>1499</v>
      </c>
      <c r="V159" s="77">
        <f t="shared" si="108"/>
        <v>0.29866507272365012</v>
      </c>
      <c r="W159" s="79">
        <v>3520</v>
      </c>
      <c r="X159" s="77">
        <f t="shared" si="109"/>
        <v>0.70133492727634983</v>
      </c>
      <c r="Y159" s="101">
        <v>3066</v>
      </c>
      <c r="Z159" s="79">
        <v>672</v>
      </c>
      <c r="AA159" s="77">
        <f t="shared" si="110"/>
        <v>0.21917808219178081</v>
      </c>
      <c r="AB159" s="79">
        <v>2394</v>
      </c>
      <c r="AC159" s="77">
        <f t="shared" si="111"/>
        <v>0.78082191780821919</v>
      </c>
      <c r="AD159" s="101">
        <v>1526</v>
      </c>
      <c r="AE159" s="79">
        <v>221</v>
      </c>
      <c r="AF159" s="77">
        <f t="shared" si="112"/>
        <v>0.14482306684141547</v>
      </c>
      <c r="AG159" s="79">
        <v>1305</v>
      </c>
      <c r="AH159" s="77">
        <f t="shared" si="113"/>
        <v>0.85517693315858456</v>
      </c>
      <c r="AI159" s="101">
        <v>490</v>
      </c>
      <c r="AJ159" s="79">
        <v>36</v>
      </c>
      <c r="AK159" s="77">
        <f t="shared" si="114"/>
        <v>7.3469387755102047E-2</v>
      </c>
      <c r="AL159" s="79">
        <v>454</v>
      </c>
      <c r="AM159" s="77">
        <f t="shared" si="115"/>
        <v>0.92653061224489797</v>
      </c>
      <c r="AN159" s="101">
        <f t="shared" si="116"/>
        <v>15792</v>
      </c>
      <c r="AO159" s="79">
        <f t="shared" si="117"/>
        <v>4271</v>
      </c>
      <c r="AP159" s="77">
        <f t="shared" si="118"/>
        <v>0.27045339412360692</v>
      </c>
      <c r="AQ159" s="78">
        <f t="shared" si="101"/>
        <v>11521</v>
      </c>
      <c r="AR159" s="77">
        <f t="shared" si="119"/>
        <v>0.72954660587639308</v>
      </c>
      <c r="AS159" s="98"/>
      <c r="AT159" s="272">
        <v>52</v>
      </c>
      <c r="AU159" s="342" t="s">
        <v>4</v>
      </c>
      <c r="AV159" s="11" t="s">
        <v>136</v>
      </c>
      <c r="AW159" s="225">
        <v>15081</v>
      </c>
      <c r="AX159" s="40">
        <v>3895</v>
      </c>
      <c r="AY159" s="91">
        <v>0.25827199787812477</v>
      </c>
      <c r="AZ159" s="40">
        <v>11186</v>
      </c>
      <c r="BA159" s="91">
        <v>0.74172800212187517</v>
      </c>
      <c r="BB159" s="98"/>
      <c r="BD159" s="85"/>
      <c r="BE159" s="85"/>
      <c r="BF159" s="85"/>
      <c r="BG159" s="85"/>
      <c r="BH159" s="85"/>
      <c r="BI159" s="85"/>
      <c r="BJ159" s="85"/>
      <c r="BK159" s="85"/>
      <c r="BL159" s="85"/>
      <c r="BM159" s="85"/>
    </row>
    <row r="160" spans="1:65" s="12" customFormat="1" ht="13.5" customHeight="1">
      <c r="B160" s="263"/>
      <c r="C160" s="330"/>
      <c r="D160" s="70" t="s">
        <v>142</v>
      </c>
      <c r="E160" s="102">
        <v>0</v>
      </c>
      <c r="F160" s="69">
        <v>0</v>
      </c>
      <c r="G160" s="67" t="str">
        <f t="shared" si="102"/>
        <v>-</v>
      </c>
      <c r="H160" s="69">
        <v>0</v>
      </c>
      <c r="I160" s="67" t="str">
        <f t="shared" si="103"/>
        <v>-</v>
      </c>
      <c r="J160" s="102">
        <v>2</v>
      </c>
      <c r="K160" s="69">
        <v>0</v>
      </c>
      <c r="L160" s="67">
        <f t="shared" si="104"/>
        <v>0</v>
      </c>
      <c r="M160" s="69">
        <v>2</v>
      </c>
      <c r="N160" s="67">
        <f t="shared" si="105"/>
        <v>1</v>
      </c>
      <c r="O160" s="102">
        <v>1449</v>
      </c>
      <c r="P160" s="69">
        <v>327</v>
      </c>
      <c r="Q160" s="67">
        <f t="shared" si="106"/>
        <v>0.22567287784679088</v>
      </c>
      <c r="R160" s="69">
        <v>1122</v>
      </c>
      <c r="S160" s="67">
        <f t="shared" si="107"/>
        <v>0.77432712215320909</v>
      </c>
      <c r="T160" s="102">
        <v>725</v>
      </c>
      <c r="U160" s="69">
        <v>158</v>
      </c>
      <c r="V160" s="67">
        <f t="shared" si="108"/>
        <v>0.21793103448275863</v>
      </c>
      <c r="W160" s="69">
        <v>567</v>
      </c>
      <c r="X160" s="67">
        <f t="shared" si="109"/>
        <v>0.78206896551724137</v>
      </c>
      <c r="Y160" s="102">
        <v>361</v>
      </c>
      <c r="Z160" s="69">
        <v>58</v>
      </c>
      <c r="AA160" s="67">
        <f t="shared" si="110"/>
        <v>0.16066481994459833</v>
      </c>
      <c r="AB160" s="69">
        <v>303</v>
      </c>
      <c r="AC160" s="67">
        <f t="shared" si="111"/>
        <v>0.83933518005540164</v>
      </c>
      <c r="AD160" s="102">
        <v>172</v>
      </c>
      <c r="AE160" s="69">
        <v>4</v>
      </c>
      <c r="AF160" s="67">
        <f t="shared" si="112"/>
        <v>2.3255813953488372E-2</v>
      </c>
      <c r="AG160" s="69">
        <v>168</v>
      </c>
      <c r="AH160" s="67">
        <f t="shared" si="113"/>
        <v>0.97674418604651159</v>
      </c>
      <c r="AI160" s="102">
        <v>86</v>
      </c>
      <c r="AJ160" s="69">
        <v>2</v>
      </c>
      <c r="AK160" s="67">
        <f t="shared" si="114"/>
        <v>2.3255813953488372E-2</v>
      </c>
      <c r="AL160" s="69">
        <v>84</v>
      </c>
      <c r="AM160" s="67">
        <f t="shared" si="115"/>
        <v>0.97674418604651159</v>
      </c>
      <c r="AN160" s="102">
        <f t="shared" si="116"/>
        <v>2795</v>
      </c>
      <c r="AO160" s="69">
        <f t="shared" si="117"/>
        <v>549</v>
      </c>
      <c r="AP160" s="67">
        <f t="shared" si="118"/>
        <v>0.19642218246869408</v>
      </c>
      <c r="AQ160" s="68">
        <f t="shared" si="101"/>
        <v>2246</v>
      </c>
      <c r="AR160" s="67">
        <f t="shared" si="119"/>
        <v>0.80357781753130586</v>
      </c>
      <c r="AS160" s="98"/>
      <c r="AT160" s="272"/>
      <c r="AU160" s="342"/>
      <c r="AV160" s="11" t="s">
        <v>142</v>
      </c>
      <c r="AW160" s="225">
        <v>2859</v>
      </c>
      <c r="AX160" s="40">
        <v>595</v>
      </c>
      <c r="AY160" s="91">
        <v>0.20811472542847148</v>
      </c>
      <c r="AZ160" s="40">
        <v>2264</v>
      </c>
      <c r="BA160" s="91">
        <v>0.79188527457152846</v>
      </c>
      <c r="BB160" s="98"/>
      <c r="BD160" s="85"/>
      <c r="BE160" s="85"/>
      <c r="BF160" s="85"/>
      <c r="BG160" s="85"/>
      <c r="BH160" s="85"/>
      <c r="BI160" s="85"/>
      <c r="BJ160" s="85"/>
      <c r="BK160" s="85"/>
      <c r="BL160" s="85"/>
      <c r="BM160" s="85"/>
    </row>
    <row r="161" spans="1:65" s="12" customFormat="1" ht="13.5" customHeight="1">
      <c r="B161" s="264"/>
      <c r="C161" s="332"/>
      <c r="D161" s="76" t="s">
        <v>141</v>
      </c>
      <c r="E161" s="103">
        <v>7</v>
      </c>
      <c r="F161" s="75">
        <v>0</v>
      </c>
      <c r="G161" s="13">
        <f t="shared" si="102"/>
        <v>0</v>
      </c>
      <c r="H161" s="75">
        <v>7</v>
      </c>
      <c r="I161" s="13">
        <f t="shared" si="103"/>
        <v>1</v>
      </c>
      <c r="J161" s="103">
        <v>20</v>
      </c>
      <c r="K161" s="75">
        <v>5</v>
      </c>
      <c r="L161" s="13">
        <f t="shared" si="104"/>
        <v>0.25</v>
      </c>
      <c r="M161" s="75">
        <v>15</v>
      </c>
      <c r="N161" s="13">
        <f t="shared" si="105"/>
        <v>0.75</v>
      </c>
      <c r="O161" s="103">
        <v>7115</v>
      </c>
      <c r="P161" s="75">
        <v>2165</v>
      </c>
      <c r="Q161" s="13">
        <f t="shared" si="106"/>
        <v>0.30428671820098385</v>
      </c>
      <c r="R161" s="75">
        <v>4950</v>
      </c>
      <c r="S161" s="13">
        <f t="shared" si="107"/>
        <v>0.69571328179901615</v>
      </c>
      <c r="T161" s="103">
        <v>5744</v>
      </c>
      <c r="U161" s="75">
        <v>1657</v>
      </c>
      <c r="V161" s="13">
        <f t="shared" si="108"/>
        <v>0.28847493036211697</v>
      </c>
      <c r="W161" s="75">
        <v>4087</v>
      </c>
      <c r="X161" s="13">
        <f t="shared" si="109"/>
        <v>0.71152506963788298</v>
      </c>
      <c r="Y161" s="103">
        <v>3427</v>
      </c>
      <c r="Z161" s="75">
        <v>730</v>
      </c>
      <c r="AA161" s="13">
        <f t="shared" si="110"/>
        <v>0.2130142982200175</v>
      </c>
      <c r="AB161" s="75">
        <v>2697</v>
      </c>
      <c r="AC161" s="13">
        <f t="shared" si="111"/>
        <v>0.7869857017799825</v>
      </c>
      <c r="AD161" s="103">
        <v>1698</v>
      </c>
      <c r="AE161" s="75">
        <v>225</v>
      </c>
      <c r="AF161" s="13">
        <f t="shared" si="112"/>
        <v>0.13250883392226148</v>
      </c>
      <c r="AG161" s="75">
        <v>1473</v>
      </c>
      <c r="AH161" s="13">
        <f t="shared" si="113"/>
        <v>0.86749116607773846</v>
      </c>
      <c r="AI161" s="103">
        <v>576</v>
      </c>
      <c r="AJ161" s="75">
        <v>38</v>
      </c>
      <c r="AK161" s="13">
        <f t="shared" si="114"/>
        <v>6.5972222222222224E-2</v>
      </c>
      <c r="AL161" s="75">
        <v>538</v>
      </c>
      <c r="AM161" s="13">
        <f t="shared" si="115"/>
        <v>0.93402777777777779</v>
      </c>
      <c r="AN161" s="103">
        <f t="shared" si="116"/>
        <v>18587</v>
      </c>
      <c r="AO161" s="75">
        <f t="shared" si="117"/>
        <v>4820</v>
      </c>
      <c r="AP161" s="13">
        <f t="shared" si="118"/>
        <v>0.25932103082799807</v>
      </c>
      <c r="AQ161" s="34">
        <f t="shared" si="101"/>
        <v>13767</v>
      </c>
      <c r="AR161" s="13">
        <f t="shared" si="119"/>
        <v>0.74067896917200193</v>
      </c>
      <c r="AS161" s="98"/>
      <c r="AT161" s="272"/>
      <c r="AU161" s="342"/>
      <c r="AV161" s="160" t="s">
        <v>74</v>
      </c>
      <c r="AW161" s="225">
        <v>17940</v>
      </c>
      <c r="AX161" s="40">
        <v>4490</v>
      </c>
      <c r="AY161" s="91">
        <v>0.25027870680044595</v>
      </c>
      <c r="AZ161" s="40">
        <v>13450</v>
      </c>
      <c r="BA161" s="91">
        <v>0.74972129319955405</v>
      </c>
      <c r="BB161" s="98"/>
      <c r="BD161" s="85"/>
      <c r="BE161" s="85"/>
      <c r="BF161" s="85"/>
      <c r="BG161" s="85"/>
      <c r="BH161" s="85"/>
      <c r="BI161" s="85"/>
      <c r="BJ161" s="85"/>
      <c r="BK161" s="85"/>
      <c r="BL161" s="85"/>
      <c r="BM161" s="85"/>
    </row>
    <row r="162" spans="1:65" s="12" customFormat="1" ht="13.5" customHeight="1">
      <c r="B162" s="262">
        <v>53</v>
      </c>
      <c r="C162" s="329" t="s">
        <v>22</v>
      </c>
      <c r="D162" s="80" t="s">
        <v>143</v>
      </c>
      <c r="E162" s="101">
        <v>28</v>
      </c>
      <c r="F162" s="79">
        <v>5</v>
      </c>
      <c r="G162" s="77">
        <f t="shared" si="102"/>
        <v>0.17857142857142858</v>
      </c>
      <c r="H162" s="79">
        <v>23</v>
      </c>
      <c r="I162" s="77">
        <f t="shared" si="103"/>
        <v>0.8214285714285714</v>
      </c>
      <c r="J162" s="101">
        <v>61</v>
      </c>
      <c r="K162" s="79">
        <v>5</v>
      </c>
      <c r="L162" s="77">
        <f t="shared" si="104"/>
        <v>8.1967213114754092E-2</v>
      </c>
      <c r="M162" s="79">
        <v>56</v>
      </c>
      <c r="N162" s="77">
        <f t="shared" si="105"/>
        <v>0.91803278688524592</v>
      </c>
      <c r="O162" s="101">
        <v>3282</v>
      </c>
      <c r="P162" s="79">
        <v>823</v>
      </c>
      <c r="Q162" s="77">
        <f t="shared" si="106"/>
        <v>0.25076173065204144</v>
      </c>
      <c r="R162" s="79">
        <v>2459</v>
      </c>
      <c r="S162" s="77">
        <f t="shared" si="107"/>
        <v>0.74923826934795856</v>
      </c>
      <c r="T162" s="101">
        <v>3026</v>
      </c>
      <c r="U162" s="79">
        <v>677</v>
      </c>
      <c r="V162" s="77">
        <f t="shared" si="108"/>
        <v>0.22372769332452083</v>
      </c>
      <c r="W162" s="79">
        <v>2349</v>
      </c>
      <c r="X162" s="77">
        <f t="shared" si="109"/>
        <v>0.7762723066754792</v>
      </c>
      <c r="Y162" s="101">
        <v>1776</v>
      </c>
      <c r="Z162" s="79">
        <v>266</v>
      </c>
      <c r="AA162" s="77">
        <f t="shared" si="110"/>
        <v>0.14977477477477477</v>
      </c>
      <c r="AB162" s="79">
        <v>1510</v>
      </c>
      <c r="AC162" s="77">
        <f t="shared" si="111"/>
        <v>0.85022522522522526</v>
      </c>
      <c r="AD162" s="101">
        <v>680</v>
      </c>
      <c r="AE162" s="79">
        <v>96</v>
      </c>
      <c r="AF162" s="77">
        <f t="shared" si="112"/>
        <v>0.14117647058823529</v>
      </c>
      <c r="AG162" s="79">
        <v>584</v>
      </c>
      <c r="AH162" s="77">
        <f t="shared" si="113"/>
        <v>0.85882352941176465</v>
      </c>
      <c r="AI162" s="101">
        <v>216</v>
      </c>
      <c r="AJ162" s="79">
        <v>21</v>
      </c>
      <c r="AK162" s="77">
        <f t="shared" si="114"/>
        <v>9.7222222222222224E-2</v>
      </c>
      <c r="AL162" s="79">
        <v>195</v>
      </c>
      <c r="AM162" s="77">
        <f t="shared" si="115"/>
        <v>0.90277777777777779</v>
      </c>
      <c r="AN162" s="101">
        <f t="shared" si="116"/>
        <v>9069</v>
      </c>
      <c r="AO162" s="79">
        <f t="shared" si="117"/>
        <v>1893</v>
      </c>
      <c r="AP162" s="77">
        <f t="shared" si="118"/>
        <v>0.20873304664240822</v>
      </c>
      <c r="AQ162" s="78">
        <f t="shared" si="101"/>
        <v>7176</v>
      </c>
      <c r="AR162" s="77">
        <f t="shared" si="119"/>
        <v>0.79126695335759178</v>
      </c>
      <c r="AS162" s="98"/>
      <c r="AT162" s="272">
        <v>53</v>
      </c>
      <c r="AU162" s="342" t="s">
        <v>22</v>
      </c>
      <c r="AV162" s="11" t="s">
        <v>136</v>
      </c>
      <c r="AW162" s="225">
        <v>8744</v>
      </c>
      <c r="AX162" s="40">
        <v>1900</v>
      </c>
      <c r="AY162" s="91">
        <v>0.21729185727355901</v>
      </c>
      <c r="AZ162" s="40">
        <v>6844</v>
      </c>
      <c r="BA162" s="91">
        <v>0.78270814272644096</v>
      </c>
      <c r="BB162" s="98"/>
      <c r="BD162" s="85"/>
      <c r="BE162" s="85"/>
      <c r="BF162" s="85"/>
      <c r="BG162" s="85"/>
      <c r="BH162" s="85"/>
      <c r="BI162" s="85"/>
      <c r="BJ162" s="85"/>
      <c r="BK162" s="85"/>
      <c r="BL162" s="85"/>
      <c r="BM162" s="85"/>
    </row>
    <row r="163" spans="1:65" s="12" customFormat="1" ht="13.5" customHeight="1">
      <c r="B163" s="263"/>
      <c r="C163" s="330"/>
      <c r="D163" s="70" t="s">
        <v>142</v>
      </c>
      <c r="E163" s="102">
        <v>2</v>
      </c>
      <c r="F163" s="69">
        <v>0</v>
      </c>
      <c r="G163" s="67">
        <f t="shared" si="102"/>
        <v>0</v>
      </c>
      <c r="H163" s="69">
        <v>2</v>
      </c>
      <c r="I163" s="67">
        <f t="shared" si="103"/>
        <v>1</v>
      </c>
      <c r="J163" s="102">
        <v>5</v>
      </c>
      <c r="K163" s="69">
        <v>0</v>
      </c>
      <c r="L163" s="67">
        <f t="shared" si="104"/>
        <v>0</v>
      </c>
      <c r="M163" s="69">
        <v>5</v>
      </c>
      <c r="N163" s="67">
        <f t="shared" si="105"/>
        <v>1</v>
      </c>
      <c r="O163" s="102">
        <v>644</v>
      </c>
      <c r="P163" s="69">
        <v>120</v>
      </c>
      <c r="Q163" s="67">
        <f t="shared" si="106"/>
        <v>0.18633540372670807</v>
      </c>
      <c r="R163" s="69">
        <v>524</v>
      </c>
      <c r="S163" s="67">
        <f t="shared" si="107"/>
        <v>0.81366459627329191</v>
      </c>
      <c r="T163" s="102">
        <v>321</v>
      </c>
      <c r="U163" s="69">
        <v>60</v>
      </c>
      <c r="V163" s="67">
        <f t="shared" si="108"/>
        <v>0.18691588785046728</v>
      </c>
      <c r="W163" s="69">
        <v>261</v>
      </c>
      <c r="X163" s="67">
        <f t="shared" si="109"/>
        <v>0.81308411214953269</v>
      </c>
      <c r="Y163" s="102">
        <v>165</v>
      </c>
      <c r="Z163" s="69">
        <v>20</v>
      </c>
      <c r="AA163" s="67">
        <f t="shared" si="110"/>
        <v>0.12121212121212122</v>
      </c>
      <c r="AB163" s="69">
        <v>145</v>
      </c>
      <c r="AC163" s="67">
        <f t="shared" si="111"/>
        <v>0.87878787878787878</v>
      </c>
      <c r="AD163" s="102">
        <v>93</v>
      </c>
      <c r="AE163" s="69">
        <v>7</v>
      </c>
      <c r="AF163" s="67">
        <f t="shared" si="112"/>
        <v>7.5268817204301078E-2</v>
      </c>
      <c r="AG163" s="69">
        <v>86</v>
      </c>
      <c r="AH163" s="67">
        <f t="shared" si="113"/>
        <v>0.92473118279569888</v>
      </c>
      <c r="AI163" s="102">
        <v>37</v>
      </c>
      <c r="AJ163" s="69">
        <v>3</v>
      </c>
      <c r="AK163" s="67">
        <f t="shared" si="114"/>
        <v>8.1081081081081086E-2</v>
      </c>
      <c r="AL163" s="69">
        <v>34</v>
      </c>
      <c r="AM163" s="67">
        <f t="shared" si="115"/>
        <v>0.91891891891891897</v>
      </c>
      <c r="AN163" s="102">
        <f t="shared" si="116"/>
        <v>1267</v>
      </c>
      <c r="AO163" s="69">
        <f t="shared" si="117"/>
        <v>210</v>
      </c>
      <c r="AP163" s="67">
        <f t="shared" si="118"/>
        <v>0.16574585635359115</v>
      </c>
      <c r="AQ163" s="68">
        <f t="shared" si="101"/>
        <v>1057</v>
      </c>
      <c r="AR163" s="67">
        <f t="shared" si="119"/>
        <v>0.83425414364640882</v>
      </c>
      <c r="AS163" s="98"/>
      <c r="AT163" s="272"/>
      <c r="AU163" s="342"/>
      <c r="AV163" s="11" t="s">
        <v>142</v>
      </c>
      <c r="AW163" s="225">
        <v>1295</v>
      </c>
      <c r="AX163" s="40">
        <v>221</v>
      </c>
      <c r="AY163" s="91">
        <v>0.17065637065637065</v>
      </c>
      <c r="AZ163" s="40">
        <v>1074</v>
      </c>
      <c r="BA163" s="91">
        <v>0.82934362934362937</v>
      </c>
      <c r="BB163" s="98"/>
      <c r="BD163" s="85"/>
      <c r="BE163" s="85"/>
      <c r="BF163" s="85"/>
      <c r="BG163" s="85"/>
      <c r="BH163" s="85"/>
      <c r="BI163" s="85"/>
      <c r="BJ163" s="85"/>
      <c r="BK163" s="85"/>
      <c r="BL163" s="85"/>
      <c r="BM163" s="85"/>
    </row>
    <row r="164" spans="1:65" s="12" customFormat="1" ht="13.5" customHeight="1">
      <c r="B164" s="264"/>
      <c r="C164" s="332"/>
      <c r="D164" s="76" t="s">
        <v>141</v>
      </c>
      <c r="E164" s="103">
        <v>30</v>
      </c>
      <c r="F164" s="75">
        <v>5</v>
      </c>
      <c r="G164" s="13">
        <f t="shared" si="102"/>
        <v>0.16666666666666666</v>
      </c>
      <c r="H164" s="75">
        <v>25</v>
      </c>
      <c r="I164" s="13">
        <f t="shared" si="103"/>
        <v>0.83333333333333337</v>
      </c>
      <c r="J164" s="103">
        <v>66</v>
      </c>
      <c r="K164" s="75">
        <v>5</v>
      </c>
      <c r="L164" s="13">
        <f t="shared" si="104"/>
        <v>7.575757575757576E-2</v>
      </c>
      <c r="M164" s="75">
        <v>61</v>
      </c>
      <c r="N164" s="13">
        <f t="shared" si="105"/>
        <v>0.9242424242424242</v>
      </c>
      <c r="O164" s="103">
        <v>3926</v>
      </c>
      <c r="P164" s="75">
        <v>943</v>
      </c>
      <c r="Q164" s="13">
        <f t="shared" si="106"/>
        <v>0.24019358125318391</v>
      </c>
      <c r="R164" s="75">
        <v>2983</v>
      </c>
      <c r="S164" s="13">
        <f t="shared" si="107"/>
        <v>0.75980641874681609</v>
      </c>
      <c r="T164" s="103">
        <v>3347</v>
      </c>
      <c r="U164" s="75">
        <v>737</v>
      </c>
      <c r="V164" s="13">
        <f t="shared" si="108"/>
        <v>0.22019719151478936</v>
      </c>
      <c r="W164" s="75">
        <v>2610</v>
      </c>
      <c r="X164" s="13">
        <f t="shared" si="109"/>
        <v>0.77980280848521066</v>
      </c>
      <c r="Y164" s="103">
        <v>1941</v>
      </c>
      <c r="Z164" s="75">
        <v>286</v>
      </c>
      <c r="AA164" s="13">
        <f t="shared" si="110"/>
        <v>0.14734672849046884</v>
      </c>
      <c r="AB164" s="75">
        <v>1655</v>
      </c>
      <c r="AC164" s="13">
        <f t="shared" si="111"/>
        <v>0.85265327150953119</v>
      </c>
      <c r="AD164" s="103">
        <v>773</v>
      </c>
      <c r="AE164" s="75">
        <v>103</v>
      </c>
      <c r="AF164" s="13">
        <f t="shared" si="112"/>
        <v>0.13324708926261319</v>
      </c>
      <c r="AG164" s="75">
        <v>670</v>
      </c>
      <c r="AH164" s="13">
        <f t="shared" si="113"/>
        <v>0.86675291073738681</v>
      </c>
      <c r="AI164" s="103">
        <v>253</v>
      </c>
      <c r="AJ164" s="75">
        <v>24</v>
      </c>
      <c r="AK164" s="13">
        <f t="shared" si="114"/>
        <v>9.4861660079051377E-2</v>
      </c>
      <c r="AL164" s="75">
        <v>229</v>
      </c>
      <c r="AM164" s="13">
        <f t="shared" si="115"/>
        <v>0.90513833992094861</v>
      </c>
      <c r="AN164" s="103">
        <f t="shared" si="116"/>
        <v>10336</v>
      </c>
      <c r="AO164" s="75">
        <f t="shared" si="117"/>
        <v>2103</v>
      </c>
      <c r="AP164" s="13">
        <f t="shared" si="118"/>
        <v>0.20346362229102166</v>
      </c>
      <c r="AQ164" s="34">
        <f t="shared" si="101"/>
        <v>8233</v>
      </c>
      <c r="AR164" s="13">
        <f t="shared" si="119"/>
        <v>0.79653637770897834</v>
      </c>
      <c r="AS164" s="98"/>
      <c r="AT164" s="272"/>
      <c r="AU164" s="342"/>
      <c r="AV164" s="160" t="s">
        <v>74</v>
      </c>
      <c r="AW164" s="225">
        <v>10039</v>
      </c>
      <c r="AX164" s="40">
        <v>2121</v>
      </c>
      <c r="AY164" s="91">
        <v>0.21127602350831756</v>
      </c>
      <c r="AZ164" s="40">
        <v>7918</v>
      </c>
      <c r="BA164" s="91">
        <v>0.78872397649168247</v>
      </c>
      <c r="BB164" s="98"/>
      <c r="BD164" s="85"/>
      <c r="BE164" s="85"/>
      <c r="BF164" s="85"/>
      <c r="BG164" s="85"/>
      <c r="BH164" s="85"/>
      <c r="BI164" s="85"/>
      <c r="BJ164" s="85"/>
      <c r="BK164" s="85"/>
      <c r="BL164" s="85"/>
      <c r="BM164" s="85"/>
    </row>
    <row r="165" spans="1:65" s="12" customFormat="1" ht="13.5" customHeight="1">
      <c r="B165" s="262">
        <v>54</v>
      </c>
      <c r="C165" s="329" t="s">
        <v>28</v>
      </c>
      <c r="D165" s="80" t="s">
        <v>143</v>
      </c>
      <c r="E165" s="101">
        <v>34</v>
      </c>
      <c r="F165" s="79">
        <v>4</v>
      </c>
      <c r="G165" s="77">
        <f t="shared" si="102"/>
        <v>0.11764705882352941</v>
      </c>
      <c r="H165" s="79">
        <v>30</v>
      </c>
      <c r="I165" s="77">
        <f t="shared" si="103"/>
        <v>0.88235294117647056</v>
      </c>
      <c r="J165" s="101">
        <v>116</v>
      </c>
      <c r="K165" s="79">
        <v>17</v>
      </c>
      <c r="L165" s="77">
        <f t="shared" si="104"/>
        <v>0.14655172413793102</v>
      </c>
      <c r="M165" s="79">
        <v>99</v>
      </c>
      <c r="N165" s="77">
        <f t="shared" si="105"/>
        <v>0.85344827586206895</v>
      </c>
      <c r="O165" s="101">
        <v>5344</v>
      </c>
      <c r="P165" s="79">
        <v>1855</v>
      </c>
      <c r="Q165" s="77">
        <f t="shared" si="106"/>
        <v>0.34711826347305391</v>
      </c>
      <c r="R165" s="79">
        <v>3489</v>
      </c>
      <c r="S165" s="77">
        <f t="shared" si="107"/>
        <v>0.65288173652694614</v>
      </c>
      <c r="T165" s="101">
        <v>4742</v>
      </c>
      <c r="U165" s="79">
        <v>1561</v>
      </c>
      <c r="V165" s="77">
        <f t="shared" si="108"/>
        <v>0.32918599746942218</v>
      </c>
      <c r="W165" s="79">
        <v>3181</v>
      </c>
      <c r="X165" s="77">
        <f t="shared" si="109"/>
        <v>0.67081400253057777</v>
      </c>
      <c r="Y165" s="101">
        <v>2900</v>
      </c>
      <c r="Z165" s="79">
        <v>677</v>
      </c>
      <c r="AA165" s="77">
        <f t="shared" si="110"/>
        <v>0.23344827586206895</v>
      </c>
      <c r="AB165" s="79">
        <v>2223</v>
      </c>
      <c r="AC165" s="77">
        <f t="shared" si="111"/>
        <v>0.76655172413793105</v>
      </c>
      <c r="AD165" s="101">
        <v>1248</v>
      </c>
      <c r="AE165" s="79">
        <v>186</v>
      </c>
      <c r="AF165" s="77">
        <f t="shared" si="112"/>
        <v>0.14903846153846154</v>
      </c>
      <c r="AG165" s="79">
        <v>1062</v>
      </c>
      <c r="AH165" s="77">
        <f t="shared" si="113"/>
        <v>0.85096153846153844</v>
      </c>
      <c r="AI165" s="101">
        <v>350</v>
      </c>
      <c r="AJ165" s="79">
        <v>32</v>
      </c>
      <c r="AK165" s="77">
        <f t="shared" si="114"/>
        <v>9.1428571428571428E-2</v>
      </c>
      <c r="AL165" s="79">
        <v>318</v>
      </c>
      <c r="AM165" s="77">
        <f t="shared" si="115"/>
        <v>0.90857142857142859</v>
      </c>
      <c r="AN165" s="101">
        <f t="shared" si="116"/>
        <v>14734</v>
      </c>
      <c r="AO165" s="79">
        <f t="shared" si="117"/>
        <v>4332</v>
      </c>
      <c r="AP165" s="77">
        <f t="shared" si="118"/>
        <v>0.29401384552735171</v>
      </c>
      <c r="AQ165" s="78">
        <f t="shared" si="101"/>
        <v>10402</v>
      </c>
      <c r="AR165" s="77">
        <f t="shared" si="119"/>
        <v>0.70598615447264834</v>
      </c>
      <c r="AS165" s="98"/>
      <c r="AT165" s="272">
        <v>54</v>
      </c>
      <c r="AU165" s="342" t="s">
        <v>28</v>
      </c>
      <c r="AV165" s="11" t="s">
        <v>136</v>
      </c>
      <c r="AW165" s="225">
        <v>14113</v>
      </c>
      <c r="AX165" s="40">
        <v>4172</v>
      </c>
      <c r="AY165" s="91">
        <v>0.29561397293275704</v>
      </c>
      <c r="AZ165" s="40">
        <v>9941</v>
      </c>
      <c r="BA165" s="91">
        <v>0.70438602706724296</v>
      </c>
      <c r="BB165" s="98"/>
      <c r="BD165" s="85"/>
      <c r="BE165" s="85"/>
      <c r="BF165" s="85"/>
      <c r="BG165" s="85"/>
      <c r="BH165" s="85"/>
      <c r="BI165" s="85"/>
      <c r="BJ165" s="85"/>
      <c r="BK165" s="85"/>
      <c r="BL165" s="85"/>
      <c r="BM165" s="85"/>
    </row>
    <row r="166" spans="1:65" s="12" customFormat="1" ht="13.5" customHeight="1">
      <c r="A166" s="81"/>
      <c r="B166" s="263"/>
      <c r="C166" s="330"/>
      <c r="D166" s="70" t="s">
        <v>142</v>
      </c>
      <c r="E166" s="102">
        <v>6</v>
      </c>
      <c r="F166" s="69">
        <v>1</v>
      </c>
      <c r="G166" s="67">
        <f t="shared" si="102"/>
        <v>0.16666666666666666</v>
      </c>
      <c r="H166" s="69">
        <v>5</v>
      </c>
      <c r="I166" s="67">
        <f t="shared" si="103"/>
        <v>0.83333333333333337</v>
      </c>
      <c r="J166" s="102">
        <v>10</v>
      </c>
      <c r="K166" s="69">
        <v>3</v>
      </c>
      <c r="L166" s="67">
        <f t="shared" si="104"/>
        <v>0.3</v>
      </c>
      <c r="M166" s="69">
        <v>7</v>
      </c>
      <c r="N166" s="67">
        <f t="shared" si="105"/>
        <v>0.7</v>
      </c>
      <c r="O166" s="102">
        <v>1194</v>
      </c>
      <c r="P166" s="69">
        <v>289</v>
      </c>
      <c r="Q166" s="67">
        <f t="shared" si="106"/>
        <v>0.24204355108877723</v>
      </c>
      <c r="R166" s="69">
        <v>905</v>
      </c>
      <c r="S166" s="67">
        <f t="shared" si="107"/>
        <v>0.75795644891122282</v>
      </c>
      <c r="T166" s="102">
        <v>657</v>
      </c>
      <c r="U166" s="69">
        <v>168</v>
      </c>
      <c r="V166" s="67">
        <f t="shared" si="108"/>
        <v>0.25570776255707761</v>
      </c>
      <c r="W166" s="69">
        <v>489</v>
      </c>
      <c r="X166" s="67">
        <f t="shared" si="109"/>
        <v>0.74429223744292239</v>
      </c>
      <c r="Y166" s="102">
        <v>329</v>
      </c>
      <c r="Z166" s="69">
        <v>43</v>
      </c>
      <c r="AA166" s="67">
        <f t="shared" si="110"/>
        <v>0.13069908814589665</v>
      </c>
      <c r="AB166" s="69">
        <v>286</v>
      </c>
      <c r="AC166" s="67">
        <f t="shared" si="111"/>
        <v>0.8693009118541033</v>
      </c>
      <c r="AD166" s="102">
        <v>165</v>
      </c>
      <c r="AE166" s="69">
        <v>14</v>
      </c>
      <c r="AF166" s="67">
        <f t="shared" si="112"/>
        <v>8.4848484848484854E-2</v>
      </c>
      <c r="AG166" s="69">
        <v>151</v>
      </c>
      <c r="AH166" s="67">
        <f t="shared" si="113"/>
        <v>0.91515151515151516</v>
      </c>
      <c r="AI166" s="102">
        <v>83</v>
      </c>
      <c r="AJ166" s="69">
        <v>3</v>
      </c>
      <c r="AK166" s="67">
        <f t="shared" si="114"/>
        <v>3.614457831325301E-2</v>
      </c>
      <c r="AL166" s="69">
        <v>80</v>
      </c>
      <c r="AM166" s="67">
        <f t="shared" si="115"/>
        <v>0.96385542168674698</v>
      </c>
      <c r="AN166" s="102">
        <f t="shared" si="116"/>
        <v>2444</v>
      </c>
      <c r="AO166" s="69">
        <f t="shared" si="117"/>
        <v>521</v>
      </c>
      <c r="AP166" s="67">
        <f t="shared" si="118"/>
        <v>0.21317512274959083</v>
      </c>
      <c r="AQ166" s="68">
        <f t="shared" si="101"/>
        <v>1923</v>
      </c>
      <c r="AR166" s="67">
        <f t="shared" si="119"/>
        <v>0.78682487725040917</v>
      </c>
      <c r="AS166" s="98"/>
      <c r="AT166" s="272"/>
      <c r="AU166" s="342"/>
      <c r="AV166" s="11" t="s">
        <v>142</v>
      </c>
      <c r="AW166" s="225">
        <v>2511</v>
      </c>
      <c r="AX166" s="40">
        <v>530</v>
      </c>
      <c r="AY166" s="91">
        <v>0.21107128634010355</v>
      </c>
      <c r="AZ166" s="40">
        <v>1981</v>
      </c>
      <c r="BA166" s="91">
        <v>0.78892871365989647</v>
      </c>
      <c r="BB166" s="98"/>
      <c r="BD166" s="85"/>
      <c r="BE166" s="85"/>
      <c r="BF166" s="85"/>
      <c r="BG166" s="85"/>
      <c r="BH166" s="85"/>
      <c r="BI166" s="85"/>
      <c r="BJ166" s="85"/>
      <c r="BK166" s="85"/>
      <c r="BL166" s="85"/>
      <c r="BM166" s="85"/>
    </row>
    <row r="167" spans="1:65" s="12" customFormat="1" ht="13.5" customHeight="1">
      <c r="A167" s="81"/>
      <c r="B167" s="264"/>
      <c r="C167" s="332"/>
      <c r="D167" s="76" t="s">
        <v>141</v>
      </c>
      <c r="E167" s="103">
        <v>40</v>
      </c>
      <c r="F167" s="75">
        <v>5</v>
      </c>
      <c r="G167" s="13">
        <f t="shared" si="102"/>
        <v>0.125</v>
      </c>
      <c r="H167" s="75">
        <v>35</v>
      </c>
      <c r="I167" s="13">
        <f t="shared" si="103"/>
        <v>0.875</v>
      </c>
      <c r="J167" s="103">
        <v>126</v>
      </c>
      <c r="K167" s="75">
        <v>20</v>
      </c>
      <c r="L167" s="13">
        <f t="shared" si="104"/>
        <v>0.15873015873015872</v>
      </c>
      <c r="M167" s="75">
        <v>106</v>
      </c>
      <c r="N167" s="13">
        <f t="shared" si="105"/>
        <v>0.84126984126984128</v>
      </c>
      <c r="O167" s="103">
        <v>6538</v>
      </c>
      <c r="P167" s="75">
        <v>2144</v>
      </c>
      <c r="Q167" s="13">
        <f t="shared" si="106"/>
        <v>0.32792903028449066</v>
      </c>
      <c r="R167" s="75">
        <v>4394</v>
      </c>
      <c r="S167" s="13">
        <f t="shared" si="107"/>
        <v>0.67207096971550928</v>
      </c>
      <c r="T167" s="103">
        <v>5399</v>
      </c>
      <c r="U167" s="75">
        <v>1729</v>
      </c>
      <c r="V167" s="13">
        <f t="shared" si="108"/>
        <v>0.3202444897203186</v>
      </c>
      <c r="W167" s="75">
        <v>3670</v>
      </c>
      <c r="X167" s="13">
        <f t="shared" si="109"/>
        <v>0.6797555102796814</v>
      </c>
      <c r="Y167" s="103">
        <v>3229</v>
      </c>
      <c r="Z167" s="75">
        <v>720</v>
      </c>
      <c r="AA167" s="13">
        <f t="shared" si="110"/>
        <v>0.22297925054196346</v>
      </c>
      <c r="AB167" s="75">
        <v>2509</v>
      </c>
      <c r="AC167" s="13">
        <f t="shared" si="111"/>
        <v>0.77702074945803656</v>
      </c>
      <c r="AD167" s="103">
        <v>1413</v>
      </c>
      <c r="AE167" s="75">
        <v>200</v>
      </c>
      <c r="AF167" s="13">
        <f t="shared" si="112"/>
        <v>0.14154281670205238</v>
      </c>
      <c r="AG167" s="75">
        <v>1213</v>
      </c>
      <c r="AH167" s="13">
        <f t="shared" si="113"/>
        <v>0.85845718329794762</v>
      </c>
      <c r="AI167" s="103">
        <v>433</v>
      </c>
      <c r="AJ167" s="75">
        <v>35</v>
      </c>
      <c r="AK167" s="13">
        <f t="shared" si="114"/>
        <v>8.0831408775981523E-2</v>
      </c>
      <c r="AL167" s="75">
        <v>398</v>
      </c>
      <c r="AM167" s="13">
        <f t="shared" si="115"/>
        <v>0.91916859122401851</v>
      </c>
      <c r="AN167" s="103">
        <f t="shared" si="116"/>
        <v>17178</v>
      </c>
      <c r="AO167" s="75">
        <f t="shared" si="117"/>
        <v>4853</v>
      </c>
      <c r="AP167" s="13">
        <f t="shared" si="118"/>
        <v>0.28251251600884852</v>
      </c>
      <c r="AQ167" s="34">
        <f t="shared" si="101"/>
        <v>12325</v>
      </c>
      <c r="AR167" s="13">
        <f t="shared" si="119"/>
        <v>0.71748748399115148</v>
      </c>
      <c r="AS167" s="98"/>
      <c r="AT167" s="272"/>
      <c r="AU167" s="342"/>
      <c r="AV167" s="160" t="s">
        <v>74</v>
      </c>
      <c r="AW167" s="225">
        <v>16624</v>
      </c>
      <c r="AX167" s="40">
        <v>4702</v>
      </c>
      <c r="AY167" s="91">
        <v>0.28284408084696822</v>
      </c>
      <c r="AZ167" s="40">
        <v>11922</v>
      </c>
      <c r="BA167" s="91">
        <v>0.71715591915303178</v>
      </c>
      <c r="BB167" s="98"/>
      <c r="BD167" s="2"/>
      <c r="BE167" s="86"/>
      <c r="BF167" s="86"/>
      <c r="BG167" s="86"/>
      <c r="BH167" s="86"/>
      <c r="BI167" s="86"/>
      <c r="BJ167" s="86"/>
      <c r="BK167" s="86"/>
      <c r="BL167" s="86"/>
      <c r="BM167" s="85"/>
    </row>
    <row r="168" spans="1:65" s="12" customFormat="1" ht="13.5" customHeight="1">
      <c r="A168" s="81"/>
      <c r="B168" s="262">
        <v>55</v>
      </c>
      <c r="C168" s="329" t="s">
        <v>17</v>
      </c>
      <c r="D168" s="80" t="s">
        <v>143</v>
      </c>
      <c r="E168" s="101">
        <v>20</v>
      </c>
      <c r="F168" s="79">
        <v>4</v>
      </c>
      <c r="G168" s="77">
        <f t="shared" si="102"/>
        <v>0.2</v>
      </c>
      <c r="H168" s="79">
        <v>16</v>
      </c>
      <c r="I168" s="77">
        <f t="shared" si="103"/>
        <v>0.8</v>
      </c>
      <c r="J168" s="101">
        <v>78</v>
      </c>
      <c r="K168" s="79">
        <v>9</v>
      </c>
      <c r="L168" s="77">
        <f t="shared" si="104"/>
        <v>0.11538461538461539</v>
      </c>
      <c r="M168" s="79">
        <v>69</v>
      </c>
      <c r="N168" s="77">
        <f t="shared" si="105"/>
        <v>0.88461538461538458</v>
      </c>
      <c r="O168" s="101">
        <v>5703</v>
      </c>
      <c r="P168" s="79">
        <v>1566</v>
      </c>
      <c r="Q168" s="77">
        <f t="shared" si="106"/>
        <v>0.27459231983166754</v>
      </c>
      <c r="R168" s="79">
        <v>4137</v>
      </c>
      <c r="S168" s="77">
        <f t="shared" si="107"/>
        <v>0.72540768016833246</v>
      </c>
      <c r="T168" s="101">
        <v>5410</v>
      </c>
      <c r="U168" s="79">
        <v>1546</v>
      </c>
      <c r="V168" s="77">
        <f t="shared" si="108"/>
        <v>0.28576709796672828</v>
      </c>
      <c r="W168" s="79">
        <v>3864</v>
      </c>
      <c r="X168" s="77">
        <f t="shared" si="109"/>
        <v>0.71423290203327172</v>
      </c>
      <c r="Y168" s="101">
        <v>3044</v>
      </c>
      <c r="Z168" s="79">
        <v>608</v>
      </c>
      <c r="AA168" s="77">
        <f t="shared" si="110"/>
        <v>0.19973718791064388</v>
      </c>
      <c r="AB168" s="79">
        <v>2436</v>
      </c>
      <c r="AC168" s="77">
        <f t="shared" si="111"/>
        <v>0.80026281208935612</v>
      </c>
      <c r="AD168" s="101">
        <v>1048</v>
      </c>
      <c r="AE168" s="79">
        <v>131</v>
      </c>
      <c r="AF168" s="77">
        <f t="shared" si="112"/>
        <v>0.125</v>
      </c>
      <c r="AG168" s="79">
        <v>917</v>
      </c>
      <c r="AH168" s="77">
        <f t="shared" si="113"/>
        <v>0.875</v>
      </c>
      <c r="AI168" s="101">
        <v>278</v>
      </c>
      <c r="AJ168" s="79">
        <v>24</v>
      </c>
      <c r="AK168" s="77">
        <f t="shared" si="114"/>
        <v>8.6330935251798566E-2</v>
      </c>
      <c r="AL168" s="79">
        <v>254</v>
      </c>
      <c r="AM168" s="77">
        <f t="shared" si="115"/>
        <v>0.91366906474820142</v>
      </c>
      <c r="AN168" s="101">
        <f t="shared" si="116"/>
        <v>15581</v>
      </c>
      <c r="AO168" s="79">
        <f t="shared" si="117"/>
        <v>3888</v>
      </c>
      <c r="AP168" s="77">
        <f t="shared" si="118"/>
        <v>0.24953468968615622</v>
      </c>
      <c r="AQ168" s="78">
        <f t="shared" si="101"/>
        <v>11693</v>
      </c>
      <c r="AR168" s="77">
        <f t="shared" si="119"/>
        <v>0.75046531031384378</v>
      </c>
      <c r="AS168" s="98"/>
      <c r="AT168" s="272">
        <v>55</v>
      </c>
      <c r="AU168" s="342" t="s">
        <v>17</v>
      </c>
      <c r="AV168" s="11" t="s">
        <v>136</v>
      </c>
      <c r="AW168" s="225">
        <v>15025</v>
      </c>
      <c r="AX168" s="40">
        <v>3823</v>
      </c>
      <c r="AY168" s="91">
        <v>0.25444259567387689</v>
      </c>
      <c r="AZ168" s="40">
        <v>11202</v>
      </c>
      <c r="BA168" s="91">
        <v>0.74555740432612316</v>
      </c>
      <c r="BB168" s="98"/>
      <c r="BD168" s="87"/>
      <c r="BE168" s="86"/>
      <c r="BF168" s="86"/>
      <c r="BG168" s="86"/>
      <c r="BH168" s="86"/>
      <c r="BI168" s="86"/>
      <c r="BJ168" s="86"/>
      <c r="BK168" s="86"/>
      <c r="BL168" s="86"/>
      <c r="BM168" s="85"/>
    </row>
    <row r="169" spans="1:65" s="12" customFormat="1" ht="13.5" customHeight="1">
      <c r="A169" s="81"/>
      <c r="B169" s="263"/>
      <c r="C169" s="330"/>
      <c r="D169" s="70" t="s">
        <v>142</v>
      </c>
      <c r="E169" s="102">
        <v>3</v>
      </c>
      <c r="F169" s="69">
        <v>0</v>
      </c>
      <c r="G169" s="67">
        <f t="shared" si="102"/>
        <v>0</v>
      </c>
      <c r="H169" s="69">
        <v>3</v>
      </c>
      <c r="I169" s="67">
        <f t="shared" si="103"/>
        <v>1</v>
      </c>
      <c r="J169" s="102">
        <v>9</v>
      </c>
      <c r="K169" s="69">
        <v>1</v>
      </c>
      <c r="L169" s="67">
        <f t="shared" si="104"/>
        <v>0.1111111111111111</v>
      </c>
      <c r="M169" s="69">
        <v>8</v>
      </c>
      <c r="N169" s="67">
        <f t="shared" si="105"/>
        <v>0.88888888888888884</v>
      </c>
      <c r="O169" s="102">
        <v>1143</v>
      </c>
      <c r="P169" s="69">
        <v>176</v>
      </c>
      <c r="Q169" s="67">
        <f t="shared" si="106"/>
        <v>0.15398075240594924</v>
      </c>
      <c r="R169" s="69">
        <v>967</v>
      </c>
      <c r="S169" s="67">
        <f t="shared" si="107"/>
        <v>0.84601924759405078</v>
      </c>
      <c r="T169" s="102">
        <v>745</v>
      </c>
      <c r="U169" s="69">
        <v>126</v>
      </c>
      <c r="V169" s="67">
        <f t="shared" si="108"/>
        <v>0.1691275167785235</v>
      </c>
      <c r="W169" s="69">
        <v>619</v>
      </c>
      <c r="X169" s="67">
        <f t="shared" si="109"/>
        <v>0.83087248322147655</v>
      </c>
      <c r="Y169" s="102">
        <v>332</v>
      </c>
      <c r="Z169" s="69">
        <v>42</v>
      </c>
      <c r="AA169" s="67">
        <f t="shared" si="110"/>
        <v>0.12650602409638553</v>
      </c>
      <c r="AB169" s="69">
        <v>290</v>
      </c>
      <c r="AC169" s="67">
        <f t="shared" si="111"/>
        <v>0.87349397590361444</v>
      </c>
      <c r="AD169" s="102">
        <v>122</v>
      </c>
      <c r="AE169" s="69">
        <v>5</v>
      </c>
      <c r="AF169" s="67">
        <f t="shared" si="112"/>
        <v>4.0983606557377046E-2</v>
      </c>
      <c r="AG169" s="69">
        <v>117</v>
      </c>
      <c r="AH169" s="67">
        <f t="shared" si="113"/>
        <v>0.95901639344262291</v>
      </c>
      <c r="AI169" s="102">
        <v>45</v>
      </c>
      <c r="AJ169" s="69">
        <v>3</v>
      </c>
      <c r="AK169" s="67">
        <f t="shared" si="114"/>
        <v>6.6666666666666666E-2</v>
      </c>
      <c r="AL169" s="69">
        <v>42</v>
      </c>
      <c r="AM169" s="67">
        <f t="shared" si="115"/>
        <v>0.93333333333333335</v>
      </c>
      <c r="AN169" s="102">
        <f t="shared" si="116"/>
        <v>2399</v>
      </c>
      <c r="AO169" s="69">
        <f t="shared" si="117"/>
        <v>353</v>
      </c>
      <c r="AP169" s="67">
        <f t="shared" si="118"/>
        <v>0.14714464360150062</v>
      </c>
      <c r="AQ169" s="68">
        <f t="shared" si="101"/>
        <v>2046</v>
      </c>
      <c r="AR169" s="67">
        <f t="shared" si="119"/>
        <v>0.85285535639849941</v>
      </c>
      <c r="AS169" s="98"/>
      <c r="AT169" s="272"/>
      <c r="AU169" s="342"/>
      <c r="AV169" s="11" t="s">
        <v>142</v>
      </c>
      <c r="AW169" s="225">
        <v>2458</v>
      </c>
      <c r="AX169" s="40">
        <v>367</v>
      </c>
      <c r="AY169" s="91">
        <v>0.14930838079739625</v>
      </c>
      <c r="AZ169" s="40">
        <v>2091</v>
      </c>
      <c r="BA169" s="91">
        <v>0.85069161920260372</v>
      </c>
      <c r="BB169" s="98"/>
      <c r="BD169" s="87"/>
      <c r="BE169" s="86"/>
      <c r="BF169" s="86"/>
      <c r="BG169" s="86"/>
      <c r="BH169" s="86"/>
      <c r="BI169" s="86"/>
      <c r="BJ169" s="86"/>
      <c r="BK169" s="86"/>
      <c r="BL169" s="86"/>
      <c r="BM169" s="85"/>
    </row>
    <row r="170" spans="1:65" s="12" customFormat="1" ht="13.5" customHeight="1">
      <c r="A170" s="81"/>
      <c r="B170" s="264"/>
      <c r="C170" s="332"/>
      <c r="D170" s="76" t="s">
        <v>141</v>
      </c>
      <c r="E170" s="103">
        <v>23</v>
      </c>
      <c r="F170" s="75">
        <v>4</v>
      </c>
      <c r="G170" s="13">
        <f t="shared" si="102"/>
        <v>0.17391304347826086</v>
      </c>
      <c r="H170" s="75">
        <v>19</v>
      </c>
      <c r="I170" s="13">
        <f t="shared" si="103"/>
        <v>0.82608695652173914</v>
      </c>
      <c r="J170" s="103">
        <v>87</v>
      </c>
      <c r="K170" s="75">
        <v>10</v>
      </c>
      <c r="L170" s="13">
        <f t="shared" si="104"/>
        <v>0.11494252873563218</v>
      </c>
      <c r="M170" s="75">
        <v>77</v>
      </c>
      <c r="N170" s="13">
        <f t="shared" si="105"/>
        <v>0.88505747126436785</v>
      </c>
      <c r="O170" s="103">
        <v>6846</v>
      </c>
      <c r="P170" s="75">
        <v>1742</v>
      </c>
      <c r="Q170" s="13">
        <f t="shared" si="106"/>
        <v>0.25445515629564708</v>
      </c>
      <c r="R170" s="75">
        <v>5104</v>
      </c>
      <c r="S170" s="13">
        <f t="shared" si="107"/>
        <v>0.74554484370435292</v>
      </c>
      <c r="T170" s="103">
        <v>6155</v>
      </c>
      <c r="U170" s="75">
        <v>1672</v>
      </c>
      <c r="V170" s="13">
        <f t="shared" si="108"/>
        <v>0.27164906580016246</v>
      </c>
      <c r="W170" s="75">
        <v>4483</v>
      </c>
      <c r="X170" s="13">
        <f t="shared" si="109"/>
        <v>0.72835093419983754</v>
      </c>
      <c r="Y170" s="103">
        <v>3376</v>
      </c>
      <c r="Z170" s="75">
        <v>650</v>
      </c>
      <c r="AA170" s="13">
        <f t="shared" si="110"/>
        <v>0.19253554502369669</v>
      </c>
      <c r="AB170" s="75">
        <v>2726</v>
      </c>
      <c r="AC170" s="13">
        <f t="shared" si="111"/>
        <v>0.80746445497630337</v>
      </c>
      <c r="AD170" s="103">
        <v>1170</v>
      </c>
      <c r="AE170" s="75">
        <v>136</v>
      </c>
      <c r="AF170" s="13">
        <f t="shared" si="112"/>
        <v>0.11623931623931624</v>
      </c>
      <c r="AG170" s="75">
        <v>1034</v>
      </c>
      <c r="AH170" s="13">
        <f t="shared" si="113"/>
        <v>0.88376068376068373</v>
      </c>
      <c r="AI170" s="103">
        <v>323</v>
      </c>
      <c r="AJ170" s="75">
        <v>27</v>
      </c>
      <c r="AK170" s="13">
        <f t="shared" si="114"/>
        <v>8.3591331269349839E-2</v>
      </c>
      <c r="AL170" s="75">
        <v>296</v>
      </c>
      <c r="AM170" s="13">
        <f t="shared" si="115"/>
        <v>0.91640866873065019</v>
      </c>
      <c r="AN170" s="103">
        <f t="shared" si="116"/>
        <v>17980</v>
      </c>
      <c r="AO170" s="75">
        <f t="shared" si="117"/>
        <v>4241</v>
      </c>
      <c r="AP170" s="13">
        <f t="shared" si="118"/>
        <v>0.23587319243604005</v>
      </c>
      <c r="AQ170" s="34">
        <f t="shared" si="101"/>
        <v>13739</v>
      </c>
      <c r="AR170" s="13">
        <f t="shared" si="119"/>
        <v>0.76412680756396001</v>
      </c>
      <c r="AS170" s="98"/>
      <c r="AT170" s="272"/>
      <c r="AU170" s="342"/>
      <c r="AV170" s="160" t="s">
        <v>74</v>
      </c>
      <c r="AW170" s="225">
        <v>17483</v>
      </c>
      <c r="AX170" s="40">
        <v>4190</v>
      </c>
      <c r="AY170" s="91">
        <v>0.23966138534576445</v>
      </c>
      <c r="AZ170" s="40">
        <v>13293</v>
      </c>
      <c r="BA170" s="91">
        <v>0.76033861465423558</v>
      </c>
      <c r="BB170" s="98"/>
      <c r="BD170" s="87"/>
      <c r="BE170" s="86"/>
      <c r="BF170" s="86"/>
      <c r="BG170" s="86"/>
      <c r="BH170" s="86"/>
      <c r="BI170" s="86"/>
      <c r="BJ170" s="86"/>
      <c r="BK170" s="86"/>
      <c r="BL170" s="86"/>
      <c r="BM170" s="85"/>
    </row>
    <row r="171" spans="1:65" s="12" customFormat="1" ht="13.5" customHeight="1">
      <c r="B171" s="262">
        <v>56</v>
      </c>
      <c r="C171" s="329" t="s">
        <v>10</v>
      </c>
      <c r="D171" s="80" t="s">
        <v>143</v>
      </c>
      <c r="E171" s="101">
        <v>6</v>
      </c>
      <c r="F171" s="79">
        <v>2</v>
      </c>
      <c r="G171" s="77">
        <f t="shared" si="102"/>
        <v>0.33333333333333331</v>
      </c>
      <c r="H171" s="79">
        <v>4</v>
      </c>
      <c r="I171" s="77">
        <f t="shared" si="103"/>
        <v>0.66666666666666663</v>
      </c>
      <c r="J171" s="101">
        <v>46</v>
      </c>
      <c r="K171" s="79">
        <v>2</v>
      </c>
      <c r="L171" s="77">
        <f t="shared" si="104"/>
        <v>4.3478260869565216E-2</v>
      </c>
      <c r="M171" s="79">
        <v>44</v>
      </c>
      <c r="N171" s="77">
        <f t="shared" si="105"/>
        <v>0.95652173913043481</v>
      </c>
      <c r="O171" s="101">
        <v>3949</v>
      </c>
      <c r="P171" s="79">
        <v>812</v>
      </c>
      <c r="Q171" s="77">
        <f t="shared" si="106"/>
        <v>0.20562167637376552</v>
      </c>
      <c r="R171" s="79">
        <v>3137</v>
      </c>
      <c r="S171" s="77">
        <f t="shared" si="107"/>
        <v>0.79437832362623451</v>
      </c>
      <c r="T171" s="101">
        <v>3314</v>
      </c>
      <c r="U171" s="79">
        <v>563</v>
      </c>
      <c r="V171" s="77">
        <f t="shared" si="108"/>
        <v>0.16988533494266747</v>
      </c>
      <c r="W171" s="79">
        <v>2751</v>
      </c>
      <c r="X171" s="77">
        <f t="shared" si="109"/>
        <v>0.83011466505733256</v>
      </c>
      <c r="Y171" s="101">
        <v>1735</v>
      </c>
      <c r="Z171" s="79">
        <v>186</v>
      </c>
      <c r="AA171" s="77">
        <f t="shared" si="110"/>
        <v>0.10720461095100864</v>
      </c>
      <c r="AB171" s="79">
        <v>1549</v>
      </c>
      <c r="AC171" s="77">
        <f t="shared" si="111"/>
        <v>0.89279538904899136</v>
      </c>
      <c r="AD171" s="101">
        <v>642</v>
      </c>
      <c r="AE171" s="79">
        <v>21</v>
      </c>
      <c r="AF171" s="77">
        <f t="shared" si="112"/>
        <v>3.2710280373831772E-2</v>
      </c>
      <c r="AG171" s="79">
        <v>621</v>
      </c>
      <c r="AH171" s="77">
        <f t="shared" si="113"/>
        <v>0.96728971962616828</v>
      </c>
      <c r="AI171" s="101">
        <v>199</v>
      </c>
      <c r="AJ171" s="79">
        <v>4</v>
      </c>
      <c r="AK171" s="77">
        <f t="shared" si="114"/>
        <v>2.0100502512562814E-2</v>
      </c>
      <c r="AL171" s="79">
        <v>195</v>
      </c>
      <c r="AM171" s="77">
        <f t="shared" si="115"/>
        <v>0.97989949748743721</v>
      </c>
      <c r="AN171" s="101">
        <f t="shared" si="116"/>
        <v>9891</v>
      </c>
      <c r="AO171" s="79">
        <f t="shared" si="117"/>
        <v>1590</v>
      </c>
      <c r="AP171" s="77">
        <f t="shared" si="118"/>
        <v>0.16075219896875947</v>
      </c>
      <c r="AQ171" s="79">
        <f t="shared" si="101"/>
        <v>8301</v>
      </c>
      <c r="AR171" s="77">
        <f t="shared" si="119"/>
        <v>0.83924780103124053</v>
      </c>
      <c r="AS171" s="98"/>
      <c r="AT171" s="272">
        <v>56</v>
      </c>
      <c r="AU171" s="342" t="s">
        <v>10</v>
      </c>
      <c r="AV171" s="11" t="s">
        <v>136</v>
      </c>
      <c r="AW171" s="225">
        <v>9468</v>
      </c>
      <c r="AX171" s="40">
        <v>1466</v>
      </c>
      <c r="AY171" s="91">
        <v>0.15483734685255598</v>
      </c>
      <c r="AZ171" s="40">
        <v>8002</v>
      </c>
      <c r="BA171" s="91">
        <v>0.84516265314744399</v>
      </c>
      <c r="BB171" s="98"/>
      <c r="BD171" s="87"/>
      <c r="BE171" s="86"/>
      <c r="BF171" s="86"/>
      <c r="BG171" s="86"/>
      <c r="BH171" s="86"/>
      <c r="BI171" s="86"/>
      <c r="BJ171" s="86"/>
      <c r="BK171" s="86"/>
      <c r="BL171" s="86"/>
      <c r="BM171" s="85"/>
    </row>
    <row r="172" spans="1:65" s="12" customFormat="1" ht="13.5" customHeight="1">
      <c r="B172" s="263"/>
      <c r="C172" s="330"/>
      <c r="D172" s="70" t="s">
        <v>142</v>
      </c>
      <c r="E172" s="102">
        <v>1</v>
      </c>
      <c r="F172" s="69">
        <v>0</v>
      </c>
      <c r="G172" s="67">
        <f t="shared" si="102"/>
        <v>0</v>
      </c>
      <c r="H172" s="69">
        <v>1</v>
      </c>
      <c r="I172" s="67">
        <f t="shared" si="103"/>
        <v>1</v>
      </c>
      <c r="J172" s="102">
        <v>3</v>
      </c>
      <c r="K172" s="69">
        <v>1</v>
      </c>
      <c r="L172" s="67">
        <f t="shared" si="104"/>
        <v>0.33333333333333331</v>
      </c>
      <c r="M172" s="69">
        <v>2</v>
      </c>
      <c r="N172" s="67">
        <f t="shared" si="105"/>
        <v>0.66666666666666663</v>
      </c>
      <c r="O172" s="102">
        <v>770</v>
      </c>
      <c r="P172" s="69">
        <v>133</v>
      </c>
      <c r="Q172" s="67">
        <f t="shared" si="106"/>
        <v>0.17272727272727273</v>
      </c>
      <c r="R172" s="69">
        <v>637</v>
      </c>
      <c r="S172" s="67">
        <f t="shared" si="107"/>
        <v>0.82727272727272727</v>
      </c>
      <c r="T172" s="102">
        <v>419</v>
      </c>
      <c r="U172" s="69">
        <v>68</v>
      </c>
      <c r="V172" s="67">
        <f t="shared" si="108"/>
        <v>0.162291169451074</v>
      </c>
      <c r="W172" s="69">
        <v>351</v>
      </c>
      <c r="X172" s="67">
        <f t="shared" si="109"/>
        <v>0.83770883054892598</v>
      </c>
      <c r="Y172" s="102">
        <v>198</v>
      </c>
      <c r="Z172" s="69">
        <v>19</v>
      </c>
      <c r="AA172" s="67">
        <f t="shared" si="110"/>
        <v>9.5959595959595953E-2</v>
      </c>
      <c r="AB172" s="69">
        <v>179</v>
      </c>
      <c r="AC172" s="67">
        <f t="shared" si="111"/>
        <v>0.90404040404040409</v>
      </c>
      <c r="AD172" s="102">
        <v>90</v>
      </c>
      <c r="AE172" s="69">
        <v>2</v>
      </c>
      <c r="AF172" s="67">
        <f t="shared" si="112"/>
        <v>2.2222222222222223E-2</v>
      </c>
      <c r="AG172" s="69">
        <v>88</v>
      </c>
      <c r="AH172" s="67">
        <f t="shared" si="113"/>
        <v>0.97777777777777775</v>
      </c>
      <c r="AI172" s="102">
        <v>42</v>
      </c>
      <c r="AJ172" s="69">
        <v>2</v>
      </c>
      <c r="AK172" s="67">
        <f t="shared" si="114"/>
        <v>4.7619047619047616E-2</v>
      </c>
      <c r="AL172" s="69">
        <v>40</v>
      </c>
      <c r="AM172" s="67">
        <f t="shared" si="115"/>
        <v>0.95238095238095233</v>
      </c>
      <c r="AN172" s="102">
        <f t="shared" si="116"/>
        <v>1523</v>
      </c>
      <c r="AO172" s="69">
        <f t="shared" si="117"/>
        <v>225</v>
      </c>
      <c r="AP172" s="67">
        <f t="shared" si="118"/>
        <v>0.14773473407747867</v>
      </c>
      <c r="AQ172" s="68">
        <f t="shared" si="101"/>
        <v>1298</v>
      </c>
      <c r="AR172" s="67">
        <f t="shared" si="119"/>
        <v>0.85226526592252139</v>
      </c>
      <c r="AS172" s="98"/>
      <c r="AT172" s="272"/>
      <c r="AU172" s="342"/>
      <c r="AV172" s="11" t="s">
        <v>142</v>
      </c>
      <c r="AW172" s="225">
        <v>1511</v>
      </c>
      <c r="AX172" s="40">
        <v>228</v>
      </c>
      <c r="AY172" s="91">
        <v>0.15089344804765056</v>
      </c>
      <c r="AZ172" s="40">
        <v>1283</v>
      </c>
      <c r="BA172" s="91">
        <v>0.84910655195234941</v>
      </c>
      <c r="BB172" s="98"/>
      <c r="BD172" s="87"/>
      <c r="BE172" s="86"/>
      <c r="BF172" s="86"/>
      <c r="BG172" s="86"/>
      <c r="BH172" s="86"/>
      <c r="BI172" s="86"/>
      <c r="BJ172" s="86"/>
      <c r="BK172" s="86"/>
      <c r="BL172" s="86"/>
      <c r="BM172" s="85"/>
    </row>
    <row r="173" spans="1:65" s="12" customFormat="1" ht="13.5" customHeight="1">
      <c r="B173" s="264"/>
      <c r="C173" s="332"/>
      <c r="D173" s="76" t="s">
        <v>141</v>
      </c>
      <c r="E173" s="103">
        <v>7</v>
      </c>
      <c r="F173" s="75">
        <v>2</v>
      </c>
      <c r="G173" s="13">
        <f t="shared" si="102"/>
        <v>0.2857142857142857</v>
      </c>
      <c r="H173" s="75">
        <v>5</v>
      </c>
      <c r="I173" s="13">
        <f t="shared" si="103"/>
        <v>0.7142857142857143</v>
      </c>
      <c r="J173" s="103">
        <v>49</v>
      </c>
      <c r="K173" s="75">
        <v>3</v>
      </c>
      <c r="L173" s="13">
        <f t="shared" si="104"/>
        <v>6.1224489795918366E-2</v>
      </c>
      <c r="M173" s="75">
        <v>46</v>
      </c>
      <c r="N173" s="13">
        <f t="shared" si="105"/>
        <v>0.93877551020408168</v>
      </c>
      <c r="O173" s="103">
        <v>4719</v>
      </c>
      <c r="P173" s="75">
        <v>945</v>
      </c>
      <c r="Q173" s="13">
        <f t="shared" si="106"/>
        <v>0.20025429116338206</v>
      </c>
      <c r="R173" s="75">
        <v>3774</v>
      </c>
      <c r="S173" s="13">
        <f t="shared" si="107"/>
        <v>0.79974570883661789</v>
      </c>
      <c r="T173" s="103">
        <v>3733</v>
      </c>
      <c r="U173" s="75">
        <v>631</v>
      </c>
      <c r="V173" s="13">
        <f t="shared" si="108"/>
        <v>0.1690329493704795</v>
      </c>
      <c r="W173" s="75">
        <v>3102</v>
      </c>
      <c r="X173" s="13">
        <f t="shared" si="109"/>
        <v>0.83096705062952048</v>
      </c>
      <c r="Y173" s="103">
        <v>1933</v>
      </c>
      <c r="Z173" s="75">
        <v>205</v>
      </c>
      <c r="AA173" s="13">
        <f t="shared" si="110"/>
        <v>0.10605276771857217</v>
      </c>
      <c r="AB173" s="75">
        <v>1728</v>
      </c>
      <c r="AC173" s="13">
        <f t="shared" si="111"/>
        <v>0.89394723228142781</v>
      </c>
      <c r="AD173" s="103">
        <v>732</v>
      </c>
      <c r="AE173" s="75">
        <v>23</v>
      </c>
      <c r="AF173" s="13">
        <f t="shared" si="112"/>
        <v>3.1420765027322405E-2</v>
      </c>
      <c r="AG173" s="75">
        <v>709</v>
      </c>
      <c r="AH173" s="13">
        <f t="shared" si="113"/>
        <v>0.96857923497267762</v>
      </c>
      <c r="AI173" s="103">
        <v>241</v>
      </c>
      <c r="AJ173" s="75">
        <v>6</v>
      </c>
      <c r="AK173" s="13">
        <f t="shared" si="114"/>
        <v>2.4896265560165973E-2</v>
      </c>
      <c r="AL173" s="75">
        <v>235</v>
      </c>
      <c r="AM173" s="13">
        <f t="shared" si="115"/>
        <v>0.975103734439834</v>
      </c>
      <c r="AN173" s="103">
        <f t="shared" si="116"/>
        <v>11414</v>
      </c>
      <c r="AO173" s="75">
        <f t="shared" si="117"/>
        <v>1815</v>
      </c>
      <c r="AP173" s="13">
        <f t="shared" si="118"/>
        <v>0.15901524443665674</v>
      </c>
      <c r="AQ173" s="34">
        <f t="shared" si="101"/>
        <v>9599</v>
      </c>
      <c r="AR173" s="13">
        <f t="shared" si="119"/>
        <v>0.84098475556334329</v>
      </c>
      <c r="AS173" s="98"/>
      <c r="AT173" s="272"/>
      <c r="AU173" s="342"/>
      <c r="AV173" s="160" t="s">
        <v>74</v>
      </c>
      <c r="AW173" s="225">
        <v>10979</v>
      </c>
      <c r="AX173" s="40">
        <v>1694</v>
      </c>
      <c r="AY173" s="91">
        <v>0.15429456234629749</v>
      </c>
      <c r="AZ173" s="40">
        <v>9285</v>
      </c>
      <c r="BA173" s="91">
        <v>0.84570543765370254</v>
      </c>
      <c r="BB173" s="98"/>
      <c r="BD173" s="85"/>
      <c r="BE173" s="85"/>
      <c r="BF173" s="85"/>
      <c r="BG173" s="85"/>
      <c r="BH173" s="85"/>
      <c r="BI173" s="85"/>
      <c r="BJ173" s="85"/>
      <c r="BK173" s="85"/>
      <c r="BL173" s="85"/>
      <c r="BM173" s="85"/>
    </row>
    <row r="174" spans="1:65" s="12" customFormat="1" ht="13.5" customHeight="1">
      <c r="B174" s="262">
        <v>57</v>
      </c>
      <c r="C174" s="329" t="s">
        <v>49</v>
      </c>
      <c r="D174" s="80" t="s">
        <v>143</v>
      </c>
      <c r="E174" s="101">
        <v>14</v>
      </c>
      <c r="F174" s="79">
        <v>5</v>
      </c>
      <c r="G174" s="77">
        <f t="shared" si="102"/>
        <v>0.35714285714285715</v>
      </c>
      <c r="H174" s="79">
        <v>9</v>
      </c>
      <c r="I174" s="77">
        <f t="shared" si="103"/>
        <v>0.6428571428571429</v>
      </c>
      <c r="J174" s="101">
        <v>43</v>
      </c>
      <c r="K174" s="79">
        <v>6</v>
      </c>
      <c r="L174" s="77">
        <f t="shared" si="104"/>
        <v>0.13953488372093023</v>
      </c>
      <c r="M174" s="79">
        <v>37</v>
      </c>
      <c r="N174" s="77">
        <f t="shared" si="105"/>
        <v>0.86046511627906974</v>
      </c>
      <c r="O174" s="101">
        <v>2502</v>
      </c>
      <c r="P174" s="79">
        <v>602</v>
      </c>
      <c r="Q174" s="77">
        <f t="shared" si="106"/>
        <v>0.24060751398880895</v>
      </c>
      <c r="R174" s="79">
        <v>1900</v>
      </c>
      <c r="S174" s="77">
        <f t="shared" si="107"/>
        <v>0.75939248601119103</v>
      </c>
      <c r="T174" s="101">
        <v>2296</v>
      </c>
      <c r="U174" s="79">
        <v>394</v>
      </c>
      <c r="V174" s="77">
        <f t="shared" si="108"/>
        <v>0.171602787456446</v>
      </c>
      <c r="W174" s="79">
        <v>1902</v>
      </c>
      <c r="X174" s="77">
        <f t="shared" si="109"/>
        <v>0.82839721254355403</v>
      </c>
      <c r="Y174" s="101">
        <v>1468</v>
      </c>
      <c r="Z174" s="79">
        <v>197</v>
      </c>
      <c r="AA174" s="77">
        <f t="shared" si="110"/>
        <v>0.13419618528610355</v>
      </c>
      <c r="AB174" s="79">
        <v>1271</v>
      </c>
      <c r="AC174" s="77">
        <f t="shared" si="111"/>
        <v>0.86580381471389645</v>
      </c>
      <c r="AD174" s="101">
        <v>667</v>
      </c>
      <c r="AE174" s="79">
        <v>73</v>
      </c>
      <c r="AF174" s="77">
        <f t="shared" si="112"/>
        <v>0.10944527736131934</v>
      </c>
      <c r="AG174" s="79">
        <v>594</v>
      </c>
      <c r="AH174" s="77">
        <f t="shared" si="113"/>
        <v>0.89055472263868063</v>
      </c>
      <c r="AI174" s="101">
        <v>190</v>
      </c>
      <c r="AJ174" s="79">
        <v>23</v>
      </c>
      <c r="AK174" s="77">
        <f t="shared" si="114"/>
        <v>0.12105263157894737</v>
      </c>
      <c r="AL174" s="79">
        <v>167</v>
      </c>
      <c r="AM174" s="77">
        <f t="shared" si="115"/>
        <v>0.87894736842105259</v>
      </c>
      <c r="AN174" s="101">
        <f t="shared" si="116"/>
        <v>7180</v>
      </c>
      <c r="AO174" s="79">
        <f t="shared" si="117"/>
        <v>1300</v>
      </c>
      <c r="AP174" s="77">
        <f t="shared" si="118"/>
        <v>0.18105849582172701</v>
      </c>
      <c r="AQ174" s="78">
        <f t="shared" si="101"/>
        <v>5880</v>
      </c>
      <c r="AR174" s="77">
        <f t="shared" si="119"/>
        <v>0.81894150417827294</v>
      </c>
      <c r="AS174" s="98"/>
      <c r="AT174" s="272">
        <v>57</v>
      </c>
      <c r="AU174" s="342" t="s">
        <v>49</v>
      </c>
      <c r="AV174" s="11" t="s">
        <v>136</v>
      </c>
      <c r="AW174" s="225">
        <v>6978</v>
      </c>
      <c r="AX174" s="40">
        <v>1196</v>
      </c>
      <c r="AY174" s="91">
        <v>0.17139581541989107</v>
      </c>
      <c r="AZ174" s="40">
        <v>5782</v>
      </c>
      <c r="BA174" s="91">
        <v>0.82860418458010887</v>
      </c>
      <c r="BB174" s="98"/>
      <c r="BD174" s="85"/>
      <c r="BE174" s="85"/>
      <c r="BF174" s="85"/>
      <c r="BG174" s="85"/>
      <c r="BH174" s="85"/>
      <c r="BI174" s="85"/>
      <c r="BJ174" s="85"/>
      <c r="BK174" s="85"/>
      <c r="BL174" s="85"/>
      <c r="BM174" s="85"/>
    </row>
    <row r="175" spans="1:65" s="12" customFormat="1" ht="13.5" customHeight="1">
      <c r="A175" s="81"/>
      <c r="B175" s="263"/>
      <c r="C175" s="330"/>
      <c r="D175" s="70" t="s">
        <v>142</v>
      </c>
      <c r="E175" s="102">
        <v>2</v>
      </c>
      <c r="F175" s="69">
        <v>2</v>
      </c>
      <c r="G175" s="67">
        <f t="shared" si="102"/>
        <v>1</v>
      </c>
      <c r="H175" s="69">
        <v>0</v>
      </c>
      <c r="I175" s="67">
        <f t="shared" si="103"/>
        <v>0</v>
      </c>
      <c r="J175" s="102">
        <v>4</v>
      </c>
      <c r="K175" s="69">
        <v>0</v>
      </c>
      <c r="L175" s="67">
        <f t="shared" si="104"/>
        <v>0</v>
      </c>
      <c r="M175" s="69">
        <v>4</v>
      </c>
      <c r="N175" s="67">
        <f t="shared" si="105"/>
        <v>1</v>
      </c>
      <c r="O175" s="102">
        <v>513</v>
      </c>
      <c r="P175" s="69">
        <v>120</v>
      </c>
      <c r="Q175" s="67">
        <f t="shared" si="106"/>
        <v>0.23391812865497075</v>
      </c>
      <c r="R175" s="69">
        <v>393</v>
      </c>
      <c r="S175" s="67">
        <f t="shared" si="107"/>
        <v>0.76608187134502925</v>
      </c>
      <c r="T175" s="102">
        <v>284</v>
      </c>
      <c r="U175" s="69">
        <v>54</v>
      </c>
      <c r="V175" s="67">
        <f t="shared" si="108"/>
        <v>0.19014084507042253</v>
      </c>
      <c r="W175" s="69">
        <v>230</v>
      </c>
      <c r="X175" s="67">
        <f t="shared" si="109"/>
        <v>0.8098591549295775</v>
      </c>
      <c r="Y175" s="102">
        <v>153</v>
      </c>
      <c r="Z175" s="69">
        <v>21</v>
      </c>
      <c r="AA175" s="67">
        <f t="shared" si="110"/>
        <v>0.13725490196078433</v>
      </c>
      <c r="AB175" s="69">
        <v>132</v>
      </c>
      <c r="AC175" s="67">
        <f t="shared" si="111"/>
        <v>0.86274509803921573</v>
      </c>
      <c r="AD175" s="102">
        <v>71</v>
      </c>
      <c r="AE175" s="69">
        <v>7</v>
      </c>
      <c r="AF175" s="67">
        <f t="shared" si="112"/>
        <v>9.8591549295774641E-2</v>
      </c>
      <c r="AG175" s="69">
        <v>64</v>
      </c>
      <c r="AH175" s="67">
        <f t="shared" si="113"/>
        <v>0.90140845070422537</v>
      </c>
      <c r="AI175" s="102">
        <v>41</v>
      </c>
      <c r="AJ175" s="69">
        <v>0</v>
      </c>
      <c r="AK175" s="67">
        <f t="shared" si="114"/>
        <v>0</v>
      </c>
      <c r="AL175" s="69">
        <v>41</v>
      </c>
      <c r="AM175" s="67">
        <f t="shared" si="115"/>
        <v>1</v>
      </c>
      <c r="AN175" s="102">
        <f t="shared" si="116"/>
        <v>1068</v>
      </c>
      <c r="AO175" s="69">
        <f t="shared" si="117"/>
        <v>204</v>
      </c>
      <c r="AP175" s="67">
        <f t="shared" si="118"/>
        <v>0.19101123595505617</v>
      </c>
      <c r="AQ175" s="68">
        <f t="shared" si="101"/>
        <v>864</v>
      </c>
      <c r="AR175" s="67">
        <f t="shared" si="119"/>
        <v>0.8089887640449438</v>
      </c>
      <c r="AS175" s="98"/>
      <c r="AT175" s="272"/>
      <c r="AU175" s="342"/>
      <c r="AV175" s="11" t="s">
        <v>142</v>
      </c>
      <c r="AW175" s="225">
        <v>1049</v>
      </c>
      <c r="AX175" s="40">
        <v>166</v>
      </c>
      <c r="AY175" s="91">
        <v>0.15824594852240229</v>
      </c>
      <c r="AZ175" s="40">
        <v>883</v>
      </c>
      <c r="BA175" s="91">
        <v>0.84175405147759774</v>
      </c>
      <c r="BB175" s="98"/>
      <c r="BD175" s="85"/>
      <c r="BE175" s="85"/>
      <c r="BF175" s="85"/>
      <c r="BG175" s="85"/>
      <c r="BH175" s="85"/>
      <c r="BI175" s="85"/>
      <c r="BJ175" s="85"/>
      <c r="BK175" s="85"/>
      <c r="BL175" s="85"/>
      <c r="BM175" s="85"/>
    </row>
    <row r="176" spans="1:65" s="12" customFormat="1" ht="13.5" customHeight="1">
      <c r="A176" s="81"/>
      <c r="B176" s="264"/>
      <c r="C176" s="332"/>
      <c r="D176" s="76" t="s">
        <v>141</v>
      </c>
      <c r="E176" s="103">
        <v>16</v>
      </c>
      <c r="F176" s="75">
        <v>7</v>
      </c>
      <c r="G176" s="13">
        <f t="shared" si="102"/>
        <v>0.4375</v>
      </c>
      <c r="H176" s="75">
        <v>9</v>
      </c>
      <c r="I176" s="13">
        <f t="shared" si="103"/>
        <v>0.5625</v>
      </c>
      <c r="J176" s="103">
        <v>47</v>
      </c>
      <c r="K176" s="75">
        <v>6</v>
      </c>
      <c r="L176" s="13">
        <f t="shared" si="104"/>
        <v>0.1276595744680851</v>
      </c>
      <c r="M176" s="75">
        <v>41</v>
      </c>
      <c r="N176" s="13">
        <f t="shared" si="105"/>
        <v>0.87234042553191493</v>
      </c>
      <c r="O176" s="103">
        <v>3015</v>
      </c>
      <c r="P176" s="75">
        <v>722</v>
      </c>
      <c r="Q176" s="13">
        <f t="shared" si="106"/>
        <v>0.23946932006633498</v>
      </c>
      <c r="R176" s="75">
        <v>2293</v>
      </c>
      <c r="S176" s="13">
        <f t="shared" si="107"/>
        <v>0.76053067993366497</v>
      </c>
      <c r="T176" s="103">
        <v>2580</v>
      </c>
      <c r="U176" s="75">
        <v>448</v>
      </c>
      <c r="V176" s="13">
        <f t="shared" si="108"/>
        <v>0.17364341085271318</v>
      </c>
      <c r="W176" s="75">
        <v>2132</v>
      </c>
      <c r="X176" s="13">
        <f t="shared" si="109"/>
        <v>0.82635658914728682</v>
      </c>
      <c r="Y176" s="103">
        <v>1621</v>
      </c>
      <c r="Z176" s="75">
        <v>218</v>
      </c>
      <c r="AA176" s="13">
        <f t="shared" si="110"/>
        <v>0.13448488587291796</v>
      </c>
      <c r="AB176" s="75">
        <v>1403</v>
      </c>
      <c r="AC176" s="13">
        <f t="shared" si="111"/>
        <v>0.86551511412708204</v>
      </c>
      <c r="AD176" s="103">
        <v>738</v>
      </c>
      <c r="AE176" s="75">
        <v>80</v>
      </c>
      <c r="AF176" s="13">
        <f t="shared" si="112"/>
        <v>0.10840108401084012</v>
      </c>
      <c r="AG176" s="75">
        <v>658</v>
      </c>
      <c r="AH176" s="13">
        <f t="shared" si="113"/>
        <v>0.89159891598915986</v>
      </c>
      <c r="AI176" s="103">
        <v>231</v>
      </c>
      <c r="AJ176" s="75">
        <v>23</v>
      </c>
      <c r="AK176" s="13">
        <f t="shared" si="114"/>
        <v>9.9567099567099568E-2</v>
      </c>
      <c r="AL176" s="75">
        <v>208</v>
      </c>
      <c r="AM176" s="13">
        <f t="shared" si="115"/>
        <v>0.90043290043290047</v>
      </c>
      <c r="AN176" s="103">
        <f t="shared" si="116"/>
        <v>8248</v>
      </c>
      <c r="AO176" s="75">
        <f t="shared" si="117"/>
        <v>1504</v>
      </c>
      <c r="AP176" s="13">
        <f t="shared" si="118"/>
        <v>0.18234723569350145</v>
      </c>
      <c r="AQ176" s="34">
        <f t="shared" si="101"/>
        <v>6744</v>
      </c>
      <c r="AR176" s="13">
        <f t="shared" si="119"/>
        <v>0.81765276430649858</v>
      </c>
      <c r="AS176" s="98"/>
      <c r="AT176" s="272"/>
      <c r="AU176" s="342"/>
      <c r="AV176" s="160" t="s">
        <v>74</v>
      </c>
      <c r="AW176" s="225">
        <v>8027</v>
      </c>
      <c r="AX176" s="40">
        <v>1362</v>
      </c>
      <c r="AY176" s="91">
        <v>0.16967733898093934</v>
      </c>
      <c r="AZ176" s="40">
        <v>6665</v>
      </c>
      <c r="BA176" s="91">
        <v>0.83032266101906071</v>
      </c>
      <c r="BB176" s="98"/>
      <c r="BD176" s="87"/>
      <c r="BE176" s="86"/>
      <c r="BF176" s="86"/>
      <c r="BG176" s="86"/>
      <c r="BH176" s="86"/>
      <c r="BI176" s="86"/>
      <c r="BJ176" s="86"/>
      <c r="BK176" s="86"/>
      <c r="BL176" s="86"/>
      <c r="BM176" s="85"/>
    </row>
    <row r="177" spans="2:65" s="12" customFormat="1" ht="13.5" customHeight="1">
      <c r="B177" s="262">
        <v>58</v>
      </c>
      <c r="C177" s="329" t="s">
        <v>29</v>
      </c>
      <c r="D177" s="80" t="s">
        <v>143</v>
      </c>
      <c r="E177" s="101">
        <v>5</v>
      </c>
      <c r="F177" s="79">
        <v>2</v>
      </c>
      <c r="G177" s="77">
        <f t="shared" si="102"/>
        <v>0.4</v>
      </c>
      <c r="H177" s="79">
        <v>3</v>
      </c>
      <c r="I177" s="77">
        <f t="shared" si="103"/>
        <v>0.6</v>
      </c>
      <c r="J177" s="101">
        <v>38</v>
      </c>
      <c r="K177" s="79">
        <v>8</v>
      </c>
      <c r="L177" s="77">
        <f t="shared" si="104"/>
        <v>0.21052631578947367</v>
      </c>
      <c r="M177" s="79">
        <v>30</v>
      </c>
      <c r="N177" s="77">
        <f t="shared" si="105"/>
        <v>0.78947368421052633</v>
      </c>
      <c r="O177" s="101">
        <v>2895</v>
      </c>
      <c r="P177" s="79">
        <v>1311</v>
      </c>
      <c r="Q177" s="77">
        <f t="shared" si="106"/>
        <v>0.45284974093264246</v>
      </c>
      <c r="R177" s="79">
        <v>1584</v>
      </c>
      <c r="S177" s="77">
        <f t="shared" si="107"/>
        <v>0.54715025906735748</v>
      </c>
      <c r="T177" s="101">
        <v>2653</v>
      </c>
      <c r="U177" s="79">
        <v>994</v>
      </c>
      <c r="V177" s="77">
        <f t="shared" si="108"/>
        <v>0.37467018469656993</v>
      </c>
      <c r="W177" s="79">
        <v>1659</v>
      </c>
      <c r="X177" s="77">
        <f t="shared" si="109"/>
        <v>0.62532981530343013</v>
      </c>
      <c r="Y177" s="101">
        <v>1654</v>
      </c>
      <c r="Z177" s="79">
        <v>498</v>
      </c>
      <c r="AA177" s="77">
        <f t="shared" si="110"/>
        <v>0.3010882708585248</v>
      </c>
      <c r="AB177" s="79">
        <v>1156</v>
      </c>
      <c r="AC177" s="77">
        <f t="shared" si="111"/>
        <v>0.69891172914147526</v>
      </c>
      <c r="AD177" s="101">
        <v>757</v>
      </c>
      <c r="AE177" s="79">
        <v>156</v>
      </c>
      <c r="AF177" s="77">
        <f t="shared" si="112"/>
        <v>0.20607661822985468</v>
      </c>
      <c r="AG177" s="79">
        <v>601</v>
      </c>
      <c r="AH177" s="77">
        <f t="shared" si="113"/>
        <v>0.79392338177014532</v>
      </c>
      <c r="AI177" s="101">
        <v>219</v>
      </c>
      <c r="AJ177" s="79">
        <v>36</v>
      </c>
      <c r="AK177" s="77">
        <f t="shared" si="114"/>
        <v>0.16438356164383561</v>
      </c>
      <c r="AL177" s="79">
        <v>183</v>
      </c>
      <c r="AM177" s="77">
        <f t="shared" si="115"/>
        <v>0.83561643835616439</v>
      </c>
      <c r="AN177" s="101">
        <f t="shared" si="116"/>
        <v>8221</v>
      </c>
      <c r="AO177" s="79">
        <f t="shared" si="117"/>
        <v>3005</v>
      </c>
      <c r="AP177" s="77">
        <f t="shared" si="118"/>
        <v>0.3655273081133682</v>
      </c>
      <c r="AQ177" s="78">
        <f t="shared" si="101"/>
        <v>5216</v>
      </c>
      <c r="AR177" s="77">
        <f t="shared" si="119"/>
        <v>0.6344726918866318</v>
      </c>
      <c r="AS177" s="98"/>
      <c r="AT177" s="272">
        <v>58</v>
      </c>
      <c r="AU177" s="342" t="s">
        <v>29</v>
      </c>
      <c r="AV177" s="11" t="s">
        <v>136</v>
      </c>
      <c r="AW177" s="225">
        <v>7998</v>
      </c>
      <c r="AX177" s="40">
        <v>2727</v>
      </c>
      <c r="AY177" s="91">
        <v>0.34096024006001502</v>
      </c>
      <c r="AZ177" s="40">
        <v>5271</v>
      </c>
      <c r="BA177" s="91">
        <v>0.65903975993998498</v>
      </c>
      <c r="BB177" s="98"/>
      <c r="BD177" s="87"/>
      <c r="BE177" s="86"/>
      <c r="BF177" s="86"/>
      <c r="BG177" s="86"/>
      <c r="BH177" s="86"/>
      <c r="BI177" s="86"/>
      <c r="BJ177" s="86"/>
      <c r="BK177" s="86"/>
      <c r="BL177" s="86"/>
      <c r="BM177" s="85"/>
    </row>
    <row r="178" spans="2:65" s="12" customFormat="1" ht="13.5" customHeight="1">
      <c r="B178" s="263"/>
      <c r="C178" s="330"/>
      <c r="D178" s="70" t="s">
        <v>142</v>
      </c>
      <c r="E178" s="102">
        <v>0</v>
      </c>
      <c r="F178" s="69">
        <v>0</v>
      </c>
      <c r="G178" s="67" t="str">
        <f t="shared" si="102"/>
        <v>-</v>
      </c>
      <c r="H178" s="69">
        <v>0</v>
      </c>
      <c r="I178" s="67" t="str">
        <f t="shared" si="103"/>
        <v>-</v>
      </c>
      <c r="J178" s="102">
        <v>7</v>
      </c>
      <c r="K178" s="69">
        <v>4</v>
      </c>
      <c r="L178" s="67">
        <f t="shared" si="104"/>
        <v>0.5714285714285714</v>
      </c>
      <c r="M178" s="69">
        <v>3</v>
      </c>
      <c r="N178" s="67">
        <f t="shared" si="105"/>
        <v>0.42857142857142855</v>
      </c>
      <c r="O178" s="102">
        <v>647</v>
      </c>
      <c r="P178" s="69">
        <v>209</v>
      </c>
      <c r="Q178" s="67">
        <f t="shared" si="106"/>
        <v>0.3230293663060278</v>
      </c>
      <c r="R178" s="69">
        <v>438</v>
      </c>
      <c r="S178" s="67">
        <f t="shared" si="107"/>
        <v>0.67697063369397215</v>
      </c>
      <c r="T178" s="102">
        <v>365</v>
      </c>
      <c r="U178" s="69">
        <v>98</v>
      </c>
      <c r="V178" s="67">
        <f t="shared" si="108"/>
        <v>0.26849315068493151</v>
      </c>
      <c r="W178" s="69">
        <v>267</v>
      </c>
      <c r="X178" s="67">
        <f t="shared" si="109"/>
        <v>0.73150684931506849</v>
      </c>
      <c r="Y178" s="102">
        <v>188</v>
      </c>
      <c r="Z178" s="69">
        <v>34</v>
      </c>
      <c r="AA178" s="67">
        <f t="shared" si="110"/>
        <v>0.18085106382978725</v>
      </c>
      <c r="AB178" s="69">
        <v>154</v>
      </c>
      <c r="AC178" s="67">
        <f t="shared" si="111"/>
        <v>0.81914893617021278</v>
      </c>
      <c r="AD178" s="102">
        <v>83</v>
      </c>
      <c r="AE178" s="69">
        <v>7</v>
      </c>
      <c r="AF178" s="67">
        <f t="shared" si="112"/>
        <v>8.4337349397590355E-2</v>
      </c>
      <c r="AG178" s="69">
        <v>76</v>
      </c>
      <c r="AH178" s="67">
        <f t="shared" si="113"/>
        <v>0.91566265060240959</v>
      </c>
      <c r="AI178" s="102">
        <v>51</v>
      </c>
      <c r="AJ178" s="69">
        <v>1</v>
      </c>
      <c r="AK178" s="67">
        <f t="shared" si="114"/>
        <v>1.9607843137254902E-2</v>
      </c>
      <c r="AL178" s="69">
        <v>50</v>
      </c>
      <c r="AM178" s="67">
        <f t="shared" si="115"/>
        <v>0.98039215686274506</v>
      </c>
      <c r="AN178" s="102">
        <f t="shared" si="116"/>
        <v>1341</v>
      </c>
      <c r="AO178" s="69">
        <f t="shared" si="117"/>
        <v>353</v>
      </c>
      <c r="AP178" s="67">
        <f t="shared" si="118"/>
        <v>0.26323639075316929</v>
      </c>
      <c r="AQ178" s="68">
        <f t="shared" si="101"/>
        <v>988</v>
      </c>
      <c r="AR178" s="67">
        <f t="shared" si="119"/>
        <v>0.73676360924683071</v>
      </c>
      <c r="AS178" s="98"/>
      <c r="AT178" s="272"/>
      <c r="AU178" s="342"/>
      <c r="AV178" s="11" t="s">
        <v>142</v>
      </c>
      <c r="AW178" s="225">
        <v>1362</v>
      </c>
      <c r="AX178" s="40">
        <v>331</v>
      </c>
      <c r="AY178" s="91">
        <v>0.24302496328928047</v>
      </c>
      <c r="AZ178" s="40">
        <v>1031</v>
      </c>
      <c r="BA178" s="91">
        <v>0.75697503671071953</v>
      </c>
      <c r="BB178" s="98"/>
      <c r="BD178" s="87"/>
      <c r="BE178" s="86"/>
      <c r="BF178" s="86"/>
      <c r="BG178" s="86"/>
      <c r="BH178" s="86"/>
      <c r="BI178" s="86"/>
      <c r="BJ178" s="86"/>
      <c r="BK178" s="86"/>
      <c r="BL178" s="86"/>
      <c r="BM178" s="85"/>
    </row>
    <row r="179" spans="2:65" s="12" customFormat="1" ht="13.5" customHeight="1">
      <c r="B179" s="264"/>
      <c r="C179" s="332"/>
      <c r="D179" s="76" t="s">
        <v>141</v>
      </c>
      <c r="E179" s="103">
        <v>5</v>
      </c>
      <c r="F179" s="75">
        <v>2</v>
      </c>
      <c r="G179" s="13">
        <f t="shared" si="102"/>
        <v>0.4</v>
      </c>
      <c r="H179" s="75">
        <v>3</v>
      </c>
      <c r="I179" s="13">
        <f t="shared" si="103"/>
        <v>0.6</v>
      </c>
      <c r="J179" s="103">
        <v>45</v>
      </c>
      <c r="K179" s="75">
        <v>12</v>
      </c>
      <c r="L179" s="13">
        <f t="shared" si="104"/>
        <v>0.26666666666666666</v>
      </c>
      <c r="M179" s="75">
        <v>33</v>
      </c>
      <c r="N179" s="13">
        <f t="shared" si="105"/>
        <v>0.73333333333333328</v>
      </c>
      <c r="O179" s="103">
        <v>3542</v>
      </c>
      <c r="P179" s="75">
        <v>1520</v>
      </c>
      <c r="Q179" s="13">
        <f t="shared" si="106"/>
        <v>0.42913608130999437</v>
      </c>
      <c r="R179" s="75">
        <v>2022</v>
      </c>
      <c r="S179" s="13">
        <f t="shared" si="107"/>
        <v>0.57086391869000563</v>
      </c>
      <c r="T179" s="103">
        <v>3018</v>
      </c>
      <c r="U179" s="75">
        <v>1092</v>
      </c>
      <c r="V179" s="13">
        <f t="shared" si="108"/>
        <v>0.36182902584493043</v>
      </c>
      <c r="W179" s="75">
        <v>1926</v>
      </c>
      <c r="X179" s="13">
        <f t="shared" si="109"/>
        <v>0.63817097415506963</v>
      </c>
      <c r="Y179" s="103">
        <v>1842</v>
      </c>
      <c r="Z179" s="75">
        <v>532</v>
      </c>
      <c r="AA179" s="13">
        <f t="shared" si="110"/>
        <v>0.28881650380021717</v>
      </c>
      <c r="AB179" s="75">
        <v>1310</v>
      </c>
      <c r="AC179" s="13">
        <f t="shared" si="111"/>
        <v>0.71118349619978283</v>
      </c>
      <c r="AD179" s="103">
        <v>840</v>
      </c>
      <c r="AE179" s="75">
        <v>163</v>
      </c>
      <c r="AF179" s="13">
        <f t="shared" si="112"/>
        <v>0.19404761904761905</v>
      </c>
      <c r="AG179" s="75">
        <v>677</v>
      </c>
      <c r="AH179" s="13">
        <f t="shared" si="113"/>
        <v>0.80595238095238098</v>
      </c>
      <c r="AI179" s="103">
        <v>270</v>
      </c>
      <c r="AJ179" s="75">
        <v>37</v>
      </c>
      <c r="AK179" s="13">
        <f t="shared" si="114"/>
        <v>0.13703703703703704</v>
      </c>
      <c r="AL179" s="75">
        <v>233</v>
      </c>
      <c r="AM179" s="13">
        <f t="shared" si="115"/>
        <v>0.86296296296296293</v>
      </c>
      <c r="AN179" s="103">
        <f t="shared" si="116"/>
        <v>9562</v>
      </c>
      <c r="AO179" s="75">
        <f t="shared" si="117"/>
        <v>3358</v>
      </c>
      <c r="AP179" s="13">
        <f t="shared" si="118"/>
        <v>0.35118176113783728</v>
      </c>
      <c r="AQ179" s="34">
        <f t="shared" si="101"/>
        <v>6204</v>
      </c>
      <c r="AR179" s="13">
        <f t="shared" si="119"/>
        <v>0.64881823886216272</v>
      </c>
      <c r="AS179" s="98"/>
      <c r="AT179" s="272"/>
      <c r="AU179" s="342"/>
      <c r="AV179" s="160" t="s">
        <v>74</v>
      </c>
      <c r="AW179" s="225">
        <v>9360</v>
      </c>
      <c r="AX179" s="40">
        <v>3058</v>
      </c>
      <c r="AY179" s="91">
        <v>0.32670940170940171</v>
      </c>
      <c r="AZ179" s="40">
        <v>6302</v>
      </c>
      <c r="BA179" s="91">
        <v>0.67329059829059834</v>
      </c>
      <c r="BB179" s="98"/>
      <c r="BD179" s="85"/>
      <c r="BE179" s="85"/>
      <c r="BF179" s="85"/>
      <c r="BG179" s="85"/>
      <c r="BH179" s="85"/>
      <c r="BI179" s="85"/>
      <c r="BJ179" s="85"/>
      <c r="BK179" s="85"/>
      <c r="BL179" s="85"/>
      <c r="BM179" s="85"/>
    </row>
    <row r="180" spans="2:65" s="12" customFormat="1" ht="13.5" customHeight="1">
      <c r="B180" s="262">
        <v>59</v>
      </c>
      <c r="C180" s="329" t="s">
        <v>23</v>
      </c>
      <c r="D180" s="80" t="s">
        <v>143</v>
      </c>
      <c r="E180" s="101">
        <v>39</v>
      </c>
      <c r="F180" s="79">
        <v>2</v>
      </c>
      <c r="G180" s="77">
        <f t="shared" si="102"/>
        <v>5.128205128205128E-2</v>
      </c>
      <c r="H180" s="79">
        <v>37</v>
      </c>
      <c r="I180" s="77">
        <f t="shared" si="103"/>
        <v>0.94871794871794868</v>
      </c>
      <c r="J180" s="101">
        <v>119</v>
      </c>
      <c r="K180" s="79">
        <v>26</v>
      </c>
      <c r="L180" s="77">
        <f t="shared" si="104"/>
        <v>0.21848739495798319</v>
      </c>
      <c r="M180" s="79">
        <v>93</v>
      </c>
      <c r="N180" s="77">
        <f t="shared" si="105"/>
        <v>0.78151260504201681</v>
      </c>
      <c r="O180" s="101">
        <v>21634</v>
      </c>
      <c r="P180" s="79">
        <v>5115</v>
      </c>
      <c r="Q180" s="77">
        <f t="shared" si="106"/>
        <v>0.23643339188314691</v>
      </c>
      <c r="R180" s="79">
        <v>16519</v>
      </c>
      <c r="S180" s="77">
        <f t="shared" si="107"/>
        <v>0.76356660811685306</v>
      </c>
      <c r="T180" s="101">
        <v>20066</v>
      </c>
      <c r="U180" s="79">
        <v>3853</v>
      </c>
      <c r="V180" s="77">
        <f t="shared" si="108"/>
        <v>0.19201634605800857</v>
      </c>
      <c r="W180" s="79">
        <v>16213</v>
      </c>
      <c r="X180" s="77">
        <f t="shared" si="109"/>
        <v>0.80798365394199145</v>
      </c>
      <c r="Y180" s="101">
        <v>12188</v>
      </c>
      <c r="Z180" s="79">
        <v>1613</v>
      </c>
      <c r="AA180" s="77">
        <f t="shared" si="110"/>
        <v>0.13234328848047261</v>
      </c>
      <c r="AB180" s="79">
        <v>10575</v>
      </c>
      <c r="AC180" s="77">
        <f t="shared" si="111"/>
        <v>0.86765671151952739</v>
      </c>
      <c r="AD180" s="101">
        <v>4588</v>
      </c>
      <c r="AE180" s="79">
        <v>360</v>
      </c>
      <c r="AF180" s="77">
        <f t="shared" si="112"/>
        <v>7.8465562336530084E-2</v>
      </c>
      <c r="AG180" s="79">
        <v>4228</v>
      </c>
      <c r="AH180" s="77">
        <f t="shared" si="113"/>
        <v>0.92153443766346987</v>
      </c>
      <c r="AI180" s="101">
        <v>1347</v>
      </c>
      <c r="AJ180" s="79">
        <v>84</v>
      </c>
      <c r="AK180" s="77">
        <f t="shared" si="114"/>
        <v>6.2360801781737196E-2</v>
      </c>
      <c r="AL180" s="79">
        <v>1263</v>
      </c>
      <c r="AM180" s="77">
        <f t="shared" si="115"/>
        <v>0.9376391982182628</v>
      </c>
      <c r="AN180" s="101">
        <f t="shared" si="116"/>
        <v>59981</v>
      </c>
      <c r="AO180" s="79">
        <f t="shared" si="117"/>
        <v>11053</v>
      </c>
      <c r="AP180" s="77">
        <f t="shared" si="118"/>
        <v>0.18427502042313398</v>
      </c>
      <c r="AQ180" s="78">
        <f t="shared" si="101"/>
        <v>48928</v>
      </c>
      <c r="AR180" s="77">
        <f t="shared" si="119"/>
        <v>0.81572497957686596</v>
      </c>
      <c r="AS180" s="98"/>
      <c r="AT180" s="272">
        <v>59</v>
      </c>
      <c r="AU180" s="342" t="s">
        <v>23</v>
      </c>
      <c r="AV180" s="11" t="s">
        <v>136</v>
      </c>
      <c r="AW180" s="225">
        <v>58102</v>
      </c>
      <c r="AX180" s="40">
        <v>10623</v>
      </c>
      <c r="AY180" s="91">
        <v>0.18283363739630307</v>
      </c>
      <c r="AZ180" s="40">
        <v>47479</v>
      </c>
      <c r="BA180" s="91">
        <v>0.81716636260369691</v>
      </c>
      <c r="BB180" s="98"/>
      <c r="BD180" s="85"/>
      <c r="BE180" s="85"/>
      <c r="BF180" s="85"/>
      <c r="BG180" s="85"/>
      <c r="BH180" s="85"/>
      <c r="BI180" s="85"/>
      <c r="BJ180" s="85"/>
      <c r="BK180" s="85"/>
      <c r="BL180" s="85"/>
      <c r="BM180" s="85"/>
    </row>
    <row r="181" spans="2:65" s="12" customFormat="1" ht="13.5" customHeight="1">
      <c r="B181" s="263"/>
      <c r="C181" s="330"/>
      <c r="D181" s="70" t="s">
        <v>142</v>
      </c>
      <c r="E181" s="102">
        <v>5</v>
      </c>
      <c r="F181" s="69">
        <v>0</v>
      </c>
      <c r="G181" s="67">
        <f t="shared" si="102"/>
        <v>0</v>
      </c>
      <c r="H181" s="69">
        <v>5</v>
      </c>
      <c r="I181" s="67">
        <f t="shared" si="103"/>
        <v>1</v>
      </c>
      <c r="J181" s="102">
        <v>15</v>
      </c>
      <c r="K181" s="69">
        <v>2</v>
      </c>
      <c r="L181" s="67">
        <f t="shared" si="104"/>
        <v>0.13333333333333333</v>
      </c>
      <c r="M181" s="69">
        <v>13</v>
      </c>
      <c r="N181" s="67">
        <f t="shared" si="105"/>
        <v>0.8666666666666667</v>
      </c>
      <c r="O181" s="102">
        <v>4774</v>
      </c>
      <c r="P181" s="69">
        <v>737</v>
      </c>
      <c r="Q181" s="67">
        <f t="shared" si="106"/>
        <v>0.15437788018433179</v>
      </c>
      <c r="R181" s="69">
        <v>4037</v>
      </c>
      <c r="S181" s="67">
        <f t="shared" si="107"/>
        <v>0.84562211981566815</v>
      </c>
      <c r="T181" s="102">
        <v>2817</v>
      </c>
      <c r="U181" s="69">
        <v>431</v>
      </c>
      <c r="V181" s="67">
        <f t="shared" si="108"/>
        <v>0.15299964501242458</v>
      </c>
      <c r="W181" s="69">
        <v>2386</v>
      </c>
      <c r="X181" s="67">
        <f t="shared" si="109"/>
        <v>0.84700035498757542</v>
      </c>
      <c r="Y181" s="102">
        <v>1343</v>
      </c>
      <c r="Z181" s="69">
        <v>153</v>
      </c>
      <c r="AA181" s="67">
        <f t="shared" si="110"/>
        <v>0.11392405063291139</v>
      </c>
      <c r="AB181" s="69">
        <v>1190</v>
      </c>
      <c r="AC181" s="67">
        <f t="shared" si="111"/>
        <v>0.88607594936708856</v>
      </c>
      <c r="AD181" s="102">
        <v>529</v>
      </c>
      <c r="AE181" s="69">
        <v>27</v>
      </c>
      <c r="AF181" s="67">
        <f t="shared" si="112"/>
        <v>5.1039697542533083E-2</v>
      </c>
      <c r="AG181" s="69">
        <v>502</v>
      </c>
      <c r="AH181" s="67">
        <f t="shared" si="113"/>
        <v>0.94896030245746688</v>
      </c>
      <c r="AI181" s="102">
        <v>244</v>
      </c>
      <c r="AJ181" s="69">
        <v>2</v>
      </c>
      <c r="AK181" s="67">
        <f t="shared" si="114"/>
        <v>8.1967213114754103E-3</v>
      </c>
      <c r="AL181" s="69">
        <v>242</v>
      </c>
      <c r="AM181" s="67">
        <f t="shared" si="115"/>
        <v>0.99180327868852458</v>
      </c>
      <c r="AN181" s="102">
        <f t="shared" si="116"/>
        <v>9727</v>
      </c>
      <c r="AO181" s="69">
        <f t="shared" si="117"/>
        <v>1352</v>
      </c>
      <c r="AP181" s="67">
        <f t="shared" si="118"/>
        <v>0.13899455124910043</v>
      </c>
      <c r="AQ181" s="68">
        <f t="shared" si="101"/>
        <v>8375</v>
      </c>
      <c r="AR181" s="67">
        <f t="shared" si="119"/>
        <v>0.86100544875089957</v>
      </c>
      <c r="AS181" s="98"/>
      <c r="AT181" s="272"/>
      <c r="AU181" s="342"/>
      <c r="AV181" s="11" t="s">
        <v>142</v>
      </c>
      <c r="AW181" s="225">
        <v>9768</v>
      </c>
      <c r="AX181" s="40">
        <v>1393</v>
      </c>
      <c r="AY181" s="91">
        <v>0.14260851760851762</v>
      </c>
      <c r="AZ181" s="40">
        <v>8375</v>
      </c>
      <c r="BA181" s="91">
        <v>0.85739148239148244</v>
      </c>
      <c r="BB181" s="98"/>
      <c r="BD181" s="85"/>
      <c r="BE181" s="85"/>
      <c r="BF181" s="85"/>
      <c r="BG181" s="85"/>
      <c r="BH181" s="85"/>
      <c r="BI181" s="85"/>
      <c r="BJ181" s="85"/>
      <c r="BK181" s="85"/>
      <c r="BL181" s="85"/>
      <c r="BM181" s="85"/>
    </row>
    <row r="182" spans="2:65" s="12" customFormat="1" ht="13.5" customHeight="1">
      <c r="B182" s="264"/>
      <c r="C182" s="332"/>
      <c r="D182" s="76" t="s">
        <v>141</v>
      </c>
      <c r="E182" s="103">
        <v>44</v>
      </c>
      <c r="F182" s="75">
        <v>2</v>
      </c>
      <c r="G182" s="13">
        <f t="shared" si="102"/>
        <v>4.5454545454545456E-2</v>
      </c>
      <c r="H182" s="75">
        <v>42</v>
      </c>
      <c r="I182" s="13">
        <f t="shared" si="103"/>
        <v>0.95454545454545459</v>
      </c>
      <c r="J182" s="103">
        <v>134</v>
      </c>
      <c r="K182" s="75">
        <v>28</v>
      </c>
      <c r="L182" s="13">
        <f t="shared" si="104"/>
        <v>0.20895522388059701</v>
      </c>
      <c r="M182" s="75">
        <v>106</v>
      </c>
      <c r="N182" s="13">
        <f t="shared" si="105"/>
        <v>0.79104477611940294</v>
      </c>
      <c r="O182" s="103">
        <v>26408</v>
      </c>
      <c r="P182" s="75">
        <v>5852</v>
      </c>
      <c r="Q182" s="13">
        <f t="shared" si="106"/>
        <v>0.22159951529839442</v>
      </c>
      <c r="R182" s="75">
        <v>20556</v>
      </c>
      <c r="S182" s="13">
        <f t="shared" si="107"/>
        <v>0.77840048470160561</v>
      </c>
      <c r="T182" s="103">
        <v>22883</v>
      </c>
      <c r="U182" s="75">
        <v>4284</v>
      </c>
      <c r="V182" s="13">
        <f t="shared" si="108"/>
        <v>0.18721321505047414</v>
      </c>
      <c r="W182" s="75">
        <v>18599</v>
      </c>
      <c r="X182" s="13">
        <f t="shared" si="109"/>
        <v>0.81278678494952583</v>
      </c>
      <c r="Y182" s="103">
        <v>13531</v>
      </c>
      <c r="Z182" s="75">
        <v>1766</v>
      </c>
      <c r="AA182" s="13">
        <f t="shared" si="110"/>
        <v>0.13051511344320449</v>
      </c>
      <c r="AB182" s="75">
        <v>11765</v>
      </c>
      <c r="AC182" s="13">
        <f t="shared" si="111"/>
        <v>0.86948488655679546</v>
      </c>
      <c r="AD182" s="103">
        <v>5117</v>
      </c>
      <c r="AE182" s="75">
        <v>387</v>
      </c>
      <c r="AF182" s="13">
        <f t="shared" si="112"/>
        <v>7.5630252100840331E-2</v>
      </c>
      <c r="AG182" s="75">
        <v>4730</v>
      </c>
      <c r="AH182" s="13">
        <f t="shared" si="113"/>
        <v>0.92436974789915971</v>
      </c>
      <c r="AI182" s="103">
        <v>1591</v>
      </c>
      <c r="AJ182" s="75">
        <v>86</v>
      </c>
      <c r="AK182" s="13">
        <f t="shared" si="114"/>
        <v>5.4054054054054057E-2</v>
      </c>
      <c r="AL182" s="75">
        <v>1505</v>
      </c>
      <c r="AM182" s="13">
        <f t="shared" si="115"/>
        <v>0.94594594594594594</v>
      </c>
      <c r="AN182" s="103">
        <f t="shared" si="116"/>
        <v>69708</v>
      </c>
      <c r="AO182" s="75">
        <f t="shared" si="117"/>
        <v>12405</v>
      </c>
      <c r="AP182" s="13">
        <f t="shared" si="118"/>
        <v>0.17795661903942159</v>
      </c>
      <c r="AQ182" s="34">
        <f t="shared" si="101"/>
        <v>57303</v>
      </c>
      <c r="AR182" s="13">
        <f t="shared" si="119"/>
        <v>0.82204338096057838</v>
      </c>
      <c r="AS182" s="98"/>
      <c r="AT182" s="272"/>
      <c r="AU182" s="342"/>
      <c r="AV182" s="160" t="s">
        <v>74</v>
      </c>
      <c r="AW182" s="225">
        <v>67870</v>
      </c>
      <c r="AX182" s="40">
        <v>12016</v>
      </c>
      <c r="AY182" s="91">
        <v>0.17704434949167527</v>
      </c>
      <c r="AZ182" s="40">
        <v>55854</v>
      </c>
      <c r="BA182" s="91">
        <v>0.82295565050832475</v>
      </c>
      <c r="BB182" s="98"/>
      <c r="BD182" s="85"/>
      <c r="BE182" s="85"/>
      <c r="BF182" s="85"/>
      <c r="BG182" s="85"/>
      <c r="BH182" s="85"/>
      <c r="BI182" s="85"/>
      <c r="BJ182" s="85"/>
      <c r="BK182" s="85"/>
      <c r="BL182" s="85"/>
      <c r="BM182" s="85"/>
    </row>
    <row r="183" spans="2:65" s="12" customFormat="1" ht="13.5" customHeight="1">
      <c r="B183" s="262">
        <v>60</v>
      </c>
      <c r="C183" s="329" t="s">
        <v>50</v>
      </c>
      <c r="D183" s="80" t="s">
        <v>143</v>
      </c>
      <c r="E183" s="101">
        <v>24</v>
      </c>
      <c r="F183" s="79">
        <v>3</v>
      </c>
      <c r="G183" s="77">
        <f t="shared" si="102"/>
        <v>0.125</v>
      </c>
      <c r="H183" s="79">
        <v>21</v>
      </c>
      <c r="I183" s="77">
        <f t="shared" si="103"/>
        <v>0.875</v>
      </c>
      <c r="J183" s="101">
        <v>44</v>
      </c>
      <c r="K183" s="79">
        <v>3</v>
      </c>
      <c r="L183" s="77">
        <f t="shared" si="104"/>
        <v>6.8181818181818177E-2</v>
      </c>
      <c r="M183" s="79">
        <v>41</v>
      </c>
      <c r="N183" s="77">
        <f t="shared" si="105"/>
        <v>0.93181818181818177</v>
      </c>
      <c r="O183" s="101">
        <v>2961</v>
      </c>
      <c r="P183" s="79">
        <v>655</v>
      </c>
      <c r="Q183" s="77">
        <f t="shared" si="106"/>
        <v>0.22120905099628504</v>
      </c>
      <c r="R183" s="79">
        <v>2306</v>
      </c>
      <c r="S183" s="77">
        <f t="shared" si="107"/>
        <v>0.77879094900371493</v>
      </c>
      <c r="T183" s="101">
        <v>2433</v>
      </c>
      <c r="U183" s="79">
        <v>456</v>
      </c>
      <c r="V183" s="77">
        <f t="shared" si="108"/>
        <v>0.18742293464858201</v>
      </c>
      <c r="W183" s="79">
        <v>1977</v>
      </c>
      <c r="X183" s="77">
        <f t="shared" si="109"/>
        <v>0.81257706535141805</v>
      </c>
      <c r="Y183" s="101">
        <v>1477</v>
      </c>
      <c r="Z183" s="79">
        <v>145</v>
      </c>
      <c r="AA183" s="77">
        <f t="shared" si="110"/>
        <v>9.8171970209884898E-2</v>
      </c>
      <c r="AB183" s="79">
        <v>1332</v>
      </c>
      <c r="AC183" s="77">
        <f t="shared" si="111"/>
        <v>0.90182802979011512</v>
      </c>
      <c r="AD183" s="101">
        <v>627</v>
      </c>
      <c r="AE183" s="79">
        <v>39</v>
      </c>
      <c r="AF183" s="77">
        <f t="shared" si="112"/>
        <v>6.2200956937799042E-2</v>
      </c>
      <c r="AG183" s="79">
        <v>588</v>
      </c>
      <c r="AH183" s="77">
        <f t="shared" si="113"/>
        <v>0.93779904306220097</v>
      </c>
      <c r="AI183" s="101">
        <v>173</v>
      </c>
      <c r="AJ183" s="79">
        <v>7</v>
      </c>
      <c r="AK183" s="77">
        <f t="shared" si="114"/>
        <v>4.046242774566474E-2</v>
      </c>
      <c r="AL183" s="79">
        <v>166</v>
      </c>
      <c r="AM183" s="77">
        <f t="shared" si="115"/>
        <v>0.95953757225433522</v>
      </c>
      <c r="AN183" s="101">
        <f t="shared" si="116"/>
        <v>7739</v>
      </c>
      <c r="AO183" s="79">
        <f t="shared" si="117"/>
        <v>1308</v>
      </c>
      <c r="AP183" s="77">
        <f t="shared" si="118"/>
        <v>0.16901408450704225</v>
      </c>
      <c r="AQ183" s="78">
        <f t="shared" si="101"/>
        <v>6431</v>
      </c>
      <c r="AR183" s="77">
        <f t="shared" si="119"/>
        <v>0.83098591549295775</v>
      </c>
      <c r="AS183" s="98"/>
      <c r="AT183" s="272">
        <v>60</v>
      </c>
      <c r="AU183" s="342" t="s">
        <v>50</v>
      </c>
      <c r="AV183" s="11" t="s">
        <v>136</v>
      </c>
      <c r="AW183" s="225">
        <v>7504</v>
      </c>
      <c r="AX183" s="40">
        <v>1221</v>
      </c>
      <c r="AY183" s="91">
        <v>0.16271321961620469</v>
      </c>
      <c r="AZ183" s="40">
        <v>6283</v>
      </c>
      <c r="BA183" s="91">
        <v>0.83728678038379534</v>
      </c>
      <c r="BB183" s="98"/>
      <c r="BD183" s="85"/>
      <c r="BE183" s="85"/>
      <c r="BF183" s="85"/>
      <c r="BG183" s="85"/>
      <c r="BH183" s="85"/>
      <c r="BI183" s="85"/>
      <c r="BJ183" s="85"/>
      <c r="BK183" s="85"/>
      <c r="BL183" s="85"/>
      <c r="BM183" s="85"/>
    </row>
    <row r="184" spans="2:65" s="12" customFormat="1" ht="13.5" customHeight="1">
      <c r="B184" s="263"/>
      <c r="C184" s="330"/>
      <c r="D184" s="70" t="s">
        <v>142</v>
      </c>
      <c r="E184" s="102">
        <v>2</v>
      </c>
      <c r="F184" s="69">
        <v>1</v>
      </c>
      <c r="G184" s="67">
        <f t="shared" si="102"/>
        <v>0.5</v>
      </c>
      <c r="H184" s="69">
        <v>1</v>
      </c>
      <c r="I184" s="67">
        <f t="shared" si="103"/>
        <v>0.5</v>
      </c>
      <c r="J184" s="102">
        <v>8</v>
      </c>
      <c r="K184" s="69">
        <v>1</v>
      </c>
      <c r="L184" s="67">
        <f t="shared" si="104"/>
        <v>0.125</v>
      </c>
      <c r="M184" s="69">
        <v>7</v>
      </c>
      <c r="N184" s="67">
        <f t="shared" si="105"/>
        <v>0.875</v>
      </c>
      <c r="O184" s="102">
        <v>632</v>
      </c>
      <c r="P184" s="69">
        <v>99</v>
      </c>
      <c r="Q184" s="67">
        <f t="shared" si="106"/>
        <v>0.15664556962025317</v>
      </c>
      <c r="R184" s="69">
        <v>533</v>
      </c>
      <c r="S184" s="67">
        <f t="shared" si="107"/>
        <v>0.84335443037974689</v>
      </c>
      <c r="T184" s="102">
        <v>361</v>
      </c>
      <c r="U184" s="69">
        <v>50</v>
      </c>
      <c r="V184" s="67">
        <f t="shared" si="108"/>
        <v>0.13850415512465375</v>
      </c>
      <c r="W184" s="69">
        <v>311</v>
      </c>
      <c r="X184" s="67">
        <f t="shared" si="109"/>
        <v>0.86149584487534625</v>
      </c>
      <c r="Y184" s="102">
        <v>150</v>
      </c>
      <c r="Z184" s="69">
        <v>16</v>
      </c>
      <c r="AA184" s="67">
        <f t="shared" si="110"/>
        <v>0.10666666666666667</v>
      </c>
      <c r="AB184" s="69">
        <v>134</v>
      </c>
      <c r="AC184" s="67">
        <f t="shared" si="111"/>
        <v>0.89333333333333331</v>
      </c>
      <c r="AD184" s="102">
        <v>68</v>
      </c>
      <c r="AE184" s="69">
        <v>4</v>
      </c>
      <c r="AF184" s="67">
        <f t="shared" si="112"/>
        <v>5.8823529411764705E-2</v>
      </c>
      <c r="AG184" s="69">
        <v>64</v>
      </c>
      <c r="AH184" s="67">
        <f t="shared" si="113"/>
        <v>0.94117647058823528</v>
      </c>
      <c r="AI184" s="102">
        <v>32</v>
      </c>
      <c r="AJ184" s="69">
        <v>1</v>
      </c>
      <c r="AK184" s="67">
        <f t="shared" si="114"/>
        <v>3.125E-2</v>
      </c>
      <c r="AL184" s="69">
        <v>31</v>
      </c>
      <c r="AM184" s="67">
        <f t="shared" si="115"/>
        <v>0.96875</v>
      </c>
      <c r="AN184" s="102">
        <f t="shared" si="116"/>
        <v>1253</v>
      </c>
      <c r="AO184" s="69">
        <f t="shared" si="117"/>
        <v>172</v>
      </c>
      <c r="AP184" s="67">
        <f t="shared" si="118"/>
        <v>0.13727055067837191</v>
      </c>
      <c r="AQ184" s="68">
        <f t="shared" si="101"/>
        <v>1081</v>
      </c>
      <c r="AR184" s="67">
        <f t="shared" si="119"/>
        <v>0.86272944932162809</v>
      </c>
      <c r="AS184" s="98"/>
      <c r="AT184" s="272"/>
      <c r="AU184" s="342"/>
      <c r="AV184" s="11" t="s">
        <v>142</v>
      </c>
      <c r="AW184" s="225">
        <v>1243</v>
      </c>
      <c r="AX184" s="40">
        <v>183</v>
      </c>
      <c r="AY184" s="91">
        <v>0.14722445695897024</v>
      </c>
      <c r="AZ184" s="40">
        <v>1060</v>
      </c>
      <c r="BA184" s="91">
        <v>0.85277554304102976</v>
      </c>
      <c r="BB184" s="98"/>
      <c r="BD184" s="85"/>
      <c r="BE184" s="85"/>
      <c r="BF184" s="85"/>
      <c r="BG184" s="85"/>
      <c r="BH184" s="85"/>
      <c r="BI184" s="85"/>
      <c r="BJ184" s="85"/>
      <c r="BK184" s="85"/>
      <c r="BL184" s="85"/>
      <c r="BM184" s="85"/>
    </row>
    <row r="185" spans="2:65" s="12" customFormat="1" ht="13.5" customHeight="1">
      <c r="B185" s="264"/>
      <c r="C185" s="332"/>
      <c r="D185" s="63" t="s">
        <v>141</v>
      </c>
      <c r="E185" s="105">
        <v>26</v>
      </c>
      <c r="F185" s="62">
        <v>4</v>
      </c>
      <c r="G185" s="60">
        <f t="shared" si="102"/>
        <v>0.15384615384615385</v>
      </c>
      <c r="H185" s="62">
        <v>22</v>
      </c>
      <c r="I185" s="60">
        <f t="shared" si="103"/>
        <v>0.84615384615384615</v>
      </c>
      <c r="J185" s="105">
        <v>52</v>
      </c>
      <c r="K185" s="62">
        <v>4</v>
      </c>
      <c r="L185" s="60">
        <f t="shared" si="104"/>
        <v>7.6923076923076927E-2</v>
      </c>
      <c r="M185" s="62">
        <v>48</v>
      </c>
      <c r="N185" s="60">
        <f t="shared" si="105"/>
        <v>0.92307692307692313</v>
      </c>
      <c r="O185" s="105">
        <v>3593</v>
      </c>
      <c r="P185" s="62">
        <v>754</v>
      </c>
      <c r="Q185" s="60">
        <f t="shared" si="106"/>
        <v>0.20985249095463401</v>
      </c>
      <c r="R185" s="62">
        <v>2839</v>
      </c>
      <c r="S185" s="60">
        <f t="shared" si="107"/>
        <v>0.79014750904536601</v>
      </c>
      <c r="T185" s="105">
        <v>2794</v>
      </c>
      <c r="U185" s="62">
        <v>506</v>
      </c>
      <c r="V185" s="60">
        <f t="shared" si="108"/>
        <v>0.18110236220472442</v>
      </c>
      <c r="W185" s="62">
        <v>2288</v>
      </c>
      <c r="X185" s="60">
        <f t="shared" si="109"/>
        <v>0.81889763779527558</v>
      </c>
      <c r="Y185" s="105">
        <v>1627</v>
      </c>
      <c r="Z185" s="62">
        <v>161</v>
      </c>
      <c r="AA185" s="60">
        <f t="shared" si="110"/>
        <v>9.8955132145052249E-2</v>
      </c>
      <c r="AB185" s="62">
        <v>1466</v>
      </c>
      <c r="AC185" s="60">
        <f t="shared" si="111"/>
        <v>0.90104486785494775</v>
      </c>
      <c r="AD185" s="105">
        <v>695</v>
      </c>
      <c r="AE185" s="62">
        <v>43</v>
      </c>
      <c r="AF185" s="60">
        <f t="shared" si="112"/>
        <v>6.1870503597122303E-2</v>
      </c>
      <c r="AG185" s="62">
        <v>652</v>
      </c>
      <c r="AH185" s="60">
        <f t="shared" si="113"/>
        <v>0.93812949640287768</v>
      </c>
      <c r="AI185" s="105">
        <v>205</v>
      </c>
      <c r="AJ185" s="62">
        <v>8</v>
      </c>
      <c r="AK185" s="60">
        <f t="shared" si="114"/>
        <v>3.9024390243902439E-2</v>
      </c>
      <c r="AL185" s="62">
        <v>197</v>
      </c>
      <c r="AM185" s="60">
        <f t="shared" si="115"/>
        <v>0.96097560975609753</v>
      </c>
      <c r="AN185" s="105">
        <f t="shared" si="116"/>
        <v>8992</v>
      </c>
      <c r="AO185" s="62">
        <f t="shared" si="117"/>
        <v>1480</v>
      </c>
      <c r="AP185" s="60">
        <f t="shared" si="118"/>
        <v>0.16459074733096085</v>
      </c>
      <c r="AQ185" s="61">
        <f t="shared" si="101"/>
        <v>7512</v>
      </c>
      <c r="AR185" s="60">
        <f t="shared" si="119"/>
        <v>0.83540925266903909</v>
      </c>
      <c r="AS185" s="98"/>
      <c r="AT185" s="272"/>
      <c r="AU185" s="342"/>
      <c r="AV185" s="160" t="s">
        <v>74</v>
      </c>
      <c r="AW185" s="225">
        <v>8747</v>
      </c>
      <c r="AX185" s="40">
        <v>1404</v>
      </c>
      <c r="AY185" s="91">
        <v>0.16051217560306391</v>
      </c>
      <c r="AZ185" s="40">
        <v>7343</v>
      </c>
      <c r="BA185" s="91">
        <v>0.83948782439693614</v>
      </c>
      <c r="BB185" s="98"/>
      <c r="BD185" s="85"/>
      <c r="BE185" s="85"/>
      <c r="BF185" s="85"/>
      <c r="BG185" s="85"/>
      <c r="BH185" s="85"/>
      <c r="BI185" s="85"/>
      <c r="BJ185" s="85"/>
      <c r="BK185" s="85"/>
      <c r="BL185" s="85"/>
      <c r="BM185" s="85"/>
    </row>
    <row r="186" spans="2:65" s="12" customFormat="1" ht="13.5" customHeight="1">
      <c r="B186" s="262">
        <v>61</v>
      </c>
      <c r="C186" s="329" t="s">
        <v>18</v>
      </c>
      <c r="D186" s="80" t="s">
        <v>143</v>
      </c>
      <c r="E186" s="101">
        <v>0</v>
      </c>
      <c r="F186" s="79">
        <v>0</v>
      </c>
      <c r="G186" s="77" t="str">
        <f t="shared" si="102"/>
        <v>-</v>
      </c>
      <c r="H186" s="79">
        <v>0</v>
      </c>
      <c r="I186" s="77" t="str">
        <f t="shared" si="103"/>
        <v>-</v>
      </c>
      <c r="J186" s="101">
        <v>9</v>
      </c>
      <c r="K186" s="79">
        <v>0</v>
      </c>
      <c r="L186" s="77">
        <f t="shared" si="104"/>
        <v>0</v>
      </c>
      <c r="M186" s="79">
        <v>9</v>
      </c>
      <c r="N186" s="77">
        <f t="shared" si="105"/>
        <v>1</v>
      </c>
      <c r="O186" s="101">
        <v>2677</v>
      </c>
      <c r="P186" s="79">
        <v>689</v>
      </c>
      <c r="Q186" s="77">
        <f t="shared" si="106"/>
        <v>0.25737766156144937</v>
      </c>
      <c r="R186" s="79">
        <v>1988</v>
      </c>
      <c r="S186" s="77">
        <f t="shared" si="107"/>
        <v>0.74262233843855063</v>
      </c>
      <c r="T186" s="101">
        <v>2266</v>
      </c>
      <c r="U186" s="79">
        <v>444</v>
      </c>
      <c r="V186" s="77">
        <f t="shared" si="108"/>
        <v>0.19593998234774934</v>
      </c>
      <c r="W186" s="79">
        <v>1822</v>
      </c>
      <c r="X186" s="77">
        <f t="shared" si="109"/>
        <v>0.80406001765225066</v>
      </c>
      <c r="Y186" s="101">
        <v>1209</v>
      </c>
      <c r="Z186" s="79">
        <v>212</v>
      </c>
      <c r="AA186" s="77">
        <f t="shared" si="110"/>
        <v>0.17535153019023986</v>
      </c>
      <c r="AB186" s="79">
        <v>997</v>
      </c>
      <c r="AC186" s="77">
        <f t="shared" si="111"/>
        <v>0.82464846980976014</v>
      </c>
      <c r="AD186" s="101">
        <v>456</v>
      </c>
      <c r="AE186" s="79">
        <v>47</v>
      </c>
      <c r="AF186" s="77">
        <f t="shared" si="112"/>
        <v>0.10307017543859649</v>
      </c>
      <c r="AG186" s="79">
        <v>409</v>
      </c>
      <c r="AH186" s="77">
        <f t="shared" si="113"/>
        <v>0.89692982456140347</v>
      </c>
      <c r="AI186" s="101">
        <v>149</v>
      </c>
      <c r="AJ186" s="79">
        <v>6</v>
      </c>
      <c r="AK186" s="77">
        <f t="shared" si="114"/>
        <v>4.0268456375838924E-2</v>
      </c>
      <c r="AL186" s="79">
        <v>143</v>
      </c>
      <c r="AM186" s="77">
        <f t="shared" si="115"/>
        <v>0.95973154362416102</v>
      </c>
      <c r="AN186" s="101">
        <f t="shared" si="116"/>
        <v>6766</v>
      </c>
      <c r="AO186" s="79">
        <f t="shared" si="117"/>
        <v>1398</v>
      </c>
      <c r="AP186" s="77">
        <f t="shared" si="118"/>
        <v>0.20662134200413834</v>
      </c>
      <c r="AQ186" s="78">
        <f t="shared" si="101"/>
        <v>5368</v>
      </c>
      <c r="AR186" s="77">
        <f t="shared" si="119"/>
        <v>0.79337865799586171</v>
      </c>
      <c r="AS186" s="98"/>
      <c r="AT186" s="272">
        <v>61</v>
      </c>
      <c r="AU186" s="342" t="s">
        <v>18</v>
      </c>
      <c r="AV186" s="11" t="s">
        <v>136</v>
      </c>
      <c r="AW186" s="225">
        <v>6547</v>
      </c>
      <c r="AX186" s="40">
        <v>1371</v>
      </c>
      <c r="AY186" s="91">
        <v>0.20940888956774095</v>
      </c>
      <c r="AZ186" s="40">
        <v>5176</v>
      </c>
      <c r="BA186" s="91">
        <v>0.79059111043225905</v>
      </c>
      <c r="BB186" s="98"/>
      <c r="BD186" s="85"/>
      <c r="BE186" s="85"/>
      <c r="BF186" s="85"/>
      <c r="BG186" s="85"/>
      <c r="BH186" s="85"/>
      <c r="BI186" s="85"/>
      <c r="BJ186" s="85"/>
      <c r="BK186" s="85"/>
      <c r="BL186" s="85"/>
      <c r="BM186" s="85"/>
    </row>
    <row r="187" spans="2:65" s="12" customFormat="1" ht="13.5" customHeight="1">
      <c r="B187" s="263"/>
      <c r="C187" s="330"/>
      <c r="D187" s="70" t="s">
        <v>142</v>
      </c>
      <c r="E187" s="102">
        <v>0</v>
      </c>
      <c r="F187" s="69">
        <v>0</v>
      </c>
      <c r="G187" s="67" t="str">
        <f t="shared" si="102"/>
        <v>-</v>
      </c>
      <c r="H187" s="69">
        <v>0</v>
      </c>
      <c r="I187" s="67" t="str">
        <f t="shared" si="103"/>
        <v>-</v>
      </c>
      <c r="J187" s="102">
        <v>2</v>
      </c>
      <c r="K187" s="69">
        <v>0</v>
      </c>
      <c r="L187" s="67">
        <f t="shared" si="104"/>
        <v>0</v>
      </c>
      <c r="M187" s="69">
        <v>2</v>
      </c>
      <c r="N187" s="67">
        <f t="shared" si="105"/>
        <v>1</v>
      </c>
      <c r="O187" s="102">
        <v>594</v>
      </c>
      <c r="P187" s="69">
        <v>132</v>
      </c>
      <c r="Q187" s="67">
        <f t="shared" si="106"/>
        <v>0.22222222222222221</v>
      </c>
      <c r="R187" s="69">
        <v>462</v>
      </c>
      <c r="S187" s="67">
        <f t="shared" si="107"/>
        <v>0.77777777777777779</v>
      </c>
      <c r="T187" s="102">
        <v>295</v>
      </c>
      <c r="U187" s="69">
        <v>47</v>
      </c>
      <c r="V187" s="67">
        <f t="shared" si="108"/>
        <v>0.15932203389830507</v>
      </c>
      <c r="W187" s="69">
        <v>248</v>
      </c>
      <c r="X187" s="67">
        <f t="shared" si="109"/>
        <v>0.84067796610169487</v>
      </c>
      <c r="Y187" s="102">
        <v>157</v>
      </c>
      <c r="Z187" s="69">
        <v>19</v>
      </c>
      <c r="AA187" s="67">
        <f t="shared" si="110"/>
        <v>0.12101910828025478</v>
      </c>
      <c r="AB187" s="69">
        <v>138</v>
      </c>
      <c r="AC187" s="67">
        <f t="shared" si="111"/>
        <v>0.87898089171974525</v>
      </c>
      <c r="AD187" s="102">
        <v>68</v>
      </c>
      <c r="AE187" s="69">
        <v>3</v>
      </c>
      <c r="AF187" s="67">
        <f t="shared" si="112"/>
        <v>4.4117647058823532E-2</v>
      </c>
      <c r="AG187" s="69">
        <v>65</v>
      </c>
      <c r="AH187" s="67">
        <f t="shared" si="113"/>
        <v>0.95588235294117652</v>
      </c>
      <c r="AI187" s="102">
        <v>19</v>
      </c>
      <c r="AJ187" s="69">
        <v>1</v>
      </c>
      <c r="AK187" s="67">
        <f t="shared" si="114"/>
        <v>5.2631578947368418E-2</v>
      </c>
      <c r="AL187" s="69">
        <v>18</v>
      </c>
      <c r="AM187" s="67">
        <f t="shared" si="115"/>
        <v>0.94736842105263153</v>
      </c>
      <c r="AN187" s="102">
        <f t="shared" si="116"/>
        <v>1135</v>
      </c>
      <c r="AO187" s="69">
        <f t="shared" si="117"/>
        <v>202</v>
      </c>
      <c r="AP187" s="67">
        <f t="shared" si="118"/>
        <v>0.17797356828193833</v>
      </c>
      <c r="AQ187" s="68">
        <f t="shared" si="101"/>
        <v>933</v>
      </c>
      <c r="AR187" s="67">
        <f t="shared" si="119"/>
        <v>0.82202643171806167</v>
      </c>
      <c r="AS187" s="98"/>
      <c r="AT187" s="272"/>
      <c r="AU187" s="342"/>
      <c r="AV187" s="11" t="s">
        <v>142</v>
      </c>
      <c r="AW187" s="225">
        <v>1119</v>
      </c>
      <c r="AX187" s="40">
        <v>195</v>
      </c>
      <c r="AY187" s="91">
        <v>0.17426273458445041</v>
      </c>
      <c r="AZ187" s="40">
        <v>924</v>
      </c>
      <c r="BA187" s="91">
        <v>0.82573726541554959</v>
      </c>
      <c r="BB187" s="98"/>
      <c r="BD187" s="85"/>
      <c r="BE187" s="85"/>
      <c r="BF187" s="85"/>
      <c r="BG187" s="85"/>
      <c r="BH187" s="85"/>
      <c r="BI187" s="85"/>
      <c r="BJ187" s="85"/>
      <c r="BK187" s="85"/>
      <c r="BL187" s="85"/>
      <c r="BM187" s="85"/>
    </row>
    <row r="188" spans="2:65" s="12" customFormat="1" ht="13.5" customHeight="1">
      <c r="B188" s="264"/>
      <c r="C188" s="332"/>
      <c r="D188" s="76" t="s">
        <v>141</v>
      </c>
      <c r="E188" s="103">
        <v>0</v>
      </c>
      <c r="F188" s="75">
        <v>0</v>
      </c>
      <c r="G188" s="13" t="str">
        <f t="shared" si="102"/>
        <v>-</v>
      </c>
      <c r="H188" s="75">
        <v>0</v>
      </c>
      <c r="I188" s="13" t="str">
        <f t="shared" si="103"/>
        <v>-</v>
      </c>
      <c r="J188" s="103">
        <v>11</v>
      </c>
      <c r="K188" s="75">
        <v>0</v>
      </c>
      <c r="L188" s="13">
        <f t="shared" si="104"/>
        <v>0</v>
      </c>
      <c r="M188" s="75">
        <v>11</v>
      </c>
      <c r="N188" s="13">
        <f t="shared" si="105"/>
        <v>1</v>
      </c>
      <c r="O188" s="103">
        <v>3271</v>
      </c>
      <c r="P188" s="75">
        <v>821</v>
      </c>
      <c r="Q188" s="13">
        <f t="shared" si="106"/>
        <v>0.25099357994497096</v>
      </c>
      <c r="R188" s="75">
        <v>2450</v>
      </c>
      <c r="S188" s="13">
        <f t="shared" si="107"/>
        <v>0.74900642005502904</v>
      </c>
      <c r="T188" s="103">
        <v>2561</v>
      </c>
      <c r="U188" s="75">
        <v>491</v>
      </c>
      <c r="V188" s="13">
        <f t="shared" si="108"/>
        <v>0.19172198360015619</v>
      </c>
      <c r="W188" s="75">
        <v>2070</v>
      </c>
      <c r="X188" s="13">
        <f t="shared" si="109"/>
        <v>0.80827801639984376</v>
      </c>
      <c r="Y188" s="103">
        <v>1366</v>
      </c>
      <c r="Z188" s="75">
        <v>231</v>
      </c>
      <c r="AA188" s="13">
        <f t="shared" si="110"/>
        <v>0.16910688140556368</v>
      </c>
      <c r="AB188" s="75">
        <v>1135</v>
      </c>
      <c r="AC188" s="13">
        <f t="shared" si="111"/>
        <v>0.83089311859443626</v>
      </c>
      <c r="AD188" s="103">
        <v>524</v>
      </c>
      <c r="AE188" s="75">
        <v>50</v>
      </c>
      <c r="AF188" s="13">
        <f t="shared" si="112"/>
        <v>9.5419847328244281E-2</v>
      </c>
      <c r="AG188" s="75">
        <v>474</v>
      </c>
      <c r="AH188" s="13">
        <f t="shared" si="113"/>
        <v>0.90458015267175573</v>
      </c>
      <c r="AI188" s="103">
        <v>168</v>
      </c>
      <c r="AJ188" s="75">
        <v>7</v>
      </c>
      <c r="AK188" s="13">
        <f t="shared" si="114"/>
        <v>4.1666666666666664E-2</v>
      </c>
      <c r="AL188" s="75">
        <v>161</v>
      </c>
      <c r="AM188" s="13">
        <f t="shared" si="115"/>
        <v>0.95833333333333337</v>
      </c>
      <c r="AN188" s="103">
        <f t="shared" si="116"/>
        <v>7901</v>
      </c>
      <c r="AO188" s="75">
        <f t="shared" si="117"/>
        <v>1600</v>
      </c>
      <c r="AP188" s="13">
        <f t="shared" si="118"/>
        <v>0.20250601189722819</v>
      </c>
      <c r="AQ188" s="34">
        <f t="shared" si="101"/>
        <v>6301</v>
      </c>
      <c r="AR188" s="13">
        <f t="shared" si="119"/>
        <v>0.79749398810277183</v>
      </c>
      <c r="AS188" s="98"/>
      <c r="AT188" s="272"/>
      <c r="AU188" s="342"/>
      <c r="AV188" s="160" t="s">
        <v>74</v>
      </c>
      <c r="AW188" s="225">
        <v>7666</v>
      </c>
      <c r="AX188" s="40">
        <v>1566</v>
      </c>
      <c r="AY188" s="91">
        <v>0.20427863292460213</v>
      </c>
      <c r="AZ188" s="40">
        <v>6100</v>
      </c>
      <c r="BA188" s="91">
        <v>0.79572136707539787</v>
      </c>
      <c r="BB188" s="98"/>
      <c r="BD188" s="85"/>
      <c r="BE188" s="85"/>
      <c r="BF188" s="85"/>
      <c r="BG188" s="85"/>
      <c r="BH188" s="85"/>
      <c r="BI188" s="85"/>
      <c r="BJ188" s="85"/>
      <c r="BK188" s="85"/>
      <c r="BL188" s="85"/>
      <c r="BM188" s="85"/>
    </row>
    <row r="189" spans="2:65" s="12" customFormat="1" ht="13.5" customHeight="1">
      <c r="B189" s="262">
        <v>62</v>
      </c>
      <c r="C189" s="329" t="s">
        <v>19</v>
      </c>
      <c r="D189" s="80" t="s">
        <v>143</v>
      </c>
      <c r="E189" s="101">
        <v>15</v>
      </c>
      <c r="F189" s="79">
        <v>1</v>
      </c>
      <c r="G189" s="77">
        <f t="shared" si="102"/>
        <v>6.6666666666666666E-2</v>
      </c>
      <c r="H189" s="79">
        <v>14</v>
      </c>
      <c r="I189" s="77">
        <f t="shared" si="103"/>
        <v>0.93333333333333335</v>
      </c>
      <c r="J189" s="101">
        <v>40</v>
      </c>
      <c r="K189" s="79">
        <v>3</v>
      </c>
      <c r="L189" s="77">
        <f t="shared" si="104"/>
        <v>7.4999999999999997E-2</v>
      </c>
      <c r="M189" s="79">
        <v>37</v>
      </c>
      <c r="N189" s="77">
        <f t="shared" si="105"/>
        <v>0.92500000000000004</v>
      </c>
      <c r="O189" s="101">
        <v>3842</v>
      </c>
      <c r="P189" s="79">
        <v>818</v>
      </c>
      <c r="Q189" s="77">
        <f t="shared" si="106"/>
        <v>0.21290994273815722</v>
      </c>
      <c r="R189" s="79">
        <v>3024</v>
      </c>
      <c r="S189" s="77">
        <f t="shared" si="107"/>
        <v>0.78709005726184278</v>
      </c>
      <c r="T189" s="101">
        <v>3443</v>
      </c>
      <c r="U189" s="79">
        <v>574</v>
      </c>
      <c r="V189" s="77">
        <f t="shared" si="108"/>
        <v>0.16671507406331687</v>
      </c>
      <c r="W189" s="79">
        <v>2869</v>
      </c>
      <c r="X189" s="77">
        <f t="shared" si="109"/>
        <v>0.83328492593668313</v>
      </c>
      <c r="Y189" s="101">
        <v>1794</v>
      </c>
      <c r="Z189" s="79">
        <v>196</v>
      </c>
      <c r="AA189" s="77">
        <f t="shared" si="110"/>
        <v>0.10925306577480491</v>
      </c>
      <c r="AB189" s="79">
        <v>1598</v>
      </c>
      <c r="AC189" s="77">
        <f t="shared" si="111"/>
        <v>0.89074693422519513</v>
      </c>
      <c r="AD189" s="101">
        <v>738</v>
      </c>
      <c r="AE189" s="79">
        <v>55</v>
      </c>
      <c r="AF189" s="77">
        <f t="shared" si="112"/>
        <v>7.4525745257452577E-2</v>
      </c>
      <c r="AG189" s="79">
        <v>683</v>
      </c>
      <c r="AH189" s="77">
        <f t="shared" si="113"/>
        <v>0.92547425474254741</v>
      </c>
      <c r="AI189" s="101">
        <v>249</v>
      </c>
      <c r="AJ189" s="79">
        <v>9</v>
      </c>
      <c r="AK189" s="77">
        <f t="shared" si="114"/>
        <v>3.614457831325301E-2</v>
      </c>
      <c r="AL189" s="79">
        <v>240</v>
      </c>
      <c r="AM189" s="77">
        <f t="shared" si="115"/>
        <v>0.96385542168674698</v>
      </c>
      <c r="AN189" s="101">
        <f t="shared" si="116"/>
        <v>10121</v>
      </c>
      <c r="AO189" s="79">
        <f t="shared" si="117"/>
        <v>1656</v>
      </c>
      <c r="AP189" s="77">
        <f t="shared" si="118"/>
        <v>0.16362019563284261</v>
      </c>
      <c r="AQ189" s="78">
        <f t="shared" si="101"/>
        <v>8465</v>
      </c>
      <c r="AR189" s="77">
        <f t="shared" si="119"/>
        <v>0.83637980436715742</v>
      </c>
      <c r="AS189" s="98"/>
      <c r="AT189" s="272">
        <v>62</v>
      </c>
      <c r="AU189" s="342" t="s">
        <v>19</v>
      </c>
      <c r="AV189" s="11" t="s">
        <v>136</v>
      </c>
      <c r="AW189" s="225">
        <v>9786</v>
      </c>
      <c r="AX189" s="40">
        <v>1521</v>
      </c>
      <c r="AY189" s="91">
        <v>0.15542611894543226</v>
      </c>
      <c r="AZ189" s="40">
        <v>8265</v>
      </c>
      <c r="BA189" s="91">
        <v>0.84457388105456777</v>
      </c>
      <c r="BB189" s="98"/>
      <c r="BD189" s="85"/>
      <c r="BE189" s="85"/>
      <c r="BF189" s="85"/>
      <c r="BG189" s="85"/>
      <c r="BH189" s="85"/>
      <c r="BI189" s="85"/>
      <c r="BJ189" s="85"/>
      <c r="BK189" s="85"/>
      <c r="BL189" s="85"/>
      <c r="BM189" s="85"/>
    </row>
    <row r="190" spans="2:65" s="12" customFormat="1" ht="13.5" customHeight="1">
      <c r="B190" s="263"/>
      <c r="C190" s="330"/>
      <c r="D190" s="70" t="s">
        <v>142</v>
      </c>
      <c r="E190" s="102">
        <v>2</v>
      </c>
      <c r="F190" s="69">
        <v>1</v>
      </c>
      <c r="G190" s="67">
        <f t="shared" si="102"/>
        <v>0.5</v>
      </c>
      <c r="H190" s="69">
        <v>1</v>
      </c>
      <c r="I190" s="67">
        <f t="shared" si="103"/>
        <v>0.5</v>
      </c>
      <c r="J190" s="102">
        <v>1</v>
      </c>
      <c r="K190" s="69">
        <v>0</v>
      </c>
      <c r="L190" s="67">
        <f t="shared" si="104"/>
        <v>0</v>
      </c>
      <c r="M190" s="69">
        <v>1</v>
      </c>
      <c r="N190" s="67">
        <f t="shared" si="105"/>
        <v>1</v>
      </c>
      <c r="O190" s="102">
        <v>897</v>
      </c>
      <c r="P190" s="69">
        <v>155</v>
      </c>
      <c r="Q190" s="67">
        <f t="shared" si="106"/>
        <v>0.17279821627647715</v>
      </c>
      <c r="R190" s="69">
        <v>742</v>
      </c>
      <c r="S190" s="67">
        <f t="shared" si="107"/>
        <v>0.82720178372352282</v>
      </c>
      <c r="T190" s="102">
        <v>521</v>
      </c>
      <c r="U190" s="69">
        <v>89</v>
      </c>
      <c r="V190" s="67">
        <f t="shared" si="108"/>
        <v>0.17082533589251439</v>
      </c>
      <c r="W190" s="69">
        <v>432</v>
      </c>
      <c r="X190" s="67">
        <f t="shared" si="109"/>
        <v>0.82917466410748564</v>
      </c>
      <c r="Y190" s="102">
        <v>248</v>
      </c>
      <c r="Z190" s="69">
        <v>29</v>
      </c>
      <c r="AA190" s="67">
        <f t="shared" si="110"/>
        <v>0.11693548387096774</v>
      </c>
      <c r="AB190" s="69">
        <v>219</v>
      </c>
      <c r="AC190" s="67">
        <f t="shared" si="111"/>
        <v>0.88306451612903225</v>
      </c>
      <c r="AD190" s="102">
        <v>109</v>
      </c>
      <c r="AE190" s="69">
        <v>4</v>
      </c>
      <c r="AF190" s="67">
        <f t="shared" si="112"/>
        <v>3.669724770642202E-2</v>
      </c>
      <c r="AG190" s="69">
        <v>105</v>
      </c>
      <c r="AH190" s="67">
        <f t="shared" si="113"/>
        <v>0.96330275229357798</v>
      </c>
      <c r="AI190" s="102">
        <v>28</v>
      </c>
      <c r="AJ190" s="69">
        <v>0</v>
      </c>
      <c r="AK190" s="67">
        <f t="shared" si="114"/>
        <v>0</v>
      </c>
      <c r="AL190" s="69">
        <v>28</v>
      </c>
      <c r="AM190" s="67">
        <f t="shared" si="115"/>
        <v>1</v>
      </c>
      <c r="AN190" s="102">
        <f t="shared" si="116"/>
        <v>1806</v>
      </c>
      <c r="AO190" s="69">
        <f t="shared" si="117"/>
        <v>278</v>
      </c>
      <c r="AP190" s="67">
        <f t="shared" si="118"/>
        <v>0.15393133997785161</v>
      </c>
      <c r="AQ190" s="68">
        <f t="shared" si="101"/>
        <v>1528</v>
      </c>
      <c r="AR190" s="67">
        <f t="shared" si="119"/>
        <v>0.84606866002214842</v>
      </c>
      <c r="AS190" s="98"/>
      <c r="AT190" s="272"/>
      <c r="AU190" s="342"/>
      <c r="AV190" s="11" t="s">
        <v>142</v>
      </c>
      <c r="AW190" s="225">
        <v>1734</v>
      </c>
      <c r="AX190" s="40">
        <v>279</v>
      </c>
      <c r="AY190" s="91">
        <v>0.16089965397923875</v>
      </c>
      <c r="AZ190" s="40">
        <v>1455</v>
      </c>
      <c r="BA190" s="91">
        <v>0.83910034602076122</v>
      </c>
      <c r="BB190" s="98"/>
      <c r="BD190" s="85"/>
      <c r="BE190" s="85"/>
      <c r="BF190" s="85"/>
      <c r="BG190" s="85"/>
      <c r="BH190" s="85"/>
      <c r="BI190" s="85"/>
      <c r="BJ190" s="85"/>
      <c r="BK190" s="85"/>
      <c r="BL190" s="85"/>
      <c r="BM190" s="85"/>
    </row>
    <row r="191" spans="2:65" s="12" customFormat="1" ht="13.5" customHeight="1">
      <c r="B191" s="264"/>
      <c r="C191" s="332"/>
      <c r="D191" s="76" t="s">
        <v>141</v>
      </c>
      <c r="E191" s="103">
        <v>17</v>
      </c>
      <c r="F191" s="75">
        <v>2</v>
      </c>
      <c r="G191" s="13">
        <f t="shared" si="102"/>
        <v>0.11764705882352941</v>
      </c>
      <c r="H191" s="75">
        <v>15</v>
      </c>
      <c r="I191" s="13">
        <f t="shared" si="103"/>
        <v>0.88235294117647056</v>
      </c>
      <c r="J191" s="103">
        <v>41</v>
      </c>
      <c r="K191" s="75">
        <v>3</v>
      </c>
      <c r="L191" s="13">
        <f t="shared" si="104"/>
        <v>7.3170731707317069E-2</v>
      </c>
      <c r="M191" s="75">
        <v>38</v>
      </c>
      <c r="N191" s="13">
        <f t="shared" si="105"/>
        <v>0.92682926829268297</v>
      </c>
      <c r="O191" s="103">
        <v>4739</v>
      </c>
      <c r="P191" s="75">
        <v>973</v>
      </c>
      <c r="Q191" s="13">
        <f t="shared" si="106"/>
        <v>0.20531757754800592</v>
      </c>
      <c r="R191" s="75">
        <v>3766</v>
      </c>
      <c r="S191" s="13">
        <f t="shared" si="107"/>
        <v>0.79468242245199405</v>
      </c>
      <c r="T191" s="103">
        <v>3964</v>
      </c>
      <c r="U191" s="75">
        <v>663</v>
      </c>
      <c r="V191" s="13">
        <f t="shared" si="108"/>
        <v>0.16725529767911201</v>
      </c>
      <c r="W191" s="75">
        <v>3301</v>
      </c>
      <c r="X191" s="13">
        <f t="shared" si="109"/>
        <v>0.83274470232088804</v>
      </c>
      <c r="Y191" s="103">
        <v>2042</v>
      </c>
      <c r="Z191" s="75">
        <v>225</v>
      </c>
      <c r="AA191" s="13">
        <f t="shared" si="110"/>
        <v>0.11018609206660138</v>
      </c>
      <c r="AB191" s="75">
        <v>1817</v>
      </c>
      <c r="AC191" s="13">
        <f t="shared" si="111"/>
        <v>0.88981390793339865</v>
      </c>
      <c r="AD191" s="103">
        <v>847</v>
      </c>
      <c r="AE191" s="75">
        <v>59</v>
      </c>
      <c r="AF191" s="13">
        <f t="shared" si="112"/>
        <v>6.9657615112160565E-2</v>
      </c>
      <c r="AG191" s="75">
        <v>788</v>
      </c>
      <c r="AH191" s="13">
        <f t="shared" si="113"/>
        <v>0.93034238488783938</v>
      </c>
      <c r="AI191" s="103">
        <v>277</v>
      </c>
      <c r="AJ191" s="75">
        <v>9</v>
      </c>
      <c r="AK191" s="13">
        <f t="shared" si="114"/>
        <v>3.2490974729241874E-2</v>
      </c>
      <c r="AL191" s="75">
        <v>268</v>
      </c>
      <c r="AM191" s="13">
        <f t="shared" si="115"/>
        <v>0.96750902527075811</v>
      </c>
      <c r="AN191" s="103">
        <f t="shared" si="116"/>
        <v>11927</v>
      </c>
      <c r="AO191" s="75">
        <f t="shared" si="117"/>
        <v>1934</v>
      </c>
      <c r="AP191" s="13">
        <f t="shared" si="118"/>
        <v>0.16215309801291189</v>
      </c>
      <c r="AQ191" s="34">
        <f t="shared" si="101"/>
        <v>9993</v>
      </c>
      <c r="AR191" s="13">
        <f t="shared" si="119"/>
        <v>0.83784690198708811</v>
      </c>
      <c r="AS191" s="98"/>
      <c r="AT191" s="272"/>
      <c r="AU191" s="342"/>
      <c r="AV191" s="160" t="s">
        <v>74</v>
      </c>
      <c r="AW191" s="225">
        <v>11520</v>
      </c>
      <c r="AX191" s="40">
        <v>1800</v>
      </c>
      <c r="AY191" s="91">
        <v>0.15625</v>
      </c>
      <c r="AZ191" s="40">
        <v>9720</v>
      </c>
      <c r="BA191" s="91">
        <v>0.84375</v>
      </c>
      <c r="BB191" s="98"/>
      <c r="BD191" s="85"/>
      <c r="BE191" s="85"/>
      <c r="BF191" s="85"/>
      <c r="BG191" s="85"/>
      <c r="BH191" s="85"/>
      <c r="BI191" s="85"/>
      <c r="BJ191" s="85"/>
      <c r="BK191" s="85"/>
      <c r="BL191" s="85"/>
      <c r="BM191" s="85"/>
    </row>
    <row r="192" spans="2:65" s="12" customFormat="1" ht="13.5" customHeight="1">
      <c r="B192" s="262">
        <v>63</v>
      </c>
      <c r="C192" s="329" t="s">
        <v>30</v>
      </c>
      <c r="D192" s="80" t="s">
        <v>143</v>
      </c>
      <c r="E192" s="101">
        <v>5</v>
      </c>
      <c r="F192" s="79">
        <v>1</v>
      </c>
      <c r="G192" s="77">
        <f t="shared" si="102"/>
        <v>0.2</v>
      </c>
      <c r="H192" s="79">
        <v>4</v>
      </c>
      <c r="I192" s="77">
        <f t="shared" si="103"/>
        <v>0.8</v>
      </c>
      <c r="J192" s="101">
        <v>8</v>
      </c>
      <c r="K192" s="79">
        <v>2</v>
      </c>
      <c r="L192" s="77">
        <f t="shared" si="104"/>
        <v>0.25</v>
      </c>
      <c r="M192" s="79">
        <v>6</v>
      </c>
      <c r="N192" s="77">
        <f t="shared" si="105"/>
        <v>0.75</v>
      </c>
      <c r="O192" s="101">
        <v>2683</v>
      </c>
      <c r="P192" s="79">
        <v>822</v>
      </c>
      <c r="Q192" s="77">
        <f t="shared" si="106"/>
        <v>0.30637346254193065</v>
      </c>
      <c r="R192" s="79">
        <v>1861</v>
      </c>
      <c r="S192" s="77">
        <f t="shared" si="107"/>
        <v>0.69362653745806935</v>
      </c>
      <c r="T192" s="101">
        <v>2311</v>
      </c>
      <c r="U192" s="79">
        <v>669</v>
      </c>
      <c r="V192" s="77">
        <f t="shared" si="108"/>
        <v>0.28948507139766333</v>
      </c>
      <c r="W192" s="79">
        <v>1642</v>
      </c>
      <c r="X192" s="77">
        <f t="shared" si="109"/>
        <v>0.71051492860233667</v>
      </c>
      <c r="Y192" s="101">
        <v>1448</v>
      </c>
      <c r="Z192" s="79">
        <v>277</v>
      </c>
      <c r="AA192" s="77">
        <f t="shared" si="110"/>
        <v>0.19129834254143646</v>
      </c>
      <c r="AB192" s="79">
        <v>1171</v>
      </c>
      <c r="AC192" s="77">
        <f t="shared" si="111"/>
        <v>0.80870165745856348</v>
      </c>
      <c r="AD192" s="101">
        <v>715</v>
      </c>
      <c r="AE192" s="79">
        <v>123</v>
      </c>
      <c r="AF192" s="77">
        <f t="shared" si="112"/>
        <v>0.17202797202797201</v>
      </c>
      <c r="AG192" s="79">
        <v>592</v>
      </c>
      <c r="AH192" s="77">
        <f t="shared" si="113"/>
        <v>0.82797202797202796</v>
      </c>
      <c r="AI192" s="101">
        <v>202</v>
      </c>
      <c r="AJ192" s="79">
        <v>10</v>
      </c>
      <c r="AK192" s="77">
        <f t="shared" si="114"/>
        <v>4.9504950495049507E-2</v>
      </c>
      <c r="AL192" s="79">
        <v>192</v>
      </c>
      <c r="AM192" s="77">
        <f t="shared" si="115"/>
        <v>0.95049504950495045</v>
      </c>
      <c r="AN192" s="101">
        <f t="shared" si="116"/>
        <v>7372</v>
      </c>
      <c r="AO192" s="79">
        <f t="shared" si="117"/>
        <v>1904</v>
      </c>
      <c r="AP192" s="77">
        <f t="shared" si="118"/>
        <v>0.25827455236028213</v>
      </c>
      <c r="AQ192" s="79">
        <f t="shared" si="101"/>
        <v>5468</v>
      </c>
      <c r="AR192" s="77">
        <f t="shared" si="119"/>
        <v>0.74172544763971782</v>
      </c>
      <c r="AS192" s="98"/>
      <c r="AT192" s="272">
        <v>63</v>
      </c>
      <c r="AU192" s="342" t="s">
        <v>30</v>
      </c>
      <c r="AV192" s="11" t="s">
        <v>136</v>
      </c>
      <c r="AW192" s="225">
        <v>7115</v>
      </c>
      <c r="AX192" s="40">
        <v>1912</v>
      </c>
      <c r="AY192" s="91">
        <v>0.26872803935347855</v>
      </c>
      <c r="AZ192" s="40">
        <v>5203</v>
      </c>
      <c r="BA192" s="91">
        <v>0.73127196064652145</v>
      </c>
      <c r="BB192" s="98"/>
      <c r="BD192" s="85"/>
      <c r="BE192" s="85"/>
      <c r="BF192" s="85"/>
      <c r="BG192" s="85"/>
      <c r="BH192" s="85"/>
      <c r="BI192" s="85"/>
      <c r="BJ192" s="85"/>
      <c r="BK192" s="85"/>
      <c r="BL192" s="85"/>
      <c r="BM192" s="85"/>
    </row>
    <row r="193" spans="1:65" s="12" customFormat="1" ht="13.5" customHeight="1">
      <c r="A193" s="81"/>
      <c r="B193" s="263"/>
      <c r="C193" s="330"/>
      <c r="D193" s="70" t="s">
        <v>142</v>
      </c>
      <c r="E193" s="102">
        <v>3</v>
      </c>
      <c r="F193" s="69">
        <v>1</v>
      </c>
      <c r="G193" s="67">
        <f t="shared" si="102"/>
        <v>0.33333333333333331</v>
      </c>
      <c r="H193" s="69">
        <v>2</v>
      </c>
      <c r="I193" s="67">
        <f t="shared" si="103"/>
        <v>0.66666666666666663</v>
      </c>
      <c r="J193" s="102">
        <v>2</v>
      </c>
      <c r="K193" s="69">
        <v>2</v>
      </c>
      <c r="L193" s="67">
        <f t="shared" si="104"/>
        <v>1</v>
      </c>
      <c r="M193" s="69">
        <v>0</v>
      </c>
      <c r="N193" s="67">
        <f t="shared" si="105"/>
        <v>0</v>
      </c>
      <c r="O193" s="102">
        <v>622</v>
      </c>
      <c r="P193" s="69">
        <v>147</v>
      </c>
      <c r="Q193" s="67">
        <f t="shared" si="106"/>
        <v>0.23633440514469453</v>
      </c>
      <c r="R193" s="69">
        <v>475</v>
      </c>
      <c r="S193" s="67">
        <f t="shared" si="107"/>
        <v>0.7636655948553055</v>
      </c>
      <c r="T193" s="102">
        <v>329</v>
      </c>
      <c r="U193" s="69">
        <v>59</v>
      </c>
      <c r="V193" s="67">
        <f t="shared" si="108"/>
        <v>0.17933130699088146</v>
      </c>
      <c r="W193" s="69">
        <v>270</v>
      </c>
      <c r="X193" s="67">
        <f t="shared" si="109"/>
        <v>0.82066869300911849</v>
      </c>
      <c r="Y193" s="102">
        <v>168</v>
      </c>
      <c r="Z193" s="69">
        <v>25</v>
      </c>
      <c r="AA193" s="67">
        <f t="shared" si="110"/>
        <v>0.14880952380952381</v>
      </c>
      <c r="AB193" s="69">
        <v>143</v>
      </c>
      <c r="AC193" s="67">
        <f t="shared" si="111"/>
        <v>0.85119047619047616</v>
      </c>
      <c r="AD193" s="102">
        <v>71</v>
      </c>
      <c r="AE193" s="69">
        <v>7</v>
      </c>
      <c r="AF193" s="67">
        <f t="shared" si="112"/>
        <v>9.8591549295774641E-2</v>
      </c>
      <c r="AG193" s="69">
        <v>64</v>
      </c>
      <c r="AH193" s="67">
        <f t="shared" si="113"/>
        <v>0.90140845070422537</v>
      </c>
      <c r="AI193" s="102">
        <v>35</v>
      </c>
      <c r="AJ193" s="69">
        <v>2</v>
      </c>
      <c r="AK193" s="67">
        <f t="shared" si="114"/>
        <v>5.7142857142857141E-2</v>
      </c>
      <c r="AL193" s="69">
        <v>33</v>
      </c>
      <c r="AM193" s="67">
        <f t="shared" si="115"/>
        <v>0.94285714285714284</v>
      </c>
      <c r="AN193" s="102">
        <f t="shared" si="116"/>
        <v>1230</v>
      </c>
      <c r="AO193" s="69">
        <f t="shared" si="117"/>
        <v>243</v>
      </c>
      <c r="AP193" s="67">
        <f t="shared" si="118"/>
        <v>0.19756097560975611</v>
      </c>
      <c r="AQ193" s="68">
        <f t="shared" si="101"/>
        <v>987</v>
      </c>
      <c r="AR193" s="67">
        <f t="shared" si="119"/>
        <v>0.80243902439024395</v>
      </c>
      <c r="AS193" s="98"/>
      <c r="AT193" s="272"/>
      <c r="AU193" s="342"/>
      <c r="AV193" s="11" t="s">
        <v>142</v>
      </c>
      <c r="AW193" s="225">
        <v>1222</v>
      </c>
      <c r="AX193" s="40">
        <v>230</v>
      </c>
      <c r="AY193" s="91">
        <v>0.18821603927986907</v>
      </c>
      <c r="AZ193" s="40">
        <v>992</v>
      </c>
      <c r="BA193" s="91">
        <v>0.81178396072013093</v>
      </c>
      <c r="BB193" s="98"/>
      <c r="BD193" s="85"/>
      <c r="BE193" s="85"/>
      <c r="BF193" s="85"/>
      <c r="BG193" s="85"/>
      <c r="BH193" s="85"/>
      <c r="BI193" s="85"/>
      <c r="BJ193" s="85"/>
      <c r="BK193" s="85"/>
      <c r="BL193" s="85"/>
      <c r="BM193" s="85"/>
    </row>
    <row r="194" spans="1:65" s="12" customFormat="1" ht="13.5" customHeight="1">
      <c r="A194" s="81"/>
      <c r="B194" s="264"/>
      <c r="C194" s="332"/>
      <c r="D194" s="76" t="s">
        <v>141</v>
      </c>
      <c r="E194" s="103">
        <v>8</v>
      </c>
      <c r="F194" s="75">
        <v>2</v>
      </c>
      <c r="G194" s="13">
        <f t="shared" si="102"/>
        <v>0.25</v>
      </c>
      <c r="H194" s="75">
        <v>6</v>
      </c>
      <c r="I194" s="13">
        <f t="shared" si="103"/>
        <v>0.75</v>
      </c>
      <c r="J194" s="103">
        <v>10</v>
      </c>
      <c r="K194" s="75">
        <v>4</v>
      </c>
      <c r="L194" s="13">
        <f t="shared" si="104"/>
        <v>0.4</v>
      </c>
      <c r="M194" s="75">
        <v>6</v>
      </c>
      <c r="N194" s="13">
        <f t="shared" si="105"/>
        <v>0.6</v>
      </c>
      <c r="O194" s="103">
        <v>3305</v>
      </c>
      <c r="P194" s="75">
        <v>969</v>
      </c>
      <c r="Q194" s="13">
        <f t="shared" si="106"/>
        <v>0.29319213313161874</v>
      </c>
      <c r="R194" s="75">
        <v>2336</v>
      </c>
      <c r="S194" s="13">
        <f t="shared" si="107"/>
        <v>0.70680786686838126</v>
      </c>
      <c r="T194" s="103">
        <v>2640</v>
      </c>
      <c r="U194" s="75">
        <v>728</v>
      </c>
      <c r="V194" s="13">
        <f t="shared" si="108"/>
        <v>0.27575757575757576</v>
      </c>
      <c r="W194" s="75">
        <v>1912</v>
      </c>
      <c r="X194" s="13">
        <f t="shared" si="109"/>
        <v>0.72424242424242424</v>
      </c>
      <c r="Y194" s="103">
        <v>1616</v>
      </c>
      <c r="Z194" s="75">
        <v>302</v>
      </c>
      <c r="AA194" s="13">
        <f t="shared" si="110"/>
        <v>0.18688118811881188</v>
      </c>
      <c r="AB194" s="75">
        <v>1314</v>
      </c>
      <c r="AC194" s="13">
        <f t="shared" si="111"/>
        <v>0.81311881188118806</v>
      </c>
      <c r="AD194" s="103">
        <v>786</v>
      </c>
      <c r="AE194" s="75">
        <v>130</v>
      </c>
      <c r="AF194" s="13">
        <f t="shared" si="112"/>
        <v>0.16539440203562342</v>
      </c>
      <c r="AG194" s="75">
        <v>656</v>
      </c>
      <c r="AH194" s="13">
        <f t="shared" si="113"/>
        <v>0.83460559796437661</v>
      </c>
      <c r="AI194" s="103">
        <v>237</v>
      </c>
      <c r="AJ194" s="75">
        <v>12</v>
      </c>
      <c r="AK194" s="13">
        <f t="shared" si="114"/>
        <v>5.0632911392405063E-2</v>
      </c>
      <c r="AL194" s="75">
        <v>225</v>
      </c>
      <c r="AM194" s="13">
        <f t="shared" si="115"/>
        <v>0.94936708860759489</v>
      </c>
      <c r="AN194" s="103">
        <f t="shared" si="116"/>
        <v>8602</v>
      </c>
      <c r="AO194" s="75">
        <f t="shared" si="117"/>
        <v>2147</v>
      </c>
      <c r="AP194" s="13">
        <f t="shared" si="118"/>
        <v>0.2495931178795629</v>
      </c>
      <c r="AQ194" s="34">
        <f t="shared" si="101"/>
        <v>6455</v>
      </c>
      <c r="AR194" s="13">
        <f t="shared" si="119"/>
        <v>0.75040688212043716</v>
      </c>
      <c r="AS194" s="98"/>
      <c r="AT194" s="272"/>
      <c r="AU194" s="342"/>
      <c r="AV194" s="160" t="s">
        <v>74</v>
      </c>
      <c r="AW194" s="225">
        <v>8337</v>
      </c>
      <c r="AX194" s="40">
        <v>2142</v>
      </c>
      <c r="AY194" s="91">
        <v>0.25692695214105793</v>
      </c>
      <c r="AZ194" s="40">
        <v>6195</v>
      </c>
      <c r="BA194" s="91">
        <v>0.74307304785894202</v>
      </c>
      <c r="BB194" s="98"/>
      <c r="BD194" s="2"/>
      <c r="BE194" s="86"/>
      <c r="BF194" s="86"/>
      <c r="BG194" s="86"/>
      <c r="BH194" s="86"/>
      <c r="BI194" s="86"/>
      <c r="BJ194" s="86"/>
      <c r="BK194" s="86"/>
      <c r="BL194" s="86"/>
      <c r="BM194" s="85"/>
    </row>
    <row r="195" spans="1:65" s="12" customFormat="1" ht="13.5" customHeight="1">
      <c r="A195" s="81"/>
      <c r="B195" s="262">
        <v>64</v>
      </c>
      <c r="C195" s="329" t="s">
        <v>51</v>
      </c>
      <c r="D195" s="80" t="s">
        <v>143</v>
      </c>
      <c r="E195" s="101">
        <v>54</v>
      </c>
      <c r="F195" s="79">
        <v>5</v>
      </c>
      <c r="G195" s="77">
        <f t="shared" si="102"/>
        <v>9.2592592592592587E-2</v>
      </c>
      <c r="H195" s="79">
        <v>49</v>
      </c>
      <c r="I195" s="77">
        <f t="shared" si="103"/>
        <v>0.90740740740740744</v>
      </c>
      <c r="J195" s="101">
        <v>111</v>
      </c>
      <c r="K195" s="79">
        <v>6</v>
      </c>
      <c r="L195" s="77">
        <f t="shared" si="104"/>
        <v>5.4054054054054057E-2</v>
      </c>
      <c r="M195" s="79">
        <v>105</v>
      </c>
      <c r="N195" s="77">
        <f t="shared" si="105"/>
        <v>0.94594594594594594</v>
      </c>
      <c r="O195" s="101">
        <v>2982</v>
      </c>
      <c r="P195" s="79">
        <v>478</v>
      </c>
      <c r="Q195" s="77">
        <f t="shared" si="106"/>
        <v>0.1602951039570758</v>
      </c>
      <c r="R195" s="79">
        <v>2504</v>
      </c>
      <c r="S195" s="77">
        <f t="shared" si="107"/>
        <v>0.8397048960429242</v>
      </c>
      <c r="T195" s="101">
        <v>2450</v>
      </c>
      <c r="U195" s="79">
        <v>314</v>
      </c>
      <c r="V195" s="77">
        <f t="shared" si="108"/>
        <v>0.12816326530612246</v>
      </c>
      <c r="W195" s="79">
        <v>2136</v>
      </c>
      <c r="X195" s="77">
        <f t="shared" si="109"/>
        <v>0.87183673469387757</v>
      </c>
      <c r="Y195" s="101">
        <v>1366</v>
      </c>
      <c r="Z195" s="79">
        <v>97</v>
      </c>
      <c r="AA195" s="77">
        <f t="shared" si="110"/>
        <v>7.1010248901903369E-2</v>
      </c>
      <c r="AB195" s="79">
        <v>1269</v>
      </c>
      <c r="AC195" s="77">
        <f t="shared" si="111"/>
        <v>0.92898975109809667</v>
      </c>
      <c r="AD195" s="101">
        <v>607</v>
      </c>
      <c r="AE195" s="79">
        <v>24</v>
      </c>
      <c r="AF195" s="77">
        <f t="shared" si="112"/>
        <v>3.9538714991762765E-2</v>
      </c>
      <c r="AG195" s="79">
        <v>583</v>
      </c>
      <c r="AH195" s="77">
        <f t="shared" si="113"/>
        <v>0.96046128500823724</v>
      </c>
      <c r="AI195" s="101">
        <v>193</v>
      </c>
      <c r="AJ195" s="79">
        <v>5</v>
      </c>
      <c r="AK195" s="77">
        <f t="shared" si="114"/>
        <v>2.5906735751295335E-2</v>
      </c>
      <c r="AL195" s="79">
        <v>188</v>
      </c>
      <c r="AM195" s="77">
        <f t="shared" si="115"/>
        <v>0.97409326424870468</v>
      </c>
      <c r="AN195" s="101">
        <f t="shared" si="116"/>
        <v>7763</v>
      </c>
      <c r="AO195" s="79">
        <f t="shared" si="117"/>
        <v>929</v>
      </c>
      <c r="AP195" s="77">
        <f t="shared" si="118"/>
        <v>0.11967023058096096</v>
      </c>
      <c r="AQ195" s="78">
        <f t="shared" si="101"/>
        <v>6834</v>
      </c>
      <c r="AR195" s="77">
        <f t="shared" si="119"/>
        <v>0.88032976941903907</v>
      </c>
      <c r="AS195" s="98"/>
      <c r="AT195" s="272">
        <v>64</v>
      </c>
      <c r="AU195" s="342" t="s">
        <v>51</v>
      </c>
      <c r="AV195" s="11" t="s">
        <v>136</v>
      </c>
      <c r="AW195" s="225">
        <v>7486</v>
      </c>
      <c r="AX195" s="40">
        <v>876</v>
      </c>
      <c r="AY195" s="91">
        <v>0.11701843441090035</v>
      </c>
      <c r="AZ195" s="40">
        <v>6610</v>
      </c>
      <c r="BA195" s="91">
        <v>0.88298156558909968</v>
      </c>
      <c r="BB195" s="98"/>
      <c r="BD195" s="87"/>
      <c r="BE195" s="86"/>
      <c r="BF195" s="86"/>
      <c r="BG195" s="86"/>
      <c r="BH195" s="86"/>
      <c r="BI195" s="86"/>
      <c r="BJ195" s="86"/>
      <c r="BK195" s="86"/>
      <c r="BL195" s="86"/>
      <c r="BM195" s="85"/>
    </row>
    <row r="196" spans="1:65" s="12" customFormat="1" ht="13.5" customHeight="1">
      <c r="A196" s="81"/>
      <c r="B196" s="263"/>
      <c r="C196" s="330"/>
      <c r="D196" s="70" t="s">
        <v>142</v>
      </c>
      <c r="E196" s="102">
        <v>6</v>
      </c>
      <c r="F196" s="69">
        <v>0</v>
      </c>
      <c r="G196" s="67">
        <f t="shared" si="102"/>
        <v>0</v>
      </c>
      <c r="H196" s="69">
        <v>6</v>
      </c>
      <c r="I196" s="67">
        <f t="shared" si="103"/>
        <v>1</v>
      </c>
      <c r="J196" s="102">
        <v>9</v>
      </c>
      <c r="K196" s="69">
        <v>1</v>
      </c>
      <c r="L196" s="67">
        <f t="shared" si="104"/>
        <v>0.1111111111111111</v>
      </c>
      <c r="M196" s="69">
        <v>8</v>
      </c>
      <c r="N196" s="67">
        <f t="shared" si="105"/>
        <v>0.88888888888888884</v>
      </c>
      <c r="O196" s="102">
        <v>620</v>
      </c>
      <c r="P196" s="69">
        <v>111</v>
      </c>
      <c r="Q196" s="67">
        <f t="shared" si="106"/>
        <v>0.17903225806451614</v>
      </c>
      <c r="R196" s="69">
        <v>509</v>
      </c>
      <c r="S196" s="67">
        <f t="shared" si="107"/>
        <v>0.82096774193548383</v>
      </c>
      <c r="T196" s="102">
        <v>297</v>
      </c>
      <c r="U196" s="69">
        <v>48</v>
      </c>
      <c r="V196" s="67">
        <f t="shared" si="108"/>
        <v>0.16161616161616163</v>
      </c>
      <c r="W196" s="69">
        <v>249</v>
      </c>
      <c r="X196" s="67">
        <f t="shared" si="109"/>
        <v>0.83838383838383834</v>
      </c>
      <c r="Y196" s="102">
        <v>140</v>
      </c>
      <c r="Z196" s="69">
        <v>11</v>
      </c>
      <c r="AA196" s="67">
        <f t="shared" si="110"/>
        <v>7.857142857142857E-2</v>
      </c>
      <c r="AB196" s="69">
        <v>129</v>
      </c>
      <c r="AC196" s="67">
        <f t="shared" si="111"/>
        <v>0.92142857142857137</v>
      </c>
      <c r="AD196" s="102">
        <v>48</v>
      </c>
      <c r="AE196" s="69">
        <v>1</v>
      </c>
      <c r="AF196" s="67">
        <f t="shared" si="112"/>
        <v>2.0833333333333332E-2</v>
      </c>
      <c r="AG196" s="69">
        <v>47</v>
      </c>
      <c r="AH196" s="67">
        <f t="shared" si="113"/>
        <v>0.97916666666666663</v>
      </c>
      <c r="AI196" s="102">
        <v>36</v>
      </c>
      <c r="AJ196" s="69">
        <v>2</v>
      </c>
      <c r="AK196" s="67">
        <f t="shared" si="114"/>
        <v>5.5555555555555552E-2</v>
      </c>
      <c r="AL196" s="69">
        <v>34</v>
      </c>
      <c r="AM196" s="67">
        <f t="shared" si="115"/>
        <v>0.94444444444444442</v>
      </c>
      <c r="AN196" s="102">
        <f t="shared" si="116"/>
        <v>1156</v>
      </c>
      <c r="AO196" s="69">
        <f t="shared" si="117"/>
        <v>174</v>
      </c>
      <c r="AP196" s="67">
        <f t="shared" si="118"/>
        <v>0.15051903114186851</v>
      </c>
      <c r="AQ196" s="68">
        <f t="shared" si="101"/>
        <v>982</v>
      </c>
      <c r="AR196" s="67">
        <f t="shared" si="119"/>
        <v>0.84948096885813151</v>
      </c>
      <c r="AS196" s="98"/>
      <c r="AT196" s="272"/>
      <c r="AU196" s="342"/>
      <c r="AV196" s="11" t="s">
        <v>142</v>
      </c>
      <c r="AW196" s="225">
        <v>1170</v>
      </c>
      <c r="AX196" s="40">
        <v>169</v>
      </c>
      <c r="AY196" s="91">
        <v>0.14444444444444443</v>
      </c>
      <c r="AZ196" s="40">
        <v>1001</v>
      </c>
      <c r="BA196" s="91">
        <v>0.85555555555555551</v>
      </c>
      <c r="BB196" s="98"/>
      <c r="BD196" s="87"/>
      <c r="BE196" s="86"/>
      <c r="BF196" s="86"/>
      <c r="BG196" s="86"/>
      <c r="BH196" s="86"/>
      <c r="BI196" s="86"/>
      <c r="BJ196" s="86"/>
      <c r="BK196" s="86"/>
      <c r="BL196" s="86"/>
      <c r="BM196" s="85"/>
    </row>
    <row r="197" spans="1:65" s="12" customFormat="1" ht="13.5" customHeight="1">
      <c r="A197" s="81"/>
      <c r="B197" s="264"/>
      <c r="C197" s="332"/>
      <c r="D197" s="76" t="s">
        <v>141</v>
      </c>
      <c r="E197" s="103">
        <v>60</v>
      </c>
      <c r="F197" s="75">
        <v>5</v>
      </c>
      <c r="G197" s="13">
        <f t="shared" si="102"/>
        <v>8.3333333333333329E-2</v>
      </c>
      <c r="H197" s="75">
        <v>55</v>
      </c>
      <c r="I197" s="13">
        <f t="shared" si="103"/>
        <v>0.91666666666666663</v>
      </c>
      <c r="J197" s="103">
        <v>120</v>
      </c>
      <c r="K197" s="75">
        <v>7</v>
      </c>
      <c r="L197" s="13">
        <f t="shared" si="104"/>
        <v>5.8333333333333334E-2</v>
      </c>
      <c r="M197" s="75">
        <v>113</v>
      </c>
      <c r="N197" s="13">
        <f t="shared" si="105"/>
        <v>0.94166666666666665</v>
      </c>
      <c r="O197" s="103">
        <v>3602</v>
      </c>
      <c r="P197" s="75">
        <v>589</v>
      </c>
      <c r="Q197" s="13">
        <f t="shared" si="106"/>
        <v>0.16352026651860077</v>
      </c>
      <c r="R197" s="75">
        <v>3013</v>
      </c>
      <c r="S197" s="13">
        <f t="shared" si="107"/>
        <v>0.83647973348139926</v>
      </c>
      <c r="T197" s="103">
        <v>2747</v>
      </c>
      <c r="U197" s="75">
        <v>362</v>
      </c>
      <c r="V197" s="13">
        <f t="shared" si="108"/>
        <v>0.13178012377138698</v>
      </c>
      <c r="W197" s="75">
        <v>2385</v>
      </c>
      <c r="X197" s="13">
        <f t="shared" si="109"/>
        <v>0.86821987622861307</v>
      </c>
      <c r="Y197" s="103">
        <v>1506</v>
      </c>
      <c r="Z197" s="75">
        <v>108</v>
      </c>
      <c r="AA197" s="13">
        <f t="shared" si="110"/>
        <v>7.1713147410358571E-2</v>
      </c>
      <c r="AB197" s="75">
        <v>1398</v>
      </c>
      <c r="AC197" s="13">
        <f t="shared" si="111"/>
        <v>0.92828685258964139</v>
      </c>
      <c r="AD197" s="103">
        <v>655</v>
      </c>
      <c r="AE197" s="75">
        <v>25</v>
      </c>
      <c r="AF197" s="13">
        <f t="shared" si="112"/>
        <v>3.8167938931297711E-2</v>
      </c>
      <c r="AG197" s="75">
        <v>630</v>
      </c>
      <c r="AH197" s="13">
        <f t="shared" si="113"/>
        <v>0.96183206106870234</v>
      </c>
      <c r="AI197" s="103">
        <v>229</v>
      </c>
      <c r="AJ197" s="75">
        <v>7</v>
      </c>
      <c r="AK197" s="13">
        <f t="shared" si="114"/>
        <v>3.0567685589519649E-2</v>
      </c>
      <c r="AL197" s="75">
        <v>222</v>
      </c>
      <c r="AM197" s="13">
        <f t="shared" si="115"/>
        <v>0.96943231441048039</v>
      </c>
      <c r="AN197" s="103">
        <f t="shared" si="116"/>
        <v>8919</v>
      </c>
      <c r="AO197" s="75">
        <f t="shared" si="117"/>
        <v>1103</v>
      </c>
      <c r="AP197" s="13">
        <f t="shared" si="118"/>
        <v>0.12366857270994507</v>
      </c>
      <c r="AQ197" s="34">
        <f t="shared" si="101"/>
        <v>7816</v>
      </c>
      <c r="AR197" s="13">
        <f t="shared" si="119"/>
        <v>0.87633142729005498</v>
      </c>
      <c r="AS197" s="98"/>
      <c r="AT197" s="272"/>
      <c r="AU197" s="342"/>
      <c r="AV197" s="160" t="s">
        <v>74</v>
      </c>
      <c r="AW197" s="225">
        <v>8656</v>
      </c>
      <c r="AX197" s="40">
        <v>1045</v>
      </c>
      <c r="AY197" s="91">
        <v>0.12072550831792976</v>
      </c>
      <c r="AZ197" s="40">
        <v>7611</v>
      </c>
      <c r="BA197" s="91">
        <v>0.87927449168207028</v>
      </c>
      <c r="BB197" s="98"/>
      <c r="BD197" s="87"/>
      <c r="BE197" s="86"/>
      <c r="BF197" s="86"/>
      <c r="BG197" s="86"/>
      <c r="BH197" s="86"/>
      <c r="BI197" s="86"/>
      <c r="BJ197" s="86"/>
      <c r="BK197" s="86"/>
      <c r="BL197" s="86"/>
      <c r="BM197" s="85"/>
    </row>
    <row r="198" spans="1:65" s="12" customFormat="1" ht="13.5" customHeight="1">
      <c r="B198" s="262">
        <v>65</v>
      </c>
      <c r="C198" s="329" t="s">
        <v>11</v>
      </c>
      <c r="D198" s="80" t="s">
        <v>143</v>
      </c>
      <c r="E198" s="101">
        <v>2</v>
      </c>
      <c r="F198" s="79">
        <v>0</v>
      </c>
      <c r="G198" s="77">
        <f t="shared" si="102"/>
        <v>0</v>
      </c>
      <c r="H198" s="79">
        <v>2</v>
      </c>
      <c r="I198" s="77">
        <f t="shared" si="103"/>
        <v>1</v>
      </c>
      <c r="J198" s="101">
        <v>21</v>
      </c>
      <c r="K198" s="79">
        <v>1</v>
      </c>
      <c r="L198" s="77">
        <f t="shared" si="104"/>
        <v>4.7619047619047616E-2</v>
      </c>
      <c r="M198" s="79">
        <v>20</v>
      </c>
      <c r="N198" s="77">
        <f t="shared" si="105"/>
        <v>0.95238095238095233</v>
      </c>
      <c r="O198" s="101">
        <v>1438</v>
      </c>
      <c r="P198" s="79">
        <v>377</v>
      </c>
      <c r="Q198" s="77">
        <f t="shared" si="106"/>
        <v>0.26216968011126562</v>
      </c>
      <c r="R198" s="79">
        <v>1061</v>
      </c>
      <c r="S198" s="77">
        <f t="shared" si="107"/>
        <v>0.73783031988873438</v>
      </c>
      <c r="T198" s="101">
        <v>1148</v>
      </c>
      <c r="U198" s="79">
        <v>288</v>
      </c>
      <c r="V198" s="77">
        <f t="shared" si="108"/>
        <v>0.25087108013937282</v>
      </c>
      <c r="W198" s="79">
        <v>860</v>
      </c>
      <c r="X198" s="77">
        <f t="shared" si="109"/>
        <v>0.74912891986062713</v>
      </c>
      <c r="Y198" s="101">
        <v>749</v>
      </c>
      <c r="Z198" s="79">
        <v>103</v>
      </c>
      <c r="AA198" s="77">
        <f t="shared" si="110"/>
        <v>0.13751668891855809</v>
      </c>
      <c r="AB198" s="79">
        <v>646</v>
      </c>
      <c r="AC198" s="77">
        <f t="shared" si="111"/>
        <v>0.86248331108144194</v>
      </c>
      <c r="AD198" s="101">
        <v>347</v>
      </c>
      <c r="AE198" s="79">
        <v>33</v>
      </c>
      <c r="AF198" s="77">
        <f t="shared" si="112"/>
        <v>9.5100864553314124E-2</v>
      </c>
      <c r="AG198" s="79">
        <v>314</v>
      </c>
      <c r="AH198" s="77">
        <f t="shared" si="113"/>
        <v>0.90489913544668588</v>
      </c>
      <c r="AI198" s="101">
        <v>127</v>
      </c>
      <c r="AJ198" s="79">
        <v>7</v>
      </c>
      <c r="AK198" s="77">
        <f t="shared" si="114"/>
        <v>5.5118110236220472E-2</v>
      </c>
      <c r="AL198" s="79">
        <v>120</v>
      </c>
      <c r="AM198" s="77">
        <f t="shared" si="115"/>
        <v>0.94488188976377951</v>
      </c>
      <c r="AN198" s="101">
        <f t="shared" si="116"/>
        <v>3832</v>
      </c>
      <c r="AO198" s="79">
        <f t="shared" si="117"/>
        <v>809</v>
      </c>
      <c r="AP198" s="77">
        <f t="shared" si="118"/>
        <v>0.2111169102296451</v>
      </c>
      <c r="AQ198" s="78">
        <f t="shared" ref="AQ198:AQ227" si="120">SUM(H198,M198,R198,W198,AB198,AG198,AL198)</f>
        <v>3023</v>
      </c>
      <c r="AR198" s="77">
        <f t="shared" si="119"/>
        <v>0.78888308977035493</v>
      </c>
      <c r="AS198" s="98"/>
      <c r="AT198" s="272">
        <v>65</v>
      </c>
      <c r="AU198" s="342" t="s">
        <v>11</v>
      </c>
      <c r="AV198" s="11" t="s">
        <v>136</v>
      </c>
      <c r="AW198" s="225">
        <v>3668</v>
      </c>
      <c r="AX198" s="40">
        <v>716</v>
      </c>
      <c r="AY198" s="91">
        <v>0.19520174482006544</v>
      </c>
      <c r="AZ198" s="40">
        <v>2952</v>
      </c>
      <c r="BA198" s="91">
        <v>0.80479825517993453</v>
      </c>
      <c r="BB198" s="98"/>
      <c r="BD198" s="87"/>
      <c r="BE198" s="86"/>
      <c r="BF198" s="86"/>
      <c r="BG198" s="86"/>
      <c r="BH198" s="86"/>
      <c r="BI198" s="86"/>
      <c r="BJ198" s="86"/>
      <c r="BK198" s="86"/>
      <c r="BL198" s="86"/>
      <c r="BM198" s="85"/>
    </row>
    <row r="199" spans="1:65" s="12" customFormat="1" ht="13.5" customHeight="1">
      <c r="B199" s="263"/>
      <c r="C199" s="330"/>
      <c r="D199" s="70" t="s">
        <v>142</v>
      </c>
      <c r="E199" s="102">
        <v>3</v>
      </c>
      <c r="F199" s="69">
        <v>0</v>
      </c>
      <c r="G199" s="67">
        <f t="shared" ref="G199:G227" si="121">IFERROR(F199/E199,"-")</f>
        <v>0</v>
      </c>
      <c r="H199" s="69">
        <v>3</v>
      </c>
      <c r="I199" s="67">
        <f t="shared" ref="I199:I227" si="122">IFERROR(H199/E199,"-")</f>
        <v>1</v>
      </c>
      <c r="J199" s="102">
        <v>8</v>
      </c>
      <c r="K199" s="69">
        <v>0</v>
      </c>
      <c r="L199" s="67">
        <f t="shared" ref="L199:L227" si="123">IFERROR(K199/J199,"-")</f>
        <v>0</v>
      </c>
      <c r="M199" s="69">
        <v>8</v>
      </c>
      <c r="N199" s="67">
        <f t="shared" ref="N199:N227" si="124">IFERROR(M199/J199,"-")</f>
        <v>1</v>
      </c>
      <c r="O199" s="102">
        <v>388</v>
      </c>
      <c r="P199" s="69">
        <v>74</v>
      </c>
      <c r="Q199" s="67">
        <f t="shared" ref="Q199:Q227" si="125">IFERROR(P199/O199,"-")</f>
        <v>0.19072164948453607</v>
      </c>
      <c r="R199" s="69">
        <v>314</v>
      </c>
      <c r="S199" s="67">
        <f t="shared" ref="S199:S227" si="126">IFERROR(R199/O199,"-")</f>
        <v>0.80927835051546393</v>
      </c>
      <c r="T199" s="102">
        <v>161</v>
      </c>
      <c r="U199" s="69">
        <v>45</v>
      </c>
      <c r="V199" s="67">
        <f t="shared" ref="V199:V227" si="127">IFERROR(U199/T199,"-")</f>
        <v>0.27950310559006208</v>
      </c>
      <c r="W199" s="69">
        <v>116</v>
      </c>
      <c r="X199" s="67">
        <f t="shared" ref="X199:X227" si="128">IFERROR(W199/T199,"-")</f>
        <v>0.72049689440993792</v>
      </c>
      <c r="Y199" s="102">
        <v>65</v>
      </c>
      <c r="Z199" s="69">
        <v>9</v>
      </c>
      <c r="AA199" s="67">
        <f t="shared" ref="AA199:AA227" si="129">IFERROR(Z199/Y199,"-")</f>
        <v>0.13846153846153847</v>
      </c>
      <c r="AB199" s="69">
        <v>56</v>
      </c>
      <c r="AC199" s="67">
        <f t="shared" ref="AC199:AC227" si="130">IFERROR(AB199/Y199,"-")</f>
        <v>0.86153846153846159</v>
      </c>
      <c r="AD199" s="102">
        <v>38</v>
      </c>
      <c r="AE199" s="69">
        <v>3</v>
      </c>
      <c r="AF199" s="67">
        <f t="shared" ref="AF199:AF227" si="131">IFERROR(AE199/AD199,"-")</f>
        <v>7.8947368421052627E-2</v>
      </c>
      <c r="AG199" s="69">
        <v>35</v>
      </c>
      <c r="AH199" s="67">
        <f t="shared" ref="AH199:AH227" si="132">IFERROR(AG199/AD199,"-")</f>
        <v>0.92105263157894735</v>
      </c>
      <c r="AI199" s="102">
        <v>22</v>
      </c>
      <c r="AJ199" s="69">
        <v>0</v>
      </c>
      <c r="AK199" s="67">
        <f t="shared" ref="AK199:AK227" si="133">IFERROR(AJ199/AI199,"-")</f>
        <v>0</v>
      </c>
      <c r="AL199" s="69">
        <v>22</v>
      </c>
      <c r="AM199" s="67">
        <f t="shared" ref="AM199:AM227" si="134">IFERROR(AL199/AI199,"-")</f>
        <v>1</v>
      </c>
      <c r="AN199" s="102">
        <f t="shared" ref="AN199:AN227" si="135">SUM(E199,J199,O199,T199,Y199,AD199,AI199)</f>
        <v>685</v>
      </c>
      <c r="AO199" s="69">
        <f t="shared" ref="AO199:AO227" si="136">SUM(F199,K199,P199,U199,Z199,AE199,AJ199)</f>
        <v>131</v>
      </c>
      <c r="AP199" s="67">
        <f t="shared" ref="AP199:AP227" si="137">IFERROR(AO199/AN199,"-")</f>
        <v>0.19124087591240876</v>
      </c>
      <c r="AQ199" s="68">
        <f t="shared" si="120"/>
        <v>554</v>
      </c>
      <c r="AR199" s="67">
        <f t="shared" ref="AR199:AR227" si="138">IFERROR(AQ199/AN199,"-")</f>
        <v>0.80875912408759121</v>
      </c>
      <c r="AS199" s="98"/>
      <c r="AT199" s="272"/>
      <c r="AU199" s="342"/>
      <c r="AV199" s="11" t="s">
        <v>142</v>
      </c>
      <c r="AW199" s="225">
        <v>649</v>
      </c>
      <c r="AX199" s="40">
        <v>114</v>
      </c>
      <c r="AY199" s="91">
        <v>0.17565485362095531</v>
      </c>
      <c r="AZ199" s="40">
        <v>535</v>
      </c>
      <c r="BA199" s="91">
        <v>0.82434514637904466</v>
      </c>
      <c r="BB199" s="98"/>
      <c r="BD199" s="87"/>
      <c r="BE199" s="86"/>
      <c r="BF199" s="86"/>
      <c r="BG199" s="86"/>
      <c r="BH199" s="86"/>
      <c r="BI199" s="86"/>
      <c r="BJ199" s="86"/>
      <c r="BK199" s="86"/>
      <c r="BL199" s="86"/>
      <c r="BM199" s="85"/>
    </row>
    <row r="200" spans="1:65" s="12" customFormat="1" ht="13.5" customHeight="1">
      <c r="B200" s="264"/>
      <c r="C200" s="332"/>
      <c r="D200" s="76" t="s">
        <v>141</v>
      </c>
      <c r="E200" s="103">
        <v>5</v>
      </c>
      <c r="F200" s="75">
        <v>0</v>
      </c>
      <c r="G200" s="13">
        <f t="shared" si="121"/>
        <v>0</v>
      </c>
      <c r="H200" s="75">
        <v>5</v>
      </c>
      <c r="I200" s="13">
        <f t="shared" si="122"/>
        <v>1</v>
      </c>
      <c r="J200" s="103">
        <v>29</v>
      </c>
      <c r="K200" s="75">
        <v>1</v>
      </c>
      <c r="L200" s="13">
        <f t="shared" si="123"/>
        <v>3.4482758620689655E-2</v>
      </c>
      <c r="M200" s="75">
        <v>28</v>
      </c>
      <c r="N200" s="13">
        <f t="shared" si="124"/>
        <v>0.96551724137931039</v>
      </c>
      <c r="O200" s="103">
        <v>1826</v>
      </c>
      <c r="P200" s="75">
        <v>451</v>
      </c>
      <c r="Q200" s="13">
        <f t="shared" si="125"/>
        <v>0.24698795180722891</v>
      </c>
      <c r="R200" s="75">
        <v>1375</v>
      </c>
      <c r="S200" s="13">
        <f t="shared" si="126"/>
        <v>0.75301204819277112</v>
      </c>
      <c r="T200" s="103">
        <v>1309</v>
      </c>
      <c r="U200" s="75">
        <v>333</v>
      </c>
      <c r="V200" s="13">
        <f t="shared" si="127"/>
        <v>0.25439266615737205</v>
      </c>
      <c r="W200" s="75">
        <v>976</v>
      </c>
      <c r="X200" s="13">
        <f t="shared" si="128"/>
        <v>0.74560733384262801</v>
      </c>
      <c r="Y200" s="103">
        <v>814</v>
      </c>
      <c r="Z200" s="75">
        <v>112</v>
      </c>
      <c r="AA200" s="13">
        <f t="shared" si="129"/>
        <v>0.13759213759213759</v>
      </c>
      <c r="AB200" s="75">
        <v>702</v>
      </c>
      <c r="AC200" s="13">
        <f t="shared" si="130"/>
        <v>0.86240786240786238</v>
      </c>
      <c r="AD200" s="103">
        <v>385</v>
      </c>
      <c r="AE200" s="75">
        <v>36</v>
      </c>
      <c r="AF200" s="13">
        <f t="shared" si="131"/>
        <v>9.350649350649351E-2</v>
      </c>
      <c r="AG200" s="75">
        <v>349</v>
      </c>
      <c r="AH200" s="13">
        <f t="shared" si="132"/>
        <v>0.90649350649350646</v>
      </c>
      <c r="AI200" s="103">
        <v>149</v>
      </c>
      <c r="AJ200" s="75">
        <v>7</v>
      </c>
      <c r="AK200" s="13">
        <f t="shared" si="133"/>
        <v>4.6979865771812082E-2</v>
      </c>
      <c r="AL200" s="75">
        <v>142</v>
      </c>
      <c r="AM200" s="13">
        <f t="shared" si="134"/>
        <v>0.95302013422818788</v>
      </c>
      <c r="AN200" s="103">
        <f t="shared" si="135"/>
        <v>4517</v>
      </c>
      <c r="AO200" s="75">
        <f t="shared" si="136"/>
        <v>940</v>
      </c>
      <c r="AP200" s="13">
        <f t="shared" si="137"/>
        <v>0.20810272304626964</v>
      </c>
      <c r="AQ200" s="34">
        <f t="shared" si="120"/>
        <v>3577</v>
      </c>
      <c r="AR200" s="13">
        <f t="shared" si="138"/>
        <v>0.79189727695373036</v>
      </c>
      <c r="AS200" s="98"/>
      <c r="AT200" s="272"/>
      <c r="AU200" s="342"/>
      <c r="AV200" s="160" t="s">
        <v>74</v>
      </c>
      <c r="AW200" s="225">
        <v>4317</v>
      </c>
      <c r="AX200" s="40">
        <v>830</v>
      </c>
      <c r="AY200" s="91">
        <v>0.19226314570303452</v>
      </c>
      <c r="AZ200" s="40">
        <v>3487</v>
      </c>
      <c r="BA200" s="91">
        <v>0.80773685429696551</v>
      </c>
      <c r="BB200" s="98"/>
      <c r="BD200" s="85"/>
      <c r="BE200" s="85"/>
      <c r="BF200" s="85"/>
      <c r="BG200" s="85"/>
      <c r="BH200" s="85"/>
      <c r="BI200" s="85"/>
      <c r="BJ200" s="85"/>
      <c r="BK200" s="85"/>
      <c r="BL200" s="85"/>
      <c r="BM200" s="85"/>
    </row>
    <row r="201" spans="1:65" s="12" customFormat="1" ht="13.5" customHeight="1">
      <c r="B201" s="262">
        <v>66</v>
      </c>
      <c r="C201" s="329" t="s">
        <v>5</v>
      </c>
      <c r="D201" s="80" t="s">
        <v>143</v>
      </c>
      <c r="E201" s="101">
        <v>1</v>
      </c>
      <c r="F201" s="79">
        <v>0</v>
      </c>
      <c r="G201" s="77">
        <f t="shared" si="121"/>
        <v>0</v>
      </c>
      <c r="H201" s="79">
        <v>1</v>
      </c>
      <c r="I201" s="77">
        <f t="shared" si="122"/>
        <v>1</v>
      </c>
      <c r="J201" s="101">
        <v>3</v>
      </c>
      <c r="K201" s="79">
        <v>1</v>
      </c>
      <c r="L201" s="77">
        <f t="shared" si="123"/>
        <v>0.33333333333333331</v>
      </c>
      <c r="M201" s="79">
        <v>2</v>
      </c>
      <c r="N201" s="77">
        <f t="shared" si="124"/>
        <v>0.66666666666666663</v>
      </c>
      <c r="O201" s="101">
        <v>1475</v>
      </c>
      <c r="P201" s="79">
        <v>786</v>
      </c>
      <c r="Q201" s="77">
        <f t="shared" si="125"/>
        <v>0.53288135593220343</v>
      </c>
      <c r="R201" s="79">
        <v>689</v>
      </c>
      <c r="S201" s="77">
        <f t="shared" si="126"/>
        <v>0.46711864406779663</v>
      </c>
      <c r="T201" s="101">
        <v>1162</v>
      </c>
      <c r="U201" s="79">
        <v>608</v>
      </c>
      <c r="V201" s="77">
        <f t="shared" si="127"/>
        <v>0.52323580034423411</v>
      </c>
      <c r="W201" s="79">
        <v>554</v>
      </c>
      <c r="X201" s="77">
        <f t="shared" si="128"/>
        <v>0.47676419965576594</v>
      </c>
      <c r="Y201" s="101">
        <v>684</v>
      </c>
      <c r="Z201" s="79">
        <v>309</v>
      </c>
      <c r="AA201" s="77">
        <f t="shared" si="129"/>
        <v>0.4517543859649123</v>
      </c>
      <c r="AB201" s="79">
        <v>375</v>
      </c>
      <c r="AC201" s="77">
        <f t="shared" si="130"/>
        <v>0.54824561403508776</v>
      </c>
      <c r="AD201" s="101">
        <v>327</v>
      </c>
      <c r="AE201" s="79">
        <v>121</v>
      </c>
      <c r="AF201" s="77">
        <f t="shared" si="131"/>
        <v>0.37003058103975534</v>
      </c>
      <c r="AG201" s="79">
        <v>206</v>
      </c>
      <c r="AH201" s="77">
        <f t="shared" si="132"/>
        <v>0.62996941896024461</v>
      </c>
      <c r="AI201" s="101">
        <v>115</v>
      </c>
      <c r="AJ201" s="79">
        <v>27</v>
      </c>
      <c r="AK201" s="77">
        <f t="shared" si="133"/>
        <v>0.23478260869565218</v>
      </c>
      <c r="AL201" s="79">
        <v>88</v>
      </c>
      <c r="AM201" s="77">
        <f t="shared" si="134"/>
        <v>0.76521739130434785</v>
      </c>
      <c r="AN201" s="101">
        <f t="shared" si="135"/>
        <v>3767</v>
      </c>
      <c r="AO201" s="79">
        <f t="shared" si="136"/>
        <v>1852</v>
      </c>
      <c r="AP201" s="77">
        <f t="shared" si="137"/>
        <v>0.49163790814972125</v>
      </c>
      <c r="AQ201" s="78">
        <f t="shared" si="120"/>
        <v>1915</v>
      </c>
      <c r="AR201" s="77">
        <f t="shared" si="138"/>
        <v>0.5083620918502787</v>
      </c>
      <c r="AS201" s="98"/>
      <c r="AT201" s="272">
        <v>66</v>
      </c>
      <c r="AU201" s="342" t="s">
        <v>5</v>
      </c>
      <c r="AV201" s="11" t="s">
        <v>136</v>
      </c>
      <c r="AW201" s="225">
        <v>3608</v>
      </c>
      <c r="AX201" s="40">
        <v>1802</v>
      </c>
      <c r="AY201" s="91">
        <v>0.49944567627494457</v>
      </c>
      <c r="AZ201" s="40">
        <v>1806</v>
      </c>
      <c r="BA201" s="91">
        <v>0.50055432372505548</v>
      </c>
      <c r="BB201" s="98"/>
      <c r="BD201" s="85"/>
      <c r="BE201" s="85"/>
      <c r="BF201" s="85"/>
      <c r="BG201" s="85"/>
      <c r="BH201" s="85"/>
      <c r="BI201" s="85"/>
      <c r="BJ201" s="85"/>
      <c r="BK201" s="85"/>
      <c r="BL201" s="85"/>
      <c r="BM201" s="85"/>
    </row>
    <row r="202" spans="1:65" s="12" customFormat="1" ht="13.5" customHeight="1">
      <c r="B202" s="263"/>
      <c r="C202" s="330"/>
      <c r="D202" s="70" t="s">
        <v>142</v>
      </c>
      <c r="E202" s="102">
        <v>1</v>
      </c>
      <c r="F202" s="69">
        <v>1</v>
      </c>
      <c r="G202" s="67">
        <f t="shared" si="121"/>
        <v>1</v>
      </c>
      <c r="H202" s="69">
        <v>0</v>
      </c>
      <c r="I202" s="67">
        <f t="shared" si="122"/>
        <v>0</v>
      </c>
      <c r="J202" s="102">
        <v>1</v>
      </c>
      <c r="K202" s="69">
        <v>1</v>
      </c>
      <c r="L202" s="67">
        <f t="shared" si="123"/>
        <v>1</v>
      </c>
      <c r="M202" s="69">
        <v>0</v>
      </c>
      <c r="N202" s="67">
        <f t="shared" si="124"/>
        <v>0</v>
      </c>
      <c r="O202" s="102">
        <v>437</v>
      </c>
      <c r="P202" s="69">
        <v>184</v>
      </c>
      <c r="Q202" s="67">
        <f t="shared" si="125"/>
        <v>0.42105263157894735</v>
      </c>
      <c r="R202" s="69">
        <v>253</v>
      </c>
      <c r="S202" s="67">
        <f t="shared" si="126"/>
        <v>0.57894736842105265</v>
      </c>
      <c r="T202" s="102">
        <v>237</v>
      </c>
      <c r="U202" s="69">
        <v>110</v>
      </c>
      <c r="V202" s="67">
        <f t="shared" si="127"/>
        <v>0.46413502109704641</v>
      </c>
      <c r="W202" s="69">
        <v>127</v>
      </c>
      <c r="X202" s="67">
        <f t="shared" si="128"/>
        <v>0.53586497890295359</v>
      </c>
      <c r="Y202" s="102">
        <v>111</v>
      </c>
      <c r="Z202" s="69">
        <v>47</v>
      </c>
      <c r="AA202" s="67">
        <f t="shared" si="129"/>
        <v>0.42342342342342343</v>
      </c>
      <c r="AB202" s="69">
        <v>64</v>
      </c>
      <c r="AC202" s="67">
        <f t="shared" si="130"/>
        <v>0.57657657657657657</v>
      </c>
      <c r="AD202" s="102">
        <v>52</v>
      </c>
      <c r="AE202" s="69">
        <v>9</v>
      </c>
      <c r="AF202" s="67">
        <f t="shared" si="131"/>
        <v>0.17307692307692307</v>
      </c>
      <c r="AG202" s="69">
        <v>43</v>
      </c>
      <c r="AH202" s="67">
        <f t="shared" si="132"/>
        <v>0.82692307692307687</v>
      </c>
      <c r="AI202" s="102">
        <v>21</v>
      </c>
      <c r="AJ202" s="69">
        <v>1</v>
      </c>
      <c r="AK202" s="67">
        <f t="shared" si="133"/>
        <v>4.7619047619047616E-2</v>
      </c>
      <c r="AL202" s="69">
        <v>20</v>
      </c>
      <c r="AM202" s="67">
        <f t="shared" si="134"/>
        <v>0.95238095238095233</v>
      </c>
      <c r="AN202" s="102">
        <f t="shared" si="135"/>
        <v>860</v>
      </c>
      <c r="AO202" s="69">
        <f t="shared" si="136"/>
        <v>353</v>
      </c>
      <c r="AP202" s="67">
        <f t="shared" si="137"/>
        <v>0.41046511627906979</v>
      </c>
      <c r="AQ202" s="68">
        <f t="shared" si="120"/>
        <v>507</v>
      </c>
      <c r="AR202" s="67">
        <f t="shared" si="138"/>
        <v>0.58953488372093021</v>
      </c>
      <c r="AS202" s="98"/>
      <c r="AT202" s="272"/>
      <c r="AU202" s="342"/>
      <c r="AV202" s="11" t="s">
        <v>142</v>
      </c>
      <c r="AW202" s="225">
        <v>829</v>
      </c>
      <c r="AX202" s="40">
        <v>319</v>
      </c>
      <c r="AY202" s="91">
        <v>0.38480096501809408</v>
      </c>
      <c r="AZ202" s="40">
        <v>510</v>
      </c>
      <c r="BA202" s="91">
        <v>0.61519903498190587</v>
      </c>
      <c r="BB202" s="98"/>
      <c r="BD202" s="85"/>
      <c r="BE202" s="85"/>
      <c r="BF202" s="85"/>
      <c r="BG202" s="85"/>
      <c r="BH202" s="85"/>
      <c r="BI202" s="85"/>
      <c r="BJ202" s="85"/>
      <c r="BK202" s="85"/>
      <c r="BL202" s="85"/>
      <c r="BM202" s="85"/>
    </row>
    <row r="203" spans="1:65" s="12" customFormat="1" ht="13.5" customHeight="1">
      <c r="B203" s="264"/>
      <c r="C203" s="332"/>
      <c r="D203" s="76" t="s">
        <v>141</v>
      </c>
      <c r="E203" s="103">
        <v>2</v>
      </c>
      <c r="F203" s="75">
        <v>1</v>
      </c>
      <c r="G203" s="13">
        <f t="shared" si="121"/>
        <v>0.5</v>
      </c>
      <c r="H203" s="75">
        <v>1</v>
      </c>
      <c r="I203" s="13">
        <f t="shared" si="122"/>
        <v>0.5</v>
      </c>
      <c r="J203" s="103">
        <v>4</v>
      </c>
      <c r="K203" s="75">
        <v>2</v>
      </c>
      <c r="L203" s="13">
        <f t="shared" si="123"/>
        <v>0.5</v>
      </c>
      <c r="M203" s="75">
        <v>2</v>
      </c>
      <c r="N203" s="13">
        <f t="shared" si="124"/>
        <v>0.5</v>
      </c>
      <c r="O203" s="103">
        <v>1912</v>
      </c>
      <c r="P203" s="75">
        <v>970</v>
      </c>
      <c r="Q203" s="13">
        <f t="shared" si="125"/>
        <v>0.50732217573221761</v>
      </c>
      <c r="R203" s="75">
        <v>942</v>
      </c>
      <c r="S203" s="13">
        <f t="shared" si="126"/>
        <v>0.49267782426778245</v>
      </c>
      <c r="T203" s="103">
        <v>1399</v>
      </c>
      <c r="U203" s="75">
        <v>718</v>
      </c>
      <c r="V203" s="13">
        <f t="shared" si="127"/>
        <v>0.51322373123659759</v>
      </c>
      <c r="W203" s="75">
        <v>681</v>
      </c>
      <c r="X203" s="13">
        <f t="shared" si="128"/>
        <v>0.48677626876340241</v>
      </c>
      <c r="Y203" s="103">
        <v>795</v>
      </c>
      <c r="Z203" s="75">
        <v>356</v>
      </c>
      <c r="AA203" s="13">
        <f t="shared" si="129"/>
        <v>0.44779874213836479</v>
      </c>
      <c r="AB203" s="75">
        <v>439</v>
      </c>
      <c r="AC203" s="13">
        <f t="shared" si="130"/>
        <v>0.55220125786163521</v>
      </c>
      <c r="AD203" s="103">
        <v>379</v>
      </c>
      <c r="AE203" s="75">
        <v>130</v>
      </c>
      <c r="AF203" s="13">
        <f t="shared" si="131"/>
        <v>0.34300791556728233</v>
      </c>
      <c r="AG203" s="75">
        <v>249</v>
      </c>
      <c r="AH203" s="13">
        <f t="shared" si="132"/>
        <v>0.65699208443271773</v>
      </c>
      <c r="AI203" s="103">
        <v>136</v>
      </c>
      <c r="AJ203" s="75">
        <v>28</v>
      </c>
      <c r="AK203" s="13">
        <f t="shared" si="133"/>
        <v>0.20588235294117646</v>
      </c>
      <c r="AL203" s="75">
        <v>108</v>
      </c>
      <c r="AM203" s="13">
        <f t="shared" si="134"/>
        <v>0.79411764705882348</v>
      </c>
      <c r="AN203" s="103">
        <f t="shared" si="135"/>
        <v>4627</v>
      </c>
      <c r="AO203" s="75">
        <f t="shared" si="136"/>
        <v>2205</v>
      </c>
      <c r="AP203" s="13">
        <f t="shared" si="137"/>
        <v>0.47655068078668683</v>
      </c>
      <c r="AQ203" s="34">
        <f t="shared" si="120"/>
        <v>2422</v>
      </c>
      <c r="AR203" s="13">
        <f t="shared" si="138"/>
        <v>0.52344931921331317</v>
      </c>
      <c r="AS203" s="98"/>
      <c r="AT203" s="272"/>
      <c r="AU203" s="342"/>
      <c r="AV203" s="160" t="s">
        <v>74</v>
      </c>
      <c r="AW203" s="225">
        <v>4437</v>
      </c>
      <c r="AX203" s="40">
        <v>2121</v>
      </c>
      <c r="AY203" s="91">
        <v>0.47802569303583503</v>
      </c>
      <c r="AZ203" s="40">
        <v>2316</v>
      </c>
      <c r="BA203" s="91">
        <v>0.52197430696416502</v>
      </c>
      <c r="BB203" s="98"/>
      <c r="BD203" s="85"/>
      <c r="BE203" s="85"/>
      <c r="BF203" s="85"/>
      <c r="BG203" s="85"/>
      <c r="BH203" s="85"/>
      <c r="BI203" s="85"/>
      <c r="BJ203" s="85"/>
      <c r="BK203" s="85"/>
      <c r="BL203" s="85"/>
      <c r="BM203" s="85"/>
    </row>
    <row r="204" spans="1:65" s="12" customFormat="1" ht="13.5" customHeight="1">
      <c r="B204" s="262">
        <v>67</v>
      </c>
      <c r="C204" s="329" t="s">
        <v>6</v>
      </c>
      <c r="D204" s="80" t="s">
        <v>143</v>
      </c>
      <c r="E204" s="101">
        <v>7</v>
      </c>
      <c r="F204" s="79">
        <v>4</v>
      </c>
      <c r="G204" s="77">
        <f t="shared" si="121"/>
        <v>0.5714285714285714</v>
      </c>
      <c r="H204" s="79">
        <v>3</v>
      </c>
      <c r="I204" s="77">
        <f t="shared" si="122"/>
        <v>0.42857142857142855</v>
      </c>
      <c r="J204" s="101">
        <v>18</v>
      </c>
      <c r="K204" s="79">
        <v>12</v>
      </c>
      <c r="L204" s="77">
        <f t="shared" si="123"/>
        <v>0.66666666666666663</v>
      </c>
      <c r="M204" s="79">
        <v>6</v>
      </c>
      <c r="N204" s="77">
        <f t="shared" si="124"/>
        <v>0.33333333333333331</v>
      </c>
      <c r="O204" s="101">
        <v>579</v>
      </c>
      <c r="P204" s="79">
        <v>166</v>
      </c>
      <c r="Q204" s="77">
        <f t="shared" si="125"/>
        <v>0.28670120898100171</v>
      </c>
      <c r="R204" s="79">
        <v>413</v>
      </c>
      <c r="S204" s="77">
        <f t="shared" si="126"/>
        <v>0.71329879101899829</v>
      </c>
      <c r="T204" s="101">
        <v>462</v>
      </c>
      <c r="U204" s="79">
        <v>100</v>
      </c>
      <c r="V204" s="77">
        <f t="shared" si="127"/>
        <v>0.21645021645021645</v>
      </c>
      <c r="W204" s="79">
        <v>362</v>
      </c>
      <c r="X204" s="77">
        <f t="shared" si="128"/>
        <v>0.78354978354978355</v>
      </c>
      <c r="Y204" s="101">
        <v>295</v>
      </c>
      <c r="Z204" s="79">
        <v>36</v>
      </c>
      <c r="AA204" s="77">
        <f t="shared" si="129"/>
        <v>0.12203389830508475</v>
      </c>
      <c r="AB204" s="79">
        <v>259</v>
      </c>
      <c r="AC204" s="77">
        <f t="shared" si="130"/>
        <v>0.87796610169491529</v>
      </c>
      <c r="AD204" s="101">
        <v>187</v>
      </c>
      <c r="AE204" s="79">
        <v>10</v>
      </c>
      <c r="AF204" s="77">
        <f t="shared" si="131"/>
        <v>5.3475935828877004E-2</v>
      </c>
      <c r="AG204" s="79">
        <v>177</v>
      </c>
      <c r="AH204" s="77">
        <f t="shared" si="132"/>
        <v>0.946524064171123</v>
      </c>
      <c r="AI204" s="101">
        <v>63</v>
      </c>
      <c r="AJ204" s="79">
        <v>1</v>
      </c>
      <c r="AK204" s="77">
        <f t="shared" si="133"/>
        <v>1.5873015873015872E-2</v>
      </c>
      <c r="AL204" s="79">
        <v>62</v>
      </c>
      <c r="AM204" s="77">
        <f t="shared" si="134"/>
        <v>0.98412698412698407</v>
      </c>
      <c r="AN204" s="101">
        <f t="shared" si="135"/>
        <v>1611</v>
      </c>
      <c r="AO204" s="79">
        <f t="shared" si="136"/>
        <v>329</v>
      </c>
      <c r="AP204" s="77">
        <f t="shared" si="137"/>
        <v>0.20422098075729361</v>
      </c>
      <c r="AQ204" s="78">
        <f t="shared" si="120"/>
        <v>1282</v>
      </c>
      <c r="AR204" s="77">
        <f t="shared" si="138"/>
        <v>0.79577901924270644</v>
      </c>
      <c r="AS204" s="98"/>
      <c r="AT204" s="272">
        <v>67</v>
      </c>
      <c r="AU204" s="342" t="s">
        <v>6</v>
      </c>
      <c r="AV204" s="11" t="s">
        <v>136</v>
      </c>
      <c r="AW204" s="225">
        <v>1564</v>
      </c>
      <c r="AX204" s="40">
        <v>317</v>
      </c>
      <c r="AY204" s="91">
        <v>0.2026854219948849</v>
      </c>
      <c r="AZ204" s="40">
        <v>1247</v>
      </c>
      <c r="BA204" s="91">
        <v>0.79731457800511507</v>
      </c>
      <c r="BB204" s="98"/>
      <c r="BD204" s="85"/>
      <c r="BE204" s="85"/>
      <c r="BF204" s="85"/>
      <c r="BG204" s="85"/>
      <c r="BH204" s="85"/>
      <c r="BI204" s="85"/>
      <c r="BJ204" s="85"/>
      <c r="BK204" s="85"/>
      <c r="BL204" s="85"/>
      <c r="BM204" s="85"/>
    </row>
    <row r="205" spans="1:65" s="12" customFormat="1" ht="13.5" customHeight="1">
      <c r="B205" s="263"/>
      <c r="C205" s="330"/>
      <c r="D205" s="70" t="s">
        <v>142</v>
      </c>
      <c r="E205" s="102">
        <v>6</v>
      </c>
      <c r="F205" s="69">
        <v>6</v>
      </c>
      <c r="G205" s="67">
        <f t="shared" si="121"/>
        <v>1</v>
      </c>
      <c r="H205" s="69">
        <v>0</v>
      </c>
      <c r="I205" s="67">
        <f t="shared" si="122"/>
        <v>0</v>
      </c>
      <c r="J205" s="102">
        <v>6</v>
      </c>
      <c r="K205" s="69">
        <v>1</v>
      </c>
      <c r="L205" s="67">
        <f t="shared" si="123"/>
        <v>0.16666666666666666</v>
      </c>
      <c r="M205" s="69">
        <v>5</v>
      </c>
      <c r="N205" s="67">
        <f t="shared" si="124"/>
        <v>0.83333333333333337</v>
      </c>
      <c r="O205" s="102">
        <v>141</v>
      </c>
      <c r="P205" s="69">
        <v>28</v>
      </c>
      <c r="Q205" s="67">
        <f t="shared" si="125"/>
        <v>0.19858156028368795</v>
      </c>
      <c r="R205" s="69">
        <v>113</v>
      </c>
      <c r="S205" s="67">
        <f t="shared" si="126"/>
        <v>0.8014184397163121</v>
      </c>
      <c r="T205" s="102">
        <v>88</v>
      </c>
      <c r="U205" s="69">
        <v>13</v>
      </c>
      <c r="V205" s="67">
        <f t="shared" si="127"/>
        <v>0.14772727272727273</v>
      </c>
      <c r="W205" s="69">
        <v>75</v>
      </c>
      <c r="X205" s="67">
        <f t="shared" si="128"/>
        <v>0.85227272727272729</v>
      </c>
      <c r="Y205" s="102">
        <v>44</v>
      </c>
      <c r="Z205" s="69">
        <v>2</v>
      </c>
      <c r="AA205" s="67">
        <f t="shared" si="129"/>
        <v>4.5454545454545456E-2</v>
      </c>
      <c r="AB205" s="69">
        <v>42</v>
      </c>
      <c r="AC205" s="67">
        <f t="shared" si="130"/>
        <v>0.95454545454545459</v>
      </c>
      <c r="AD205" s="102">
        <v>24</v>
      </c>
      <c r="AE205" s="69">
        <v>0</v>
      </c>
      <c r="AF205" s="67">
        <f t="shared" si="131"/>
        <v>0</v>
      </c>
      <c r="AG205" s="69">
        <v>24</v>
      </c>
      <c r="AH205" s="67">
        <f t="shared" si="132"/>
        <v>1</v>
      </c>
      <c r="AI205" s="102">
        <v>21</v>
      </c>
      <c r="AJ205" s="69">
        <v>0</v>
      </c>
      <c r="AK205" s="67">
        <f t="shared" si="133"/>
        <v>0</v>
      </c>
      <c r="AL205" s="69">
        <v>21</v>
      </c>
      <c r="AM205" s="67">
        <f t="shared" si="134"/>
        <v>1</v>
      </c>
      <c r="AN205" s="102">
        <f t="shared" si="135"/>
        <v>330</v>
      </c>
      <c r="AO205" s="69">
        <f t="shared" si="136"/>
        <v>50</v>
      </c>
      <c r="AP205" s="67">
        <f t="shared" si="137"/>
        <v>0.15151515151515152</v>
      </c>
      <c r="AQ205" s="68">
        <f t="shared" si="120"/>
        <v>280</v>
      </c>
      <c r="AR205" s="67">
        <f t="shared" si="138"/>
        <v>0.84848484848484851</v>
      </c>
      <c r="AS205" s="98"/>
      <c r="AT205" s="272"/>
      <c r="AU205" s="342"/>
      <c r="AV205" s="11" t="s">
        <v>142</v>
      </c>
      <c r="AW205" s="225">
        <v>336</v>
      </c>
      <c r="AX205" s="40">
        <v>56</v>
      </c>
      <c r="AY205" s="91">
        <v>0.16666666666666666</v>
      </c>
      <c r="AZ205" s="40">
        <v>280</v>
      </c>
      <c r="BA205" s="91">
        <v>0.83333333333333337</v>
      </c>
      <c r="BB205" s="98"/>
      <c r="BD205" s="85"/>
      <c r="BE205" s="85"/>
      <c r="BF205" s="85"/>
      <c r="BG205" s="85"/>
      <c r="BH205" s="85"/>
      <c r="BI205" s="85"/>
      <c r="BJ205" s="85"/>
      <c r="BK205" s="85"/>
      <c r="BL205" s="85"/>
      <c r="BM205" s="85"/>
    </row>
    <row r="206" spans="1:65" s="12" customFormat="1" ht="13.5" customHeight="1">
      <c r="B206" s="264"/>
      <c r="C206" s="332"/>
      <c r="D206" s="76" t="s">
        <v>141</v>
      </c>
      <c r="E206" s="103">
        <v>13</v>
      </c>
      <c r="F206" s="75">
        <v>10</v>
      </c>
      <c r="G206" s="13">
        <f t="shared" si="121"/>
        <v>0.76923076923076927</v>
      </c>
      <c r="H206" s="75">
        <v>3</v>
      </c>
      <c r="I206" s="13">
        <f t="shared" si="122"/>
        <v>0.23076923076923078</v>
      </c>
      <c r="J206" s="103">
        <v>24</v>
      </c>
      <c r="K206" s="75">
        <v>13</v>
      </c>
      <c r="L206" s="13">
        <f t="shared" si="123"/>
        <v>0.54166666666666663</v>
      </c>
      <c r="M206" s="75">
        <v>11</v>
      </c>
      <c r="N206" s="13">
        <f t="shared" si="124"/>
        <v>0.45833333333333331</v>
      </c>
      <c r="O206" s="103">
        <v>720</v>
      </c>
      <c r="P206" s="75">
        <v>194</v>
      </c>
      <c r="Q206" s="13">
        <f t="shared" si="125"/>
        <v>0.26944444444444443</v>
      </c>
      <c r="R206" s="75">
        <v>526</v>
      </c>
      <c r="S206" s="13">
        <f t="shared" si="126"/>
        <v>0.73055555555555551</v>
      </c>
      <c r="T206" s="103">
        <v>550</v>
      </c>
      <c r="U206" s="75">
        <v>113</v>
      </c>
      <c r="V206" s="13">
        <f t="shared" si="127"/>
        <v>0.20545454545454545</v>
      </c>
      <c r="W206" s="75">
        <v>437</v>
      </c>
      <c r="X206" s="13">
        <f t="shared" si="128"/>
        <v>0.79454545454545455</v>
      </c>
      <c r="Y206" s="103">
        <v>339</v>
      </c>
      <c r="Z206" s="75">
        <v>38</v>
      </c>
      <c r="AA206" s="13">
        <f t="shared" si="129"/>
        <v>0.11209439528023599</v>
      </c>
      <c r="AB206" s="75">
        <v>301</v>
      </c>
      <c r="AC206" s="13">
        <f t="shared" si="130"/>
        <v>0.88790560471976399</v>
      </c>
      <c r="AD206" s="103">
        <v>211</v>
      </c>
      <c r="AE206" s="75">
        <v>10</v>
      </c>
      <c r="AF206" s="13">
        <f t="shared" si="131"/>
        <v>4.7393364928909949E-2</v>
      </c>
      <c r="AG206" s="75">
        <v>201</v>
      </c>
      <c r="AH206" s="13">
        <f t="shared" si="132"/>
        <v>0.95260663507109</v>
      </c>
      <c r="AI206" s="103">
        <v>84</v>
      </c>
      <c r="AJ206" s="75">
        <v>1</v>
      </c>
      <c r="AK206" s="13">
        <f t="shared" si="133"/>
        <v>1.1904761904761904E-2</v>
      </c>
      <c r="AL206" s="75">
        <v>83</v>
      </c>
      <c r="AM206" s="13">
        <f t="shared" si="134"/>
        <v>0.98809523809523814</v>
      </c>
      <c r="AN206" s="103">
        <f t="shared" si="135"/>
        <v>1941</v>
      </c>
      <c r="AO206" s="75">
        <f t="shared" si="136"/>
        <v>379</v>
      </c>
      <c r="AP206" s="13">
        <f t="shared" si="137"/>
        <v>0.19526017516743946</v>
      </c>
      <c r="AQ206" s="34">
        <f t="shared" si="120"/>
        <v>1562</v>
      </c>
      <c r="AR206" s="13">
        <f t="shared" si="138"/>
        <v>0.80473982483256057</v>
      </c>
      <c r="AS206" s="98"/>
      <c r="AT206" s="272"/>
      <c r="AU206" s="342"/>
      <c r="AV206" s="160" t="s">
        <v>74</v>
      </c>
      <c r="AW206" s="225">
        <v>1900</v>
      </c>
      <c r="AX206" s="40">
        <v>373</v>
      </c>
      <c r="AY206" s="91">
        <v>0.19631578947368422</v>
      </c>
      <c r="AZ206" s="40">
        <v>1527</v>
      </c>
      <c r="BA206" s="91">
        <v>0.80368421052631578</v>
      </c>
      <c r="BB206" s="98"/>
      <c r="BD206" s="85"/>
      <c r="BE206" s="85"/>
      <c r="BF206" s="85"/>
      <c r="BG206" s="85"/>
      <c r="BH206" s="85"/>
      <c r="BI206" s="85"/>
      <c r="BJ206" s="85"/>
      <c r="BK206" s="85"/>
      <c r="BL206" s="85"/>
      <c r="BM206" s="85"/>
    </row>
    <row r="207" spans="1:65" s="12" customFormat="1" ht="13.5" customHeight="1">
      <c r="B207" s="262">
        <v>68</v>
      </c>
      <c r="C207" s="329" t="s">
        <v>52</v>
      </c>
      <c r="D207" s="80" t="s">
        <v>143</v>
      </c>
      <c r="E207" s="101">
        <v>11</v>
      </c>
      <c r="F207" s="79">
        <v>1</v>
      </c>
      <c r="G207" s="77">
        <f t="shared" si="121"/>
        <v>9.0909090909090912E-2</v>
      </c>
      <c r="H207" s="79">
        <v>10</v>
      </c>
      <c r="I207" s="77">
        <f t="shared" si="122"/>
        <v>0.90909090909090906</v>
      </c>
      <c r="J207" s="101">
        <v>29</v>
      </c>
      <c r="K207" s="79">
        <v>2</v>
      </c>
      <c r="L207" s="77">
        <f t="shared" si="123"/>
        <v>6.8965517241379309E-2</v>
      </c>
      <c r="M207" s="79">
        <v>27</v>
      </c>
      <c r="N207" s="77">
        <f t="shared" si="124"/>
        <v>0.93103448275862066</v>
      </c>
      <c r="O207" s="101">
        <v>785</v>
      </c>
      <c r="P207" s="79">
        <v>207</v>
      </c>
      <c r="Q207" s="77">
        <f t="shared" si="125"/>
        <v>0.26369426751592356</v>
      </c>
      <c r="R207" s="79">
        <v>578</v>
      </c>
      <c r="S207" s="77">
        <f t="shared" si="126"/>
        <v>0.73630573248407638</v>
      </c>
      <c r="T207" s="101">
        <v>666</v>
      </c>
      <c r="U207" s="79">
        <v>125</v>
      </c>
      <c r="V207" s="77">
        <f t="shared" si="127"/>
        <v>0.18768768768768768</v>
      </c>
      <c r="W207" s="79">
        <v>541</v>
      </c>
      <c r="X207" s="77">
        <f t="shared" si="128"/>
        <v>0.81231231231231227</v>
      </c>
      <c r="Y207" s="101">
        <v>472</v>
      </c>
      <c r="Z207" s="79">
        <v>66</v>
      </c>
      <c r="AA207" s="77">
        <f t="shared" si="129"/>
        <v>0.13983050847457626</v>
      </c>
      <c r="AB207" s="79">
        <v>406</v>
      </c>
      <c r="AC207" s="77">
        <f t="shared" si="130"/>
        <v>0.86016949152542377</v>
      </c>
      <c r="AD207" s="101">
        <v>218</v>
      </c>
      <c r="AE207" s="79">
        <v>26</v>
      </c>
      <c r="AF207" s="77">
        <f t="shared" si="131"/>
        <v>0.11926605504587157</v>
      </c>
      <c r="AG207" s="79">
        <v>192</v>
      </c>
      <c r="AH207" s="77">
        <f t="shared" si="132"/>
        <v>0.88073394495412849</v>
      </c>
      <c r="AI207" s="101">
        <v>67</v>
      </c>
      <c r="AJ207" s="79">
        <v>2</v>
      </c>
      <c r="AK207" s="77">
        <f t="shared" si="133"/>
        <v>2.9850746268656716E-2</v>
      </c>
      <c r="AL207" s="79">
        <v>65</v>
      </c>
      <c r="AM207" s="77">
        <f t="shared" si="134"/>
        <v>0.97014925373134331</v>
      </c>
      <c r="AN207" s="101">
        <f t="shared" si="135"/>
        <v>2248</v>
      </c>
      <c r="AO207" s="79">
        <f t="shared" si="136"/>
        <v>429</v>
      </c>
      <c r="AP207" s="77">
        <f t="shared" si="137"/>
        <v>0.19083629893238435</v>
      </c>
      <c r="AQ207" s="78">
        <f t="shared" si="120"/>
        <v>1819</v>
      </c>
      <c r="AR207" s="77">
        <f t="shared" si="138"/>
        <v>0.8091637010676157</v>
      </c>
      <c r="AS207" s="98"/>
      <c r="AT207" s="272">
        <v>68</v>
      </c>
      <c r="AU207" s="342" t="s">
        <v>52</v>
      </c>
      <c r="AV207" s="11" t="s">
        <v>136</v>
      </c>
      <c r="AW207" s="225">
        <v>2208</v>
      </c>
      <c r="AX207" s="40">
        <v>353</v>
      </c>
      <c r="AY207" s="91">
        <v>0.15987318840579709</v>
      </c>
      <c r="AZ207" s="40">
        <v>1855</v>
      </c>
      <c r="BA207" s="91">
        <v>0.84012681159420288</v>
      </c>
      <c r="BB207" s="98"/>
      <c r="BD207" s="85"/>
      <c r="BE207" s="85"/>
      <c r="BF207" s="85"/>
      <c r="BG207" s="85"/>
      <c r="BH207" s="85"/>
      <c r="BI207" s="85"/>
      <c r="BJ207" s="85"/>
      <c r="BK207" s="85"/>
      <c r="BL207" s="85"/>
      <c r="BM207" s="85"/>
    </row>
    <row r="208" spans="1:65" s="12" customFormat="1" ht="13.5" customHeight="1">
      <c r="B208" s="263"/>
      <c r="C208" s="330"/>
      <c r="D208" s="70" t="s">
        <v>142</v>
      </c>
      <c r="E208" s="102">
        <v>0</v>
      </c>
      <c r="F208" s="69">
        <v>0</v>
      </c>
      <c r="G208" s="67" t="str">
        <f t="shared" si="121"/>
        <v>-</v>
      </c>
      <c r="H208" s="69">
        <v>0</v>
      </c>
      <c r="I208" s="67" t="str">
        <f t="shared" si="122"/>
        <v>-</v>
      </c>
      <c r="J208" s="102">
        <v>0</v>
      </c>
      <c r="K208" s="69">
        <v>0</v>
      </c>
      <c r="L208" s="67" t="str">
        <f t="shared" si="123"/>
        <v>-</v>
      </c>
      <c r="M208" s="69">
        <v>0</v>
      </c>
      <c r="N208" s="67" t="str">
        <f t="shared" si="124"/>
        <v>-</v>
      </c>
      <c r="O208" s="102">
        <v>172</v>
      </c>
      <c r="P208" s="69">
        <v>32</v>
      </c>
      <c r="Q208" s="67">
        <f t="shared" si="125"/>
        <v>0.18604651162790697</v>
      </c>
      <c r="R208" s="69">
        <v>140</v>
      </c>
      <c r="S208" s="67">
        <f t="shared" si="126"/>
        <v>0.81395348837209303</v>
      </c>
      <c r="T208" s="102">
        <v>86</v>
      </c>
      <c r="U208" s="69">
        <v>18</v>
      </c>
      <c r="V208" s="67">
        <f t="shared" si="127"/>
        <v>0.20930232558139536</v>
      </c>
      <c r="W208" s="69">
        <v>68</v>
      </c>
      <c r="X208" s="67">
        <f t="shared" si="128"/>
        <v>0.79069767441860461</v>
      </c>
      <c r="Y208" s="102">
        <v>43</v>
      </c>
      <c r="Z208" s="69">
        <v>5</v>
      </c>
      <c r="AA208" s="67">
        <f t="shared" si="129"/>
        <v>0.11627906976744186</v>
      </c>
      <c r="AB208" s="69">
        <v>38</v>
      </c>
      <c r="AC208" s="67">
        <f t="shared" si="130"/>
        <v>0.88372093023255816</v>
      </c>
      <c r="AD208" s="102">
        <v>38</v>
      </c>
      <c r="AE208" s="69">
        <v>1</v>
      </c>
      <c r="AF208" s="67">
        <f t="shared" si="131"/>
        <v>2.6315789473684209E-2</v>
      </c>
      <c r="AG208" s="69">
        <v>37</v>
      </c>
      <c r="AH208" s="67">
        <f t="shared" si="132"/>
        <v>0.97368421052631582</v>
      </c>
      <c r="AI208" s="102">
        <v>17</v>
      </c>
      <c r="AJ208" s="69">
        <v>0</v>
      </c>
      <c r="AK208" s="67">
        <f t="shared" si="133"/>
        <v>0</v>
      </c>
      <c r="AL208" s="69">
        <v>17</v>
      </c>
      <c r="AM208" s="67">
        <f t="shared" si="134"/>
        <v>1</v>
      </c>
      <c r="AN208" s="102">
        <f t="shared" si="135"/>
        <v>356</v>
      </c>
      <c r="AO208" s="69">
        <f t="shared" si="136"/>
        <v>56</v>
      </c>
      <c r="AP208" s="67">
        <f t="shared" si="137"/>
        <v>0.15730337078651685</v>
      </c>
      <c r="AQ208" s="68">
        <f t="shared" si="120"/>
        <v>300</v>
      </c>
      <c r="AR208" s="67">
        <f t="shared" si="138"/>
        <v>0.84269662921348309</v>
      </c>
      <c r="AS208" s="98"/>
      <c r="AT208" s="272"/>
      <c r="AU208" s="342"/>
      <c r="AV208" s="11" t="s">
        <v>142</v>
      </c>
      <c r="AW208" s="225">
        <v>351</v>
      </c>
      <c r="AX208" s="40">
        <v>50</v>
      </c>
      <c r="AY208" s="91">
        <v>0.14245014245014245</v>
      </c>
      <c r="AZ208" s="40">
        <v>301</v>
      </c>
      <c r="BA208" s="91">
        <v>0.85754985754985757</v>
      </c>
      <c r="BB208" s="98"/>
      <c r="BD208" s="85"/>
      <c r="BE208" s="85"/>
      <c r="BF208" s="85"/>
      <c r="BG208" s="85"/>
      <c r="BH208" s="85"/>
      <c r="BI208" s="85"/>
      <c r="BJ208" s="85"/>
      <c r="BK208" s="85"/>
      <c r="BL208" s="85"/>
      <c r="BM208" s="85"/>
    </row>
    <row r="209" spans="1:65" s="12" customFormat="1" ht="13.5" customHeight="1">
      <c r="B209" s="264"/>
      <c r="C209" s="332"/>
      <c r="D209" s="76" t="s">
        <v>141</v>
      </c>
      <c r="E209" s="103">
        <v>11</v>
      </c>
      <c r="F209" s="75">
        <v>1</v>
      </c>
      <c r="G209" s="13">
        <f t="shared" si="121"/>
        <v>9.0909090909090912E-2</v>
      </c>
      <c r="H209" s="75">
        <v>10</v>
      </c>
      <c r="I209" s="13">
        <f t="shared" si="122"/>
        <v>0.90909090909090906</v>
      </c>
      <c r="J209" s="103">
        <v>29</v>
      </c>
      <c r="K209" s="75">
        <v>2</v>
      </c>
      <c r="L209" s="13">
        <f t="shared" si="123"/>
        <v>6.8965517241379309E-2</v>
      </c>
      <c r="M209" s="75">
        <v>27</v>
      </c>
      <c r="N209" s="13">
        <f t="shared" si="124"/>
        <v>0.93103448275862066</v>
      </c>
      <c r="O209" s="103">
        <v>957</v>
      </c>
      <c r="P209" s="75">
        <v>239</v>
      </c>
      <c r="Q209" s="13">
        <f t="shared" si="125"/>
        <v>0.2497387669801463</v>
      </c>
      <c r="R209" s="75">
        <v>718</v>
      </c>
      <c r="S209" s="13">
        <f t="shared" si="126"/>
        <v>0.7502612330198537</v>
      </c>
      <c r="T209" s="103">
        <v>752</v>
      </c>
      <c r="U209" s="75">
        <v>143</v>
      </c>
      <c r="V209" s="13">
        <f t="shared" si="127"/>
        <v>0.1901595744680851</v>
      </c>
      <c r="W209" s="75">
        <v>609</v>
      </c>
      <c r="X209" s="13">
        <f t="shared" si="128"/>
        <v>0.80984042553191493</v>
      </c>
      <c r="Y209" s="103">
        <v>515</v>
      </c>
      <c r="Z209" s="75">
        <v>71</v>
      </c>
      <c r="AA209" s="13">
        <f t="shared" si="129"/>
        <v>0.13786407766990291</v>
      </c>
      <c r="AB209" s="75">
        <v>444</v>
      </c>
      <c r="AC209" s="13">
        <f t="shared" si="130"/>
        <v>0.86213592233009706</v>
      </c>
      <c r="AD209" s="103">
        <v>256</v>
      </c>
      <c r="AE209" s="75">
        <v>27</v>
      </c>
      <c r="AF209" s="13">
        <f t="shared" si="131"/>
        <v>0.10546875</v>
      </c>
      <c r="AG209" s="75">
        <v>229</v>
      </c>
      <c r="AH209" s="13">
        <f t="shared" si="132"/>
        <v>0.89453125</v>
      </c>
      <c r="AI209" s="103">
        <v>84</v>
      </c>
      <c r="AJ209" s="75">
        <v>2</v>
      </c>
      <c r="AK209" s="13">
        <f t="shared" si="133"/>
        <v>2.3809523809523808E-2</v>
      </c>
      <c r="AL209" s="75">
        <v>82</v>
      </c>
      <c r="AM209" s="13">
        <f t="shared" si="134"/>
        <v>0.97619047619047616</v>
      </c>
      <c r="AN209" s="103">
        <f t="shared" si="135"/>
        <v>2604</v>
      </c>
      <c r="AO209" s="75">
        <f t="shared" si="136"/>
        <v>485</v>
      </c>
      <c r="AP209" s="13">
        <f t="shared" si="137"/>
        <v>0.18625192012288785</v>
      </c>
      <c r="AQ209" s="34">
        <f t="shared" si="120"/>
        <v>2119</v>
      </c>
      <c r="AR209" s="13">
        <f t="shared" si="138"/>
        <v>0.81374807987711217</v>
      </c>
      <c r="AS209" s="98"/>
      <c r="AT209" s="272"/>
      <c r="AU209" s="342"/>
      <c r="AV209" s="160" t="s">
        <v>74</v>
      </c>
      <c r="AW209" s="225">
        <v>2559</v>
      </c>
      <c r="AX209" s="40">
        <v>403</v>
      </c>
      <c r="AY209" s="91">
        <v>0.15748339194998046</v>
      </c>
      <c r="AZ209" s="40">
        <v>2156</v>
      </c>
      <c r="BA209" s="91">
        <v>0.84251660805001949</v>
      </c>
      <c r="BB209" s="98"/>
      <c r="BD209" s="85"/>
      <c r="BE209" s="85"/>
      <c r="BF209" s="85"/>
      <c r="BG209" s="85"/>
      <c r="BH209" s="85"/>
      <c r="BI209" s="85"/>
      <c r="BJ209" s="85"/>
      <c r="BK209" s="85"/>
      <c r="BL209" s="85"/>
      <c r="BM209" s="85"/>
    </row>
    <row r="210" spans="1:65" s="12" customFormat="1" ht="13.5" customHeight="1">
      <c r="B210" s="262">
        <v>69</v>
      </c>
      <c r="C210" s="329" t="s">
        <v>53</v>
      </c>
      <c r="D210" s="80" t="s">
        <v>143</v>
      </c>
      <c r="E210" s="101">
        <v>15</v>
      </c>
      <c r="F210" s="79">
        <v>2</v>
      </c>
      <c r="G210" s="77">
        <f t="shared" si="121"/>
        <v>0.13333333333333333</v>
      </c>
      <c r="H210" s="79">
        <v>13</v>
      </c>
      <c r="I210" s="77">
        <f t="shared" si="122"/>
        <v>0.8666666666666667</v>
      </c>
      <c r="J210" s="101">
        <v>32</v>
      </c>
      <c r="K210" s="79">
        <v>5</v>
      </c>
      <c r="L210" s="77">
        <f t="shared" si="123"/>
        <v>0.15625</v>
      </c>
      <c r="M210" s="79">
        <v>27</v>
      </c>
      <c r="N210" s="77">
        <f t="shared" si="124"/>
        <v>0.84375</v>
      </c>
      <c r="O210" s="101">
        <v>2229</v>
      </c>
      <c r="P210" s="79">
        <v>457</v>
      </c>
      <c r="Q210" s="77">
        <f t="shared" si="125"/>
        <v>0.20502467474203678</v>
      </c>
      <c r="R210" s="79">
        <v>1772</v>
      </c>
      <c r="S210" s="77">
        <f t="shared" si="126"/>
        <v>0.79497532525796322</v>
      </c>
      <c r="T210" s="101">
        <v>1639</v>
      </c>
      <c r="U210" s="79">
        <v>273</v>
      </c>
      <c r="V210" s="77">
        <f t="shared" si="127"/>
        <v>0.16656497864551556</v>
      </c>
      <c r="W210" s="79">
        <v>1366</v>
      </c>
      <c r="X210" s="77">
        <f t="shared" si="128"/>
        <v>0.83343502135448444</v>
      </c>
      <c r="Y210" s="101">
        <v>834</v>
      </c>
      <c r="Z210" s="79">
        <v>72</v>
      </c>
      <c r="AA210" s="77">
        <f t="shared" si="129"/>
        <v>8.6330935251798566E-2</v>
      </c>
      <c r="AB210" s="79">
        <v>762</v>
      </c>
      <c r="AC210" s="77">
        <f t="shared" si="130"/>
        <v>0.91366906474820142</v>
      </c>
      <c r="AD210" s="101">
        <v>440</v>
      </c>
      <c r="AE210" s="79">
        <v>31</v>
      </c>
      <c r="AF210" s="77">
        <f t="shared" si="131"/>
        <v>7.045454545454545E-2</v>
      </c>
      <c r="AG210" s="79">
        <v>409</v>
      </c>
      <c r="AH210" s="77">
        <f t="shared" si="132"/>
        <v>0.92954545454545456</v>
      </c>
      <c r="AI210" s="101">
        <v>147</v>
      </c>
      <c r="AJ210" s="79">
        <v>8</v>
      </c>
      <c r="AK210" s="77">
        <f t="shared" si="133"/>
        <v>5.4421768707482991E-2</v>
      </c>
      <c r="AL210" s="79">
        <v>139</v>
      </c>
      <c r="AM210" s="77">
        <f t="shared" si="134"/>
        <v>0.94557823129251706</v>
      </c>
      <c r="AN210" s="101">
        <f t="shared" si="135"/>
        <v>5336</v>
      </c>
      <c r="AO210" s="79">
        <f t="shared" si="136"/>
        <v>848</v>
      </c>
      <c r="AP210" s="77">
        <f t="shared" si="137"/>
        <v>0.15892053973013492</v>
      </c>
      <c r="AQ210" s="78">
        <f t="shared" si="120"/>
        <v>4488</v>
      </c>
      <c r="AR210" s="77">
        <f t="shared" si="138"/>
        <v>0.84107946026986502</v>
      </c>
      <c r="AS210" s="98"/>
      <c r="AT210" s="272">
        <v>69</v>
      </c>
      <c r="AU210" s="342" t="s">
        <v>53</v>
      </c>
      <c r="AV210" s="11" t="s">
        <v>136</v>
      </c>
      <c r="AW210" s="225">
        <v>5076</v>
      </c>
      <c r="AX210" s="40">
        <v>801</v>
      </c>
      <c r="AY210" s="91">
        <v>0.15780141843971632</v>
      </c>
      <c r="AZ210" s="40">
        <v>4275</v>
      </c>
      <c r="BA210" s="91">
        <v>0.84219858156028371</v>
      </c>
      <c r="BB210" s="98"/>
      <c r="BD210" s="85"/>
      <c r="BE210" s="85"/>
      <c r="BF210" s="85"/>
      <c r="BG210" s="85"/>
      <c r="BH210" s="85"/>
      <c r="BI210" s="85"/>
      <c r="BJ210" s="85"/>
      <c r="BK210" s="85"/>
      <c r="BL210" s="85"/>
      <c r="BM210" s="85"/>
    </row>
    <row r="211" spans="1:65" s="12" customFormat="1" ht="13.5" customHeight="1">
      <c r="B211" s="263"/>
      <c r="C211" s="330"/>
      <c r="D211" s="70" t="s">
        <v>142</v>
      </c>
      <c r="E211" s="102">
        <v>3</v>
      </c>
      <c r="F211" s="69">
        <v>0</v>
      </c>
      <c r="G211" s="67">
        <f t="shared" si="121"/>
        <v>0</v>
      </c>
      <c r="H211" s="69">
        <v>3</v>
      </c>
      <c r="I211" s="67">
        <f t="shared" si="122"/>
        <v>1</v>
      </c>
      <c r="J211" s="102">
        <v>16</v>
      </c>
      <c r="K211" s="69">
        <v>2</v>
      </c>
      <c r="L211" s="67">
        <f t="shared" si="123"/>
        <v>0.125</v>
      </c>
      <c r="M211" s="69">
        <v>14</v>
      </c>
      <c r="N211" s="67">
        <f t="shared" si="124"/>
        <v>0.875</v>
      </c>
      <c r="O211" s="102">
        <v>456</v>
      </c>
      <c r="P211" s="69">
        <v>67</v>
      </c>
      <c r="Q211" s="67">
        <f t="shared" si="125"/>
        <v>0.14692982456140352</v>
      </c>
      <c r="R211" s="69">
        <v>389</v>
      </c>
      <c r="S211" s="67">
        <f t="shared" si="126"/>
        <v>0.85307017543859653</v>
      </c>
      <c r="T211" s="102">
        <v>247</v>
      </c>
      <c r="U211" s="69">
        <v>38</v>
      </c>
      <c r="V211" s="67">
        <f t="shared" si="127"/>
        <v>0.15384615384615385</v>
      </c>
      <c r="W211" s="69">
        <v>209</v>
      </c>
      <c r="X211" s="67">
        <f t="shared" si="128"/>
        <v>0.84615384615384615</v>
      </c>
      <c r="Y211" s="102">
        <v>112</v>
      </c>
      <c r="Z211" s="69">
        <v>17</v>
      </c>
      <c r="AA211" s="67">
        <f t="shared" si="129"/>
        <v>0.15178571428571427</v>
      </c>
      <c r="AB211" s="69">
        <v>95</v>
      </c>
      <c r="AC211" s="67">
        <f t="shared" si="130"/>
        <v>0.8482142857142857</v>
      </c>
      <c r="AD211" s="102">
        <v>59</v>
      </c>
      <c r="AE211" s="69">
        <v>6</v>
      </c>
      <c r="AF211" s="67">
        <f t="shared" si="131"/>
        <v>0.10169491525423729</v>
      </c>
      <c r="AG211" s="69">
        <v>53</v>
      </c>
      <c r="AH211" s="67">
        <f t="shared" si="132"/>
        <v>0.89830508474576276</v>
      </c>
      <c r="AI211" s="102">
        <v>22</v>
      </c>
      <c r="AJ211" s="69">
        <v>1</v>
      </c>
      <c r="AK211" s="67">
        <f t="shared" si="133"/>
        <v>4.5454545454545456E-2</v>
      </c>
      <c r="AL211" s="69">
        <v>21</v>
      </c>
      <c r="AM211" s="67">
        <f t="shared" si="134"/>
        <v>0.95454545454545459</v>
      </c>
      <c r="AN211" s="102">
        <f t="shared" si="135"/>
        <v>915</v>
      </c>
      <c r="AO211" s="69">
        <f t="shared" si="136"/>
        <v>131</v>
      </c>
      <c r="AP211" s="67">
        <f t="shared" si="137"/>
        <v>0.14316939890710381</v>
      </c>
      <c r="AQ211" s="68">
        <f t="shared" si="120"/>
        <v>784</v>
      </c>
      <c r="AR211" s="67">
        <f t="shared" si="138"/>
        <v>0.85683060109289622</v>
      </c>
      <c r="AS211" s="98"/>
      <c r="AT211" s="272"/>
      <c r="AU211" s="342"/>
      <c r="AV211" s="11" t="s">
        <v>142</v>
      </c>
      <c r="AW211" s="225">
        <v>862</v>
      </c>
      <c r="AX211" s="40">
        <v>135</v>
      </c>
      <c r="AY211" s="91">
        <v>0.15661252900232017</v>
      </c>
      <c r="AZ211" s="40">
        <v>727</v>
      </c>
      <c r="BA211" s="91">
        <v>0.84338747099767986</v>
      </c>
      <c r="BB211" s="98"/>
      <c r="BD211" s="85"/>
      <c r="BE211" s="85"/>
      <c r="BF211" s="85"/>
      <c r="BG211" s="85"/>
      <c r="BH211" s="85"/>
      <c r="BI211" s="85"/>
      <c r="BJ211" s="85"/>
      <c r="BK211" s="85"/>
      <c r="BL211" s="85"/>
      <c r="BM211" s="85"/>
    </row>
    <row r="212" spans="1:65" s="12" customFormat="1" ht="13.5" customHeight="1">
      <c r="B212" s="264"/>
      <c r="C212" s="332"/>
      <c r="D212" s="76" t="s">
        <v>141</v>
      </c>
      <c r="E212" s="103">
        <v>18</v>
      </c>
      <c r="F212" s="75">
        <v>2</v>
      </c>
      <c r="G212" s="13">
        <f t="shared" si="121"/>
        <v>0.1111111111111111</v>
      </c>
      <c r="H212" s="75">
        <v>16</v>
      </c>
      <c r="I212" s="13">
        <f t="shared" si="122"/>
        <v>0.88888888888888884</v>
      </c>
      <c r="J212" s="103">
        <v>48</v>
      </c>
      <c r="K212" s="75">
        <v>7</v>
      </c>
      <c r="L212" s="13">
        <f t="shared" si="123"/>
        <v>0.14583333333333334</v>
      </c>
      <c r="M212" s="75">
        <v>41</v>
      </c>
      <c r="N212" s="13">
        <f t="shared" si="124"/>
        <v>0.85416666666666663</v>
      </c>
      <c r="O212" s="103">
        <v>2685</v>
      </c>
      <c r="P212" s="75">
        <v>524</v>
      </c>
      <c r="Q212" s="13">
        <f t="shared" si="125"/>
        <v>0.1951582867783985</v>
      </c>
      <c r="R212" s="75">
        <v>2161</v>
      </c>
      <c r="S212" s="13">
        <f t="shared" si="126"/>
        <v>0.80484171322160147</v>
      </c>
      <c r="T212" s="103">
        <v>1886</v>
      </c>
      <c r="U212" s="75">
        <v>311</v>
      </c>
      <c r="V212" s="13">
        <f t="shared" si="127"/>
        <v>0.16489925768822905</v>
      </c>
      <c r="W212" s="75">
        <v>1575</v>
      </c>
      <c r="X212" s="13">
        <f t="shared" si="128"/>
        <v>0.83510074231177089</v>
      </c>
      <c r="Y212" s="103">
        <v>946</v>
      </c>
      <c r="Z212" s="75">
        <v>89</v>
      </c>
      <c r="AA212" s="13">
        <f t="shared" si="129"/>
        <v>9.4080338266384775E-2</v>
      </c>
      <c r="AB212" s="75">
        <v>857</v>
      </c>
      <c r="AC212" s="13">
        <f t="shared" si="130"/>
        <v>0.90591966173361527</v>
      </c>
      <c r="AD212" s="103">
        <v>499</v>
      </c>
      <c r="AE212" s="75">
        <v>37</v>
      </c>
      <c r="AF212" s="13">
        <f t="shared" si="131"/>
        <v>7.4148296593186377E-2</v>
      </c>
      <c r="AG212" s="75">
        <v>462</v>
      </c>
      <c r="AH212" s="13">
        <f t="shared" si="132"/>
        <v>0.92585170340681366</v>
      </c>
      <c r="AI212" s="103">
        <v>169</v>
      </c>
      <c r="AJ212" s="75">
        <v>9</v>
      </c>
      <c r="AK212" s="13">
        <f t="shared" si="133"/>
        <v>5.3254437869822487E-2</v>
      </c>
      <c r="AL212" s="75">
        <v>160</v>
      </c>
      <c r="AM212" s="13">
        <f t="shared" si="134"/>
        <v>0.94674556213017746</v>
      </c>
      <c r="AN212" s="103">
        <f t="shared" si="135"/>
        <v>6251</v>
      </c>
      <c r="AO212" s="75">
        <f t="shared" si="136"/>
        <v>979</v>
      </c>
      <c r="AP212" s="13">
        <f t="shared" si="137"/>
        <v>0.1566149416093425</v>
      </c>
      <c r="AQ212" s="34">
        <f t="shared" si="120"/>
        <v>5272</v>
      </c>
      <c r="AR212" s="13">
        <f t="shared" si="138"/>
        <v>0.84338505839065747</v>
      </c>
      <c r="AS212" s="98"/>
      <c r="AT212" s="272"/>
      <c r="AU212" s="342"/>
      <c r="AV212" s="160" t="s">
        <v>74</v>
      </c>
      <c r="AW212" s="225">
        <v>5938</v>
      </c>
      <c r="AX212" s="40">
        <v>936</v>
      </c>
      <c r="AY212" s="91">
        <v>0.15762883125631524</v>
      </c>
      <c r="AZ212" s="40">
        <v>5002</v>
      </c>
      <c r="BA212" s="91">
        <v>0.84237116874368478</v>
      </c>
      <c r="BB212" s="98"/>
      <c r="BD212" s="85"/>
      <c r="BE212" s="85"/>
      <c r="BF212" s="85"/>
      <c r="BG212" s="85"/>
      <c r="BH212" s="85"/>
      <c r="BI212" s="85"/>
      <c r="BJ212" s="85"/>
      <c r="BK212" s="85"/>
      <c r="BL212" s="85"/>
      <c r="BM212" s="85"/>
    </row>
    <row r="213" spans="1:65" s="12" customFormat="1" ht="13.5" customHeight="1">
      <c r="B213" s="262">
        <v>70</v>
      </c>
      <c r="C213" s="329" t="s">
        <v>54</v>
      </c>
      <c r="D213" s="80" t="s">
        <v>143</v>
      </c>
      <c r="E213" s="101">
        <v>2</v>
      </c>
      <c r="F213" s="79">
        <v>0</v>
      </c>
      <c r="G213" s="77">
        <f t="shared" si="121"/>
        <v>0</v>
      </c>
      <c r="H213" s="79">
        <v>2</v>
      </c>
      <c r="I213" s="77">
        <f t="shared" si="122"/>
        <v>1</v>
      </c>
      <c r="J213" s="101">
        <v>6</v>
      </c>
      <c r="K213" s="79">
        <v>1</v>
      </c>
      <c r="L213" s="77">
        <f t="shared" si="123"/>
        <v>0.16666666666666666</v>
      </c>
      <c r="M213" s="79">
        <v>5</v>
      </c>
      <c r="N213" s="77">
        <f t="shared" si="124"/>
        <v>0.83333333333333337</v>
      </c>
      <c r="O213" s="101">
        <v>328</v>
      </c>
      <c r="P213" s="79">
        <v>95</v>
      </c>
      <c r="Q213" s="77">
        <f t="shared" si="125"/>
        <v>0.28963414634146339</v>
      </c>
      <c r="R213" s="79">
        <v>233</v>
      </c>
      <c r="S213" s="77">
        <f t="shared" si="126"/>
        <v>0.71036585365853655</v>
      </c>
      <c r="T213" s="101">
        <v>302</v>
      </c>
      <c r="U213" s="79">
        <v>82</v>
      </c>
      <c r="V213" s="77">
        <f t="shared" si="127"/>
        <v>0.27152317880794702</v>
      </c>
      <c r="W213" s="79">
        <v>220</v>
      </c>
      <c r="X213" s="77">
        <f t="shared" si="128"/>
        <v>0.72847682119205293</v>
      </c>
      <c r="Y213" s="101">
        <v>197</v>
      </c>
      <c r="Z213" s="79">
        <v>24</v>
      </c>
      <c r="AA213" s="77">
        <f t="shared" si="129"/>
        <v>0.12182741116751269</v>
      </c>
      <c r="AB213" s="79">
        <v>173</v>
      </c>
      <c r="AC213" s="77">
        <f t="shared" si="130"/>
        <v>0.87817258883248728</v>
      </c>
      <c r="AD213" s="101">
        <v>102</v>
      </c>
      <c r="AE213" s="79">
        <v>8</v>
      </c>
      <c r="AF213" s="77">
        <f t="shared" si="131"/>
        <v>7.8431372549019607E-2</v>
      </c>
      <c r="AG213" s="79">
        <v>94</v>
      </c>
      <c r="AH213" s="77">
        <f t="shared" si="132"/>
        <v>0.92156862745098034</v>
      </c>
      <c r="AI213" s="101">
        <v>22</v>
      </c>
      <c r="AJ213" s="79">
        <v>0</v>
      </c>
      <c r="AK213" s="77">
        <f t="shared" si="133"/>
        <v>0</v>
      </c>
      <c r="AL213" s="79">
        <v>22</v>
      </c>
      <c r="AM213" s="77">
        <f t="shared" si="134"/>
        <v>1</v>
      </c>
      <c r="AN213" s="101">
        <f t="shared" si="135"/>
        <v>959</v>
      </c>
      <c r="AO213" s="79">
        <f t="shared" si="136"/>
        <v>210</v>
      </c>
      <c r="AP213" s="77">
        <f t="shared" si="137"/>
        <v>0.21897810218978103</v>
      </c>
      <c r="AQ213" s="78">
        <f t="shared" si="120"/>
        <v>749</v>
      </c>
      <c r="AR213" s="77">
        <f t="shared" si="138"/>
        <v>0.78102189781021902</v>
      </c>
      <c r="AS213" s="98"/>
      <c r="AT213" s="272">
        <v>70</v>
      </c>
      <c r="AU213" s="342" t="s">
        <v>54</v>
      </c>
      <c r="AV213" s="11" t="s">
        <v>136</v>
      </c>
      <c r="AW213" s="225">
        <v>928</v>
      </c>
      <c r="AX213" s="40">
        <v>205</v>
      </c>
      <c r="AY213" s="91">
        <v>0.22090517241379309</v>
      </c>
      <c r="AZ213" s="40">
        <v>723</v>
      </c>
      <c r="BA213" s="91">
        <v>0.77909482758620685</v>
      </c>
      <c r="BB213" s="98"/>
      <c r="BD213" s="85"/>
      <c r="BE213" s="85"/>
      <c r="BF213" s="85"/>
      <c r="BG213" s="85"/>
      <c r="BH213" s="85"/>
      <c r="BI213" s="85"/>
      <c r="BJ213" s="85"/>
      <c r="BK213" s="85"/>
      <c r="BL213" s="85"/>
      <c r="BM213" s="85"/>
    </row>
    <row r="214" spans="1:65" s="12" customFormat="1" ht="13.5" customHeight="1">
      <c r="A214" s="81"/>
      <c r="B214" s="263"/>
      <c r="C214" s="330"/>
      <c r="D214" s="70" t="s">
        <v>142</v>
      </c>
      <c r="E214" s="102">
        <v>0</v>
      </c>
      <c r="F214" s="69">
        <v>0</v>
      </c>
      <c r="G214" s="67" t="str">
        <f t="shared" si="121"/>
        <v>-</v>
      </c>
      <c r="H214" s="69">
        <v>0</v>
      </c>
      <c r="I214" s="67" t="str">
        <f t="shared" si="122"/>
        <v>-</v>
      </c>
      <c r="J214" s="102">
        <v>2</v>
      </c>
      <c r="K214" s="69">
        <v>0</v>
      </c>
      <c r="L214" s="67">
        <f t="shared" si="123"/>
        <v>0</v>
      </c>
      <c r="M214" s="69">
        <v>2</v>
      </c>
      <c r="N214" s="67">
        <f t="shared" si="124"/>
        <v>1</v>
      </c>
      <c r="O214" s="102">
        <v>49</v>
      </c>
      <c r="P214" s="69">
        <v>14</v>
      </c>
      <c r="Q214" s="67">
        <f t="shared" si="125"/>
        <v>0.2857142857142857</v>
      </c>
      <c r="R214" s="69">
        <v>35</v>
      </c>
      <c r="S214" s="67">
        <f t="shared" si="126"/>
        <v>0.7142857142857143</v>
      </c>
      <c r="T214" s="102">
        <v>25</v>
      </c>
      <c r="U214" s="69">
        <v>3</v>
      </c>
      <c r="V214" s="67">
        <f t="shared" si="127"/>
        <v>0.12</v>
      </c>
      <c r="W214" s="69">
        <v>22</v>
      </c>
      <c r="X214" s="67">
        <f t="shared" si="128"/>
        <v>0.88</v>
      </c>
      <c r="Y214" s="102">
        <v>12</v>
      </c>
      <c r="Z214" s="69">
        <v>1</v>
      </c>
      <c r="AA214" s="67">
        <f t="shared" si="129"/>
        <v>8.3333333333333329E-2</v>
      </c>
      <c r="AB214" s="69">
        <v>11</v>
      </c>
      <c r="AC214" s="67">
        <f t="shared" si="130"/>
        <v>0.91666666666666663</v>
      </c>
      <c r="AD214" s="102">
        <v>8</v>
      </c>
      <c r="AE214" s="69">
        <v>0</v>
      </c>
      <c r="AF214" s="67">
        <f t="shared" si="131"/>
        <v>0</v>
      </c>
      <c r="AG214" s="69">
        <v>8</v>
      </c>
      <c r="AH214" s="67">
        <f t="shared" si="132"/>
        <v>1</v>
      </c>
      <c r="AI214" s="102">
        <v>6</v>
      </c>
      <c r="AJ214" s="69">
        <v>0</v>
      </c>
      <c r="AK214" s="67">
        <f t="shared" si="133"/>
        <v>0</v>
      </c>
      <c r="AL214" s="69">
        <v>6</v>
      </c>
      <c r="AM214" s="67">
        <f t="shared" si="134"/>
        <v>1</v>
      </c>
      <c r="AN214" s="102">
        <f t="shared" si="135"/>
        <v>102</v>
      </c>
      <c r="AO214" s="69">
        <f t="shared" si="136"/>
        <v>18</v>
      </c>
      <c r="AP214" s="67">
        <f t="shared" si="137"/>
        <v>0.17647058823529413</v>
      </c>
      <c r="AQ214" s="68">
        <f t="shared" si="120"/>
        <v>84</v>
      </c>
      <c r="AR214" s="67">
        <f t="shared" si="138"/>
        <v>0.82352941176470584</v>
      </c>
      <c r="AS214" s="98"/>
      <c r="AT214" s="272"/>
      <c r="AU214" s="342"/>
      <c r="AV214" s="11" t="s">
        <v>142</v>
      </c>
      <c r="AW214" s="225">
        <v>111</v>
      </c>
      <c r="AX214" s="40">
        <v>16</v>
      </c>
      <c r="AY214" s="91">
        <v>0.14414414414414414</v>
      </c>
      <c r="AZ214" s="40">
        <v>95</v>
      </c>
      <c r="BA214" s="91">
        <v>0.85585585585585588</v>
      </c>
      <c r="BB214" s="98"/>
      <c r="BD214" s="85"/>
      <c r="BE214" s="85"/>
      <c r="BF214" s="85"/>
      <c r="BG214" s="85"/>
      <c r="BH214" s="85"/>
      <c r="BI214" s="85"/>
      <c r="BJ214" s="85"/>
      <c r="BK214" s="85"/>
      <c r="BL214" s="85"/>
      <c r="BM214" s="85"/>
    </row>
    <row r="215" spans="1:65" s="12" customFormat="1" ht="13.5" customHeight="1">
      <c r="A215" s="81"/>
      <c r="B215" s="264"/>
      <c r="C215" s="332"/>
      <c r="D215" s="76" t="s">
        <v>141</v>
      </c>
      <c r="E215" s="103">
        <v>2</v>
      </c>
      <c r="F215" s="75">
        <v>0</v>
      </c>
      <c r="G215" s="13">
        <f t="shared" si="121"/>
        <v>0</v>
      </c>
      <c r="H215" s="75">
        <v>2</v>
      </c>
      <c r="I215" s="13">
        <f t="shared" si="122"/>
        <v>1</v>
      </c>
      <c r="J215" s="103">
        <v>8</v>
      </c>
      <c r="K215" s="75">
        <v>1</v>
      </c>
      <c r="L215" s="13">
        <f t="shared" si="123"/>
        <v>0.125</v>
      </c>
      <c r="M215" s="75">
        <v>7</v>
      </c>
      <c r="N215" s="13">
        <f t="shared" si="124"/>
        <v>0.875</v>
      </c>
      <c r="O215" s="103">
        <v>377</v>
      </c>
      <c r="P215" s="75">
        <v>109</v>
      </c>
      <c r="Q215" s="13">
        <f t="shared" si="125"/>
        <v>0.28912466843501328</v>
      </c>
      <c r="R215" s="75">
        <v>268</v>
      </c>
      <c r="S215" s="13">
        <f t="shared" si="126"/>
        <v>0.71087533156498672</v>
      </c>
      <c r="T215" s="103">
        <v>327</v>
      </c>
      <c r="U215" s="75">
        <v>85</v>
      </c>
      <c r="V215" s="13">
        <f t="shared" si="127"/>
        <v>0.25993883792048927</v>
      </c>
      <c r="W215" s="75">
        <v>242</v>
      </c>
      <c r="X215" s="13">
        <f t="shared" si="128"/>
        <v>0.74006116207951067</v>
      </c>
      <c r="Y215" s="103">
        <v>209</v>
      </c>
      <c r="Z215" s="75">
        <v>25</v>
      </c>
      <c r="AA215" s="13">
        <f t="shared" si="129"/>
        <v>0.11961722488038277</v>
      </c>
      <c r="AB215" s="75">
        <v>184</v>
      </c>
      <c r="AC215" s="13">
        <f t="shared" si="130"/>
        <v>0.88038277511961727</v>
      </c>
      <c r="AD215" s="103">
        <v>110</v>
      </c>
      <c r="AE215" s="75">
        <v>8</v>
      </c>
      <c r="AF215" s="13">
        <f t="shared" si="131"/>
        <v>7.2727272727272724E-2</v>
      </c>
      <c r="AG215" s="75">
        <v>102</v>
      </c>
      <c r="AH215" s="13">
        <f t="shared" si="132"/>
        <v>0.92727272727272725</v>
      </c>
      <c r="AI215" s="103">
        <v>28</v>
      </c>
      <c r="AJ215" s="75">
        <v>0</v>
      </c>
      <c r="AK215" s="13">
        <f t="shared" si="133"/>
        <v>0</v>
      </c>
      <c r="AL215" s="75">
        <v>28</v>
      </c>
      <c r="AM215" s="13">
        <f t="shared" si="134"/>
        <v>1</v>
      </c>
      <c r="AN215" s="103">
        <f t="shared" si="135"/>
        <v>1061</v>
      </c>
      <c r="AO215" s="75">
        <f t="shared" si="136"/>
        <v>228</v>
      </c>
      <c r="AP215" s="13">
        <f t="shared" si="137"/>
        <v>0.21489161168708765</v>
      </c>
      <c r="AQ215" s="34">
        <f t="shared" si="120"/>
        <v>833</v>
      </c>
      <c r="AR215" s="13">
        <f t="shared" si="138"/>
        <v>0.7851083883129123</v>
      </c>
      <c r="AS215" s="98"/>
      <c r="AT215" s="272"/>
      <c r="AU215" s="342"/>
      <c r="AV215" s="160" t="s">
        <v>74</v>
      </c>
      <c r="AW215" s="225">
        <v>1039</v>
      </c>
      <c r="AX215" s="40">
        <v>221</v>
      </c>
      <c r="AY215" s="91">
        <v>0.21270452358036573</v>
      </c>
      <c r="AZ215" s="40">
        <v>818</v>
      </c>
      <c r="BA215" s="91">
        <v>0.78729547641963427</v>
      </c>
      <c r="BB215" s="98"/>
      <c r="BD215" s="2"/>
      <c r="BE215" s="86"/>
      <c r="BF215" s="86"/>
      <c r="BG215" s="86"/>
      <c r="BH215" s="86"/>
      <c r="BI215" s="86"/>
      <c r="BJ215" s="86"/>
      <c r="BK215" s="86"/>
      <c r="BL215" s="86"/>
      <c r="BM215" s="85"/>
    </row>
    <row r="216" spans="1:65" s="12" customFormat="1" ht="13.5" customHeight="1">
      <c r="A216" s="81"/>
      <c r="B216" s="262">
        <v>71</v>
      </c>
      <c r="C216" s="329" t="s">
        <v>55</v>
      </c>
      <c r="D216" s="80" t="s">
        <v>143</v>
      </c>
      <c r="E216" s="101">
        <v>4</v>
      </c>
      <c r="F216" s="79">
        <v>0</v>
      </c>
      <c r="G216" s="77">
        <f t="shared" si="121"/>
        <v>0</v>
      </c>
      <c r="H216" s="79">
        <v>4</v>
      </c>
      <c r="I216" s="77">
        <f t="shared" si="122"/>
        <v>1</v>
      </c>
      <c r="J216" s="101">
        <v>9</v>
      </c>
      <c r="K216" s="79">
        <v>0</v>
      </c>
      <c r="L216" s="77">
        <f t="shared" si="123"/>
        <v>0</v>
      </c>
      <c r="M216" s="79">
        <v>9</v>
      </c>
      <c r="N216" s="77">
        <f t="shared" si="124"/>
        <v>1</v>
      </c>
      <c r="O216" s="101">
        <v>964</v>
      </c>
      <c r="P216" s="79">
        <v>148</v>
      </c>
      <c r="Q216" s="77">
        <f t="shared" si="125"/>
        <v>0.15352697095435686</v>
      </c>
      <c r="R216" s="79">
        <v>816</v>
      </c>
      <c r="S216" s="77">
        <f t="shared" si="126"/>
        <v>0.84647302904564314</v>
      </c>
      <c r="T216" s="101">
        <v>867</v>
      </c>
      <c r="U216" s="79">
        <v>81</v>
      </c>
      <c r="V216" s="77">
        <f t="shared" si="127"/>
        <v>9.3425605536332182E-2</v>
      </c>
      <c r="W216" s="79">
        <v>786</v>
      </c>
      <c r="X216" s="77">
        <f t="shared" si="128"/>
        <v>0.90657439446366783</v>
      </c>
      <c r="Y216" s="101">
        <v>579</v>
      </c>
      <c r="Z216" s="79">
        <v>29</v>
      </c>
      <c r="AA216" s="77">
        <f t="shared" si="129"/>
        <v>5.0086355785837651E-2</v>
      </c>
      <c r="AB216" s="79">
        <v>550</v>
      </c>
      <c r="AC216" s="77">
        <f t="shared" si="130"/>
        <v>0.94991364421416236</v>
      </c>
      <c r="AD216" s="101">
        <v>274</v>
      </c>
      <c r="AE216" s="79">
        <v>11</v>
      </c>
      <c r="AF216" s="77">
        <f t="shared" si="131"/>
        <v>4.0145985401459854E-2</v>
      </c>
      <c r="AG216" s="79">
        <v>263</v>
      </c>
      <c r="AH216" s="77">
        <f t="shared" si="132"/>
        <v>0.95985401459854014</v>
      </c>
      <c r="AI216" s="101">
        <v>87</v>
      </c>
      <c r="AJ216" s="79">
        <v>0</v>
      </c>
      <c r="AK216" s="77">
        <f t="shared" si="133"/>
        <v>0</v>
      </c>
      <c r="AL216" s="79">
        <v>87</v>
      </c>
      <c r="AM216" s="77">
        <f t="shared" si="134"/>
        <v>1</v>
      </c>
      <c r="AN216" s="101">
        <f t="shared" si="135"/>
        <v>2784</v>
      </c>
      <c r="AO216" s="79">
        <f t="shared" si="136"/>
        <v>269</v>
      </c>
      <c r="AP216" s="77">
        <f t="shared" si="137"/>
        <v>9.6623563218390801E-2</v>
      </c>
      <c r="AQ216" s="78">
        <f t="shared" si="120"/>
        <v>2515</v>
      </c>
      <c r="AR216" s="77">
        <f t="shared" si="138"/>
        <v>0.90337643678160917</v>
      </c>
      <c r="AS216" s="98"/>
      <c r="AT216" s="272">
        <v>71</v>
      </c>
      <c r="AU216" s="342" t="s">
        <v>55</v>
      </c>
      <c r="AV216" s="11" t="s">
        <v>136</v>
      </c>
      <c r="AW216" s="225">
        <v>2739</v>
      </c>
      <c r="AX216" s="40">
        <v>257</v>
      </c>
      <c r="AY216" s="91">
        <v>9.3829864914202268E-2</v>
      </c>
      <c r="AZ216" s="40">
        <v>2482</v>
      </c>
      <c r="BA216" s="91">
        <v>0.90617013508579769</v>
      </c>
      <c r="BB216" s="98"/>
      <c r="BD216" s="87"/>
      <c r="BE216" s="86"/>
      <c r="BF216" s="86"/>
      <c r="BG216" s="86"/>
      <c r="BH216" s="86"/>
      <c r="BI216" s="86"/>
      <c r="BJ216" s="86"/>
      <c r="BK216" s="86"/>
      <c r="BL216" s="86"/>
      <c r="BM216" s="85"/>
    </row>
    <row r="217" spans="1:65" s="12" customFormat="1" ht="13.5" customHeight="1">
      <c r="A217" s="81"/>
      <c r="B217" s="263"/>
      <c r="C217" s="330"/>
      <c r="D217" s="70" t="s">
        <v>142</v>
      </c>
      <c r="E217" s="102">
        <v>1</v>
      </c>
      <c r="F217" s="69">
        <v>0</v>
      </c>
      <c r="G217" s="67">
        <f t="shared" si="121"/>
        <v>0</v>
      </c>
      <c r="H217" s="69">
        <v>1</v>
      </c>
      <c r="I217" s="67">
        <f t="shared" si="122"/>
        <v>1</v>
      </c>
      <c r="J217" s="102">
        <v>0</v>
      </c>
      <c r="K217" s="69">
        <v>0</v>
      </c>
      <c r="L217" s="67" t="str">
        <f t="shared" si="123"/>
        <v>-</v>
      </c>
      <c r="M217" s="69">
        <v>0</v>
      </c>
      <c r="N217" s="67" t="str">
        <f t="shared" si="124"/>
        <v>-</v>
      </c>
      <c r="O217" s="102">
        <v>211</v>
      </c>
      <c r="P217" s="69">
        <v>40</v>
      </c>
      <c r="Q217" s="67">
        <f t="shared" si="125"/>
        <v>0.1895734597156398</v>
      </c>
      <c r="R217" s="69">
        <v>171</v>
      </c>
      <c r="S217" s="67">
        <f t="shared" si="126"/>
        <v>0.81042654028436023</v>
      </c>
      <c r="T217" s="102">
        <v>116</v>
      </c>
      <c r="U217" s="69">
        <v>15</v>
      </c>
      <c r="V217" s="67">
        <f t="shared" si="127"/>
        <v>0.12931034482758622</v>
      </c>
      <c r="W217" s="69">
        <v>101</v>
      </c>
      <c r="X217" s="67">
        <f t="shared" si="128"/>
        <v>0.87068965517241381</v>
      </c>
      <c r="Y217" s="102">
        <v>57</v>
      </c>
      <c r="Z217" s="69">
        <v>6</v>
      </c>
      <c r="AA217" s="67">
        <f t="shared" si="129"/>
        <v>0.10526315789473684</v>
      </c>
      <c r="AB217" s="69">
        <v>51</v>
      </c>
      <c r="AC217" s="67">
        <f t="shared" si="130"/>
        <v>0.89473684210526316</v>
      </c>
      <c r="AD217" s="102">
        <v>41</v>
      </c>
      <c r="AE217" s="69">
        <v>1</v>
      </c>
      <c r="AF217" s="67">
        <f t="shared" si="131"/>
        <v>2.4390243902439025E-2</v>
      </c>
      <c r="AG217" s="69">
        <v>40</v>
      </c>
      <c r="AH217" s="67">
        <f t="shared" si="132"/>
        <v>0.97560975609756095</v>
      </c>
      <c r="AI217" s="102">
        <v>16</v>
      </c>
      <c r="AJ217" s="69">
        <v>0</v>
      </c>
      <c r="AK217" s="67">
        <f t="shared" si="133"/>
        <v>0</v>
      </c>
      <c r="AL217" s="69">
        <v>16</v>
      </c>
      <c r="AM217" s="67">
        <f t="shared" si="134"/>
        <v>1</v>
      </c>
      <c r="AN217" s="102">
        <f t="shared" si="135"/>
        <v>442</v>
      </c>
      <c r="AO217" s="69">
        <f t="shared" si="136"/>
        <v>62</v>
      </c>
      <c r="AP217" s="67">
        <f t="shared" si="137"/>
        <v>0.14027149321266968</v>
      </c>
      <c r="AQ217" s="68">
        <f t="shared" si="120"/>
        <v>380</v>
      </c>
      <c r="AR217" s="67">
        <f t="shared" si="138"/>
        <v>0.85972850678733037</v>
      </c>
      <c r="AS217" s="98"/>
      <c r="AT217" s="272"/>
      <c r="AU217" s="342"/>
      <c r="AV217" s="11" t="s">
        <v>142</v>
      </c>
      <c r="AW217" s="225">
        <v>424</v>
      </c>
      <c r="AX217" s="40">
        <v>54</v>
      </c>
      <c r="AY217" s="91">
        <v>0.12735849056603774</v>
      </c>
      <c r="AZ217" s="40">
        <v>370</v>
      </c>
      <c r="BA217" s="91">
        <v>0.87264150943396224</v>
      </c>
      <c r="BB217" s="98"/>
      <c r="BD217" s="87"/>
      <c r="BE217" s="86"/>
      <c r="BF217" s="86"/>
      <c r="BG217" s="86"/>
      <c r="BH217" s="86"/>
      <c r="BI217" s="86"/>
      <c r="BJ217" s="86"/>
      <c r="BK217" s="86"/>
      <c r="BL217" s="86"/>
      <c r="BM217" s="85"/>
    </row>
    <row r="218" spans="1:65" s="12" customFormat="1" ht="13.5" customHeight="1">
      <c r="A218" s="81"/>
      <c r="B218" s="264"/>
      <c r="C218" s="332"/>
      <c r="D218" s="76" t="s">
        <v>141</v>
      </c>
      <c r="E218" s="103">
        <v>5</v>
      </c>
      <c r="F218" s="75">
        <v>0</v>
      </c>
      <c r="G218" s="13">
        <f t="shared" si="121"/>
        <v>0</v>
      </c>
      <c r="H218" s="75">
        <v>5</v>
      </c>
      <c r="I218" s="13">
        <f t="shared" si="122"/>
        <v>1</v>
      </c>
      <c r="J218" s="103">
        <v>9</v>
      </c>
      <c r="K218" s="75">
        <v>0</v>
      </c>
      <c r="L218" s="13">
        <f t="shared" si="123"/>
        <v>0</v>
      </c>
      <c r="M218" s="75">
        <v>9</v>
      </c>
      <c r="N218" s="13">
        <f t="shared" si="124"/>
        <v>1</v>
      </c>
      <c r="O218" s="103">
        <v>1175</v>
      </c>
      <c r="P218" s="75">
        <v>188</v>
      </c>
      <c r="Q218" s="13">
        <f t="shared" si="125"/>
        <v>0.16</v>
      </c>
      <c r="R218" s="75">
        <v>987</v>
      </c>
      <c r="S218" s="13">
        <f t="shared" si="126"/>
        <v>0.84</v>
      </c>
      <c r="T218" s="103">
        <v>983</v>
      </c>
      <c r="U218" s="75">
        <v>96</v>
      </c>
      <c r="V218" s="13">
        <f t="shared" si="127"/>
        <v>9.766022380467955E-2</v>
      </c>
      <c r="W218" s="75">
        <v>887</v>
      </c>
      <c r="X218" s="13">
        <f t="shared" si="128"/>
        <v>0.90233977619532046</v>
      </c>
      <c r="Y218" s="103">
        <v>636</v>
      </c>
      <c r="Z218" s="75">
        <v>35</v>
      </c>
      <c r="AA218" s="13">
        <f t="shared" si="129"/>
        <v>5.5031446540880505E-2</v>
      </c>
      <c r="AB218" s="75">
        <v>601</v>
      </c>
      <c r="AC218" s="13">
        <f t="shared" si="130"/>
        <v>0.94496855345911945</v>
      </c>
      <c r="AD218" s="103">
        <v>315</v>
      </c>
      <c r="AE218" s="75">
        <v>12</v>
      </c>
      <c r="AF218" s="13">
        <f t="shared" si="131"/>
        <v>3.8095238095238099E-2</v>
      </c>
      <c r="AG218" s="75">
        <v>303</v>
      </c>
      <c r="AH218" s="13">
        <f t="shared" si="132"/>
        <v>0.96190476190476193</v>
      </c>
      <c r="AI218" s="103">
        <v>103</v>
      </c>
      <c r="AJ218" s="75">
        <v>0</v>
      </c>
      <c r="AK218" s="13">
        <f t="shared" si="133"/>
        <v>0</v>
      </c>
      <c r="AL218" s="75">
        <v>103</v>
      </c>
      <c r="AM218" s="13">
        <f t="shared" si="134"/>
        <v>1</v>
      </c>
      <c r="AN218" s="103">
        <f t="shared" si="135"/>
        <v>3226</v>
      </c>
      <c r="AO218" s="75">
        <f t="shared" si="136"/>
        <v>331</v>
      </c>
      <c r="AP218" s="13">
        <f t="shared" si="137"/>
        <v>0.10260384376937384</v>
      </c>
      <c r="AQ218" s="34">
        <f t="shared" si="120"/>
        <v>2895</v>
      </c>
      <c r="AR218" s="13">
        <f t="shared" si="138"/>
        <v>0.89739615623062619</v>
      </c>
      <c r="AS218" s="98"/>
      <c r="AT218" s="272"/>
      <c r="AU218" s="342"/>
      <c r="AV218" s="160" t="s">
        <v>74</v>
      </c>
      <c r="AW218" s="225">
        <v>3163</v>
      </c>
      <c r="AX218" s="40">
        <v>311</v>
      </c>
      <c r="AY218" s="91">
        <v>9.8324375592791655E-2</v>
      </c>
      <c r="AZ218" s="40">
        <v>2852</v>
      </c>
      <c r="BA218" s="91">
        <v>0.90167562440720839</v>
      </c>
      <c r="BB218" s="98"/>
      <c r="BD218" s="87"/>
      <c r="BE218" s="86"/>
      <c r="BF218" s="86"/>
      <c r="BG218" s="86"/>
      <c r="BH218" s="86"/>
      <c r="BI218" s="86"/>
      <c r="BJ218" s="86"/>
      <c r="BK218" s="86"/>
      <c r="BL218" s="86"/>
      <c r="BM218" s="85"/>
    </row>
    <row r="219" spans="1:65" s="12" customFormat="1" ht="13.5" customHeight="1">
      <c r="B219" s="262">
        <v>72</v>
      </c>
      <c r="C219" s="329" t="s">
        <v>31</v>
      </c>
      <c r="D219" s="80" t="s">
        <v>143</v>
      </c>
      <c r="E219" s="101">
        <v>3</v>
      </c>
      <c r="F219" s="79">
        <v>0</v>
      </c>
      <c r="G219" s="77">
        <f t="shared" si="121"/>
        <v>0</v>
      </c>
      <c r="H219" s="79">
        <v>3</v>
      </c>
      <c r="I219" s="77">
        <f t="shared" si="122"/>
        <v>1</v>
      </c>
      <c r="J219" s="101">
        <v>12</v>
      </c>
      <c r="K219" s="79">
        <v>2</v>
      </c>
      <c r="L219" s="77">
        <f t="shared" si="123"/>
        <v>0.16666666666666666</v>
      </c>
      <c r="M219" s="79">
        <v>10</v>
      </c>
      <c r="N219" s="77">
        <f t="shared" si="124"/>
        <v>0.83333333333333337</v>
      </c>
      <c r="O219" s="101">
        <v>649</v>
      </c>
      <c r="P219" s="79">
        <v>195</v>
      </c>
      <c r="Q219" s="77">
        <f t="shared" si="125"/>
        <v>0.30046224961479201</v>
      </c>
      <c r="R219" s="79">
        <v>454</v>
      </c>
      <c r="S219" s="77">
        <f t="shared" si="126"/>
        <v>0.69953775038520805</v>
      </c>
      <c r="T219" s="101">
        <v>547</v>
      </c>
      <c r="U219" s="79">
        <v>144</v>
      </c>
      <c r="V219" s="77">
        <f t="shared" si="127"/>
        <v>0.26325411334552101</v>
      </c>
      <c r="W219" s="79">
        <v>403</v>
      </c>
      <c r="X219" s="77">
        <f t="shared" si="128"/>
        <v>0.73674588665447893</v>
      </c>
      <c r="Y219" s="101">
        <v>328</v>
      </c>
      <c r="Z219" s="79">
        <v>51</v>
      </c>
      <c r="AA219" s="77">
        <f t="shared" si="129"/>
        <v>0.15548780487804878</v>
      </c>
      <c r="AB219" s="79">
        <v>277</v>
      </c>
      <c r="AC219" s="77">
        <f t="shared" si="130"/>
        <v>0.84451219512195119</v>
      </c>
      <c r="AD219" s="101">
        <v>167</v>
      </c>
      <c r="AE219" s="79">
        <v>25</v>
      </c>
      <c r="AF219" s="77">
        <f t="shared" si="131"/>
        <v>0.1497005988023952</v>
      </c>
      <c r="AG219" s="79">
        <v>142</v>
      </c>
      <c r="AH219" s="77">
        <f t="shared" si="132"/>
        <v>0.85029940119760483</v>
      </c>
      <c r="AI219" s="101">
        <v>43</v>
      </c>
      <c r="AJ219" s="79">
        <v>1</v>
      </c>
      <c r="AK219" s="77">
        <f t="shared" si="133"/>
        <v>2.3255813953488372E-2</v>
      </c>
      <c r="AL219" s="79">
        <v>42</v>
      </c>
      <c r="AM219" s="77">
        <f t="shared" si="134"/>
        <v>0.97674418604651159</v>
      </c>
      <c r="AN219" s="101">
        <f t="shared" si="135"/>
        <v>1749</v>
      </c>
      <c r="AO219" s="79">
        <f t="shared" si="136"/>
        <v>418</v>
      </c>
      <c r="AP219" s="77">
        <f t="shared" si="137"/>
        <v>0.2389937106918239</v>
      </c>
      <c r="AQ219" s="79">
        <f t="shared" si="120"/>
        <v>1331</v>
      </c>
      <c r="AR219" s="77">
        <f t="shared" si="138"/>
        <v>0.76100628930817615</v>
      </c>
      <c r="AS219" s="98"/>
      <c r="AT219" s="272">
        <v>72</v>
      </c>
      <c r="AU219" s="342" t="s">
        <v>31</v>
      </c>
      <c r="AV219" s="11" t="s">
        <v>136</v>
      </c>
      <c r="AW219" s="225">
        <v>1705</v>
      </c>
      <c r="AX219" s="40">
        <v>417</v>
      </c>
      <c r="AY219" s="91">
        <v>0.24457478005865102</v>
      </c>
      <c r="AZ219" s="40">
        <v>1288</v>
      </c>
      <c r="BA219" s="91">
        <v>0.75542521994134892</v>
      </c>
      <c r="BB219" s="98"/>
      <c r="BD219" s="87"/>
      <c r="BE219" s="86"/>
      <c r="BF219" s="86"/>
      <c r="BG219" s="86"/>
      <c r="BH219" s="86"/>
      <c r="BI219" s="86"/>
      <c r="BJ219" s="86"/>
      <c r="BK219" s="86"/>
      <c r="BL219" s="86"/>
      <c r="BM219" s="85"/>
    </row>
    <row r="220" spans="1:65" s="12" customFormat="1" ht="13.5" customHeight="1">
      <c r="B220" s="263"/>
      <c r="C220" s="330"/>
      <c r="D220" s="70" t="s">
        <v>142</v>
      </c>
      <c r="E220" s="102">
        <v>0</v>
      </c>
      <c r="F220" s="69">
        <v>0</v>
      </c>
      <c r="G220" s="67" t="str">
        <f t="shared" si="121"/>
        <v>-</v>
      </c>
      <c r="H220" s="69">
        <v>0</v>
      </c>
      <c r="I220" s="67" t="str">
        <f t="shared" si="122"/>
        <v>-</v>
      </c>
      <c r="J220" s="102">
        <v>0</v>
      </c>
      <c r="K220" s="69">
        <v>0</v>
      </c>
      <c r="L220" s="67" t="str">
        <f t="shared" si="123"/>
        <v>-</v>
      </c>
      <c r="M220" s="69">
        <v>0</v>
      </c>
      <c r="N220" s="67" t="str">
        <f t="shared" si="124"/>
        <v>-</v>
      </c>
      <c r="O220" s="102">
        <v>140</v>
      </c>
      <c r="P220" s="69">
        <v>29</v>
      </c>
      <c r="Q220" s="67">
        <f t="shared" si="125"/>
        <v>0.20714285714285716</v>
      </c>
      <c r="R220" s="69">
        <v>111</v>
      </c>
      <c r="S220" s="67">
        <f t="shared" si="126"/>
        <v>0.79285714285714282</v>
      </c>
      <c r="T220" s="102">
        <v>55</v>
      </c>
      <c r="U220" s="69">
        <v>22</v>
      </c>
      <c r="V220" s="67">
        <f t="shared" si="127"/>
        <v>0.4</v>
      </c>
      <c r="W220" s="69">
        <v>33</v>
      </c>
      <c r="X220" s="67">
        <f t="shared" si="128"/>
        <v>0.6</v>
      </c>
      <c r="Y220" s="102">
        <v>34</v>
      </c>
      <c r="Z220" s="69">
        <v>5</v>
      </c>
      <c r="AA220" s="67">
        <f t="shared" si="129"/>
        <v>0.14705882352941177</v>
      </c>
      <c r="AB220" s="69">
        <v>29</v>
      </c>
      <c r="AC220" s="67">
        <f t="shared" si="130"/>
        <v>0.8529411764705882</v>
      </c>
      <c r="AD220" s="102">
        <v>15</v>
      </c>
      <c r="AE220" s="69">
        <v>0</v>
      </c>
      <c r="AF220" s="67">
        <f t="shared" si="131"/>
        <v>0</v>
      </c>
      <c r="AG220" s="69">
        <v>15</v>
      </c>
      <c r="AH220" s="67">
        <f t="shared" si="132"/>
        <v>1</v>
      </c>
      <c r="AI220" s="102">
        <v>14</v>
      </c>
      <c r="AJ220" s="69">
        <v>0</v>
      </c>
      <c r="AK220" s="67">
        <f t="shared" si="133"/>
        <v>0</v>
      </c>
      <c r="AL220" s="69">
        <v>14</v>
      </c>
      <c r="AM220" s="67">
        <f t="shared" si="134"/>
        <v>1</v>
      </c>
      <c r="AN220" s="102">
        <f t="shared" si="135"/>
        <v>258</v>
      </c>
      <c r="AO220" s="69">
        <f t="shared" si="136"/>
        <v>56</v>
      </c>
      <c r="AP220" s="67">
        <f t="shared" si="137"/>
        <v>0.21705426356589147</v>
      </c>
      <c r="AQ220" s="68">
        <f t="shared" si="120"/>
        <v>202</v>
      </c>
      <c r="AR220" s="67">
        <f t="shared" si="138"/>
        <v>0.78294573643410847</v>
      </c>
      <c r="AS220" s="98"/>
      <c r="AT220" s="272"/>
      <c r="AU220" s="342"/>
      <c r="AV220" s="11" t="s">
        <v>142</v>
      </c>
      <c r="AW220" s="225">
        <v>243</v>
      </c>
      <c r="AX220" s="40">
        <v>53</v>
      </c>
      <c r="AY220" s="91">
        <v>0.21810699588477367</v>
      </c>
      <c r="AZ220" s="40">
        <v>190</v>
      </c>
      <c r="BA220" s="91">
        <v>0.78189300411522633</v>
      </c>
      <c r="BB220" s="98"/>
      <c r="BD220" s="87"/>
      <c r="BE220" s="86"/>
      <c r="BF220" s="86"/>
      <c r="BG220" s="86"/>
      <c r="BH220" s="86"/>
      <c r="BI220" s="86"/>
      <c r="BJ220" s="86"/>
      <c r="BK220" s="86"/>
      <c r="BL220" s="86"/>
      <c r="BM220" s="85"/>
    </row>
    <row r="221" spans="1:65" s="12" customFormat="1" ht="13.5" customHeight="1">
      <c r="B221" s="264"/>
      <c r="C221" s="332"/>
      <c r="D221" s="76" t="s">
        <v>141</v>
      </c>
      <c r="E221" s="103">
        <v>3</v>
      </c>
      <c r="F221" s="75">
        <v>0</v>
      </c>
      <c r="G221" s="13">
        <f t="shared" si="121"/>
        <v>0</v>
      </c>
      <c r="H221" s="75">
        <v>3</v>
      </c>
      <c r="I221" s="13">
        <f t="shared" si="122"/>
        <v>1</v>
      </c>
      <c r="J221" s="103">
        <v>12</v>
      </c>
      <c r="K221" s="75">
        <v>2</v>
      </c>
      <c r="L221" s="13">
        <f t="shared" si="123"/>
        <v>0.16666666666666666</v>
      </c>
      <c r="M221" s="75">
        <v>10</v>
      </c>
      <c r="N221" s="13">
        <f t="shared" si="124"/>
        <v>0.83333333333333337</v>
      </c>
      <c r="O221" s="103">
        <v>789</v>
      </c>
      <c r="P221" s="75">
        <v>224</v>
      </c>
      <c r="Q221" s="13">
        <f t="shared" si="125"/>
        <v>0.28390367553865653</v>
      </c>
      <c r="R221" s="75">
        <v>565</v>
      </c>
      <c r="S221" s="13">
        <f t="shared" si="126"/>
        <v>0.71609632446134353</v>
      </c>
      <c r="T221" s="103">
        <v>602</v>
      </c>
      <c r="U221" s="75">
        <v>166</v>
      </c>
      <c r="V221" s="13">
        <f t="shared" si="127"/>
        <v>0.27574750830564781</v>
      </c>
      <c r="W221" s="75">
        <v>436</v>
      </c>
      <c r="X221" s="13">
        <f t="shared" si="128"/>
        <v>0.72425249169435213</v>
      </c>
      <c r="Y221" s="103">
        <v>362</v>
      </c>
      <c r="Z221" s="75">
        <v>56</v>
      </c>
      <c r="AA221" s="13">
        <f t="shared" si="129"/>
        <v>0.15469613259668508</v>
      </c>
      <c r="AB221" s="75">
        <v>306</v>
      </c>
      <c r="AC221" s="13">
        <f t="shared" si="130"/>
        <v>0.84530386740331487</v>
      </c>
      <c r="AD221" s="103">
        <v>182</v>
      </c>
      <c r="AE221" s="75">
        <v>25</v>
      </c>
      <c r="AF221" s="13">
        <f t="shared" si="131"/>
        <v>0.13736263736263737</v>
      </c>
      <c r="AG221" s="75">
        <v>157</v>
      </c>
      <c r="AH221" s="13">
        <f t="shared" si="132"/>
        <v>0.86263736263736268</v>
      </c>
      <c r="AI221" s="103">
        <v>57</v>
      </c>
      <c r="AJ221" s="75">
        <v>1</v>
      </c>
      <c r="AK221" s="13">
        <f t="shared" si="133"/>
        <v>1.7543859649122806E-2</v>
      </c>
      <c r="AL221" s="75">
        <v>56</v>
      </c>
      <c r="AM221" s="13">
        <f t="shared" si="134"/>
        <v>0.98245614035087714</v>
      </c>
      <c r="AN221" s="103">
        <f t="shared" si="135"/>
        <v>2007</v>
      </c>
      <c r="AO221" s="75">
        <f t="shared" si="136"/>
        <v>474</v>
      </c>
      <c r="AP221" s="13">
        <f t="shared" si="137"/>
        <v>0.23617339312406577</v>
      </c>
      <c r="AQ221" s="34">
        <f t="shared" si="120"/>
        <v>1533</v>
      </c>
      <c r="AR221" s="13">
        <f t="shared" si="138"/>
        <v>0.76382660687593418</v>
      </c>
      <c r="AS221" s="98"/>
      <c r="AT221" s="272"/>
      <c r="AU221" s="342"/>
      <c r="AV221" s="160" t="s">
        <v>74</v>
      </c>
      <c r="AW221" s="225">
        <v>1948</v>
      </c>
      <c r="AX221" s="40">
        <v>470</v>
      </c>
      <c r="AY221" s="91">
        <v>0.24127310061601642</v>
      </c>
      <c r="AZ221" s="40">
        <v>1478</v>
      </c>
      <c r="BA221" s="91">
        <v>0.75872689938398352</v>
      </c>
      <c r="BB221" s="98"/>
      <c r="BD221" s="85"/>
      <c r="BE221" s="85"/>
      <c r="BF221" s="85"/>
      <c r="BG221" s="85"/>
      <c r="BH221" s="85"/>
      <c r="BI221" s="85"/>
      <c r="BJ221" s="85"/>
      <c r="BK221" s="85"/>
      <c r="BL221" s="85"/>
      <c r="BM221" s="85"/>
    </row>
    <row r="222" spans="1:65" s="12" customFormat="1" ht="13.5" customHeight="1">
      <c r="B222" s="262">
        <v>73</v>
      </c>
      <c r="C222" s="329" t="s">
        <v>32</v>
      </c>
      <c r="D222" s="80" t="s">
        <v>143</v>
      </c>
      <c r="E222" s="101">
        <v>1</v>
      </c>
      <c r="F222" s="79">
        <v>1</v>
      </c>
      <c r="G222" s="77">
        <f t="shared" si="121"/>
        <v>1</v>
      </c>
      <c r="H222" s="79">
        <v>0</v>
      </c>
      <c r="I222" s="77">
        <f t="shared" si="122"/>
        <v>0</v>
      </c>
      <c r="J222" s="101">
        <v>1</v>
      </c>
      <c r="K222" s="79">
        <v>1</v>
      </c>
      <c r="L222" s="77">
        <f t="shared" si="123"/>
        <v>1</v>
      </c>
      <c r="M222" s="79">
        <v>0</v>
      </c>
      <c r="N222" s="77">
        <f t="shared" si="124"/>
        <v>0</v>
      </c>
      <c r="O222" s="101">
        <v>830</v>
      </c>
      <c r="P222" s="79">
        <v>297</v>
      </c>
      <c r="Q222" s="77">
        <f t="shared" si="125"/>
        <v>0.35783132530120482</v>
      </c>
      <c r="R222" s="79">
        <v>533</v>
      </c>
      <c r="S222" s="77">
        <f t="shared" si="126"/>
        <v>0.64216867469879513</v>
      </c>
      <c r="T222" s="101">
        <v>725</v>
      </c>
      <c r="U222" s="79">
        <v>230</v>
      </c>
      <c r="V222" s="77">
        <f t="shared" si="127"/>
        <v>0.31724137931034485</v>
      </c>
      <c r="W222" s="79">
        <v>495</v>
      </c>
      <c r="X222" s="77">
        <f t="shared" si="128"/>
        <v>0.6827586206896552</v>
      </c>
      <c r="Y222" s="101">
        <v>510</v>
      </c>
      <c r="Z222" s="79">
        <v>122</v>
      </c>
      <c r="AA222" s="77">
        <f t="shared" si="129"/>
        <v>0.23921568627450981</v>
      </c>
      <c r="AB222" s="79">
        <v>388</v>
      </c>
      <c r="AC222" s="77">
        <f t="shared" si="130"/>
        <v>0.76078431372549016</v>
      </c>
      <c r="AD222" s="101">
        <v>215</v>
      </c>
      <c r="AE222" s="79">
        <v>29</v>
      </c>
      <c r="AF222" s="77">
        <f t="shared" si="131"/>
        <v>0.13488372093023257</v>
      </c>
      <c r="AG222" s="79">
        <v>186</v>
      </c>
      <c r="AH222" s="77">
        <f t="shared" si="132"/>
        <v>0.8651162790697674</v>
      </c>
      <c r="AI222" s="101">
        <v>75</v>
      </c>
      <c r="AJ222" s="79">
        <v>12</v>
      </c>
      <c r="AK222" s="77">
        <f t="shared" si="133"/>
        <v>0.16</v>
      </c>
      <c r="AL222" s="79">
        <v>63</v>
      </c>
      <c r="AM222" s="77">
        <f t="shared" si="134"/>
        <v>0.84</v>
      </c>
      <c r="AN222" s="101">
        <f t="shared" si="135"/>
        <v>2357</v>
      </c>
      <c r="AO222" s="79">
        <f t="shared" si="136"/>
        <v>692</v>
      </c>
      <c r="AP222" s="77">
        <f t="shared" si="137"/>
        <v>0.29359355112431057</v>
      </c>
      <c r="AQ222" s="78">
        <f t="shared" si="120"/>
        <v>1665</v>
      </c>
      <c r="AR222" s="77">
        <f t="shared" si="138"/>
        <v>0.70640644887568949</v>
      </c>
      <c r="AS222" s="98"/>
      <c r="AT222" s="272">
        <v>73</v>
      </c>
      <c r="AU222" s="342" t="s">
        <v>32</v>
      </c>
      <c r="AV222" s="11" t="s">
        <v>136</v>
      </c>
      <c r="AW222" s="225">
        <v>2264</v>
      </c>
      <c r="AX222" s="40">
        <v>562</v>
      </c>
      <c r="AY222" s="91">
        <v>0.24823321554770317</v>
      </c>
      <c r="AZ222" s="40">
        <v>1702</v>
      </c>
      <c r="BA222" s="91">
        <v>0.75176678445229683</v>
      </c>
      <c r="BB222" s="98"/>
      <c r="BD222" s="85"/>
      <c r="BE222" s="85"/>
      <c r="BF222" s="85"/>
      <c r="BG222" s="85"/>
      <c r="BH222" s="85"/>
      <c r="BI222" s="85"/>
      <c r="BJ222" s="85"/>
      <c r="BK222" s="85"/>
      <c r="BL222" s="85"/>
      <c r="BM222" s="85"/>
    </row>
    <row r="223" spans="1:65" s="12" customFormat="1" ht="13.5" customHeight="1">
      <c r="A223" s="81"/>
      <c r="B223" s="263"/>
      <c r="C223" s="330"/>
      <c r="D223" s="70" t="s">
        <v>142</v>
      </c>
      <c r="E223" s="102">
        <v>0</v>
      </c>
      <c r="F223" s="69">
        <v>0</v>
      </c>
      <c r="G223" s="67" t="str">
        <f t="shared" si="121"/>
        <v>-</v>
      </c>
      <c r="H223" s="69">
        <v>0</v>
      </c>
      <c r="I223" s="67" t="str">
        <f t="shared" si="122"/>
        <v>-</v>
      </c>
      <c r="J223" s="102">
        <v>1</v>
      </c>
      <c r="K223" s="69">
        <v>1</v>
      </c>
      <c r="L223" s="67">
        <f t="shared" si="123"/>
        <v>1</v>
      </c>
      <c r="M223" s="69">
        <v>0</v>
      </c>
      <c r="N223" s="67">
        <f t="shared" si="124"/>
        <v>0</v>
      </c>
      <c r="O223" s="102">
        <v>173</v>
      </c>
      <c r="P223" s="69">
        <v>37</v>
      </c>
      <c r="Q223" s="67">
        <f t="shared" si="125"/>
        <v>0.2138728323699422</v>
      </c>
      <c r="R223" s="69">
        <v>136</v>
      </c>
      <c r="S223" s="67">
        <f t="shared" si="126"/>
        <v>0.78612716763005785</v>
      </c>
      <c r="T223" s="102">
        <v>109</v>
      </c>
      <c r="U223" s="69">
        <v>24</v>
      </c>
      <c r="V223" s="67">
        <f t="shared" si="127"/>
        <v>0.22018348623853212</v>
      </c>
      <c r="W223" s="69">
        <v>85</v>
      </c>
      <c r="X223" s="67">
        <f t="shared" si="128"/>
        <v>0.77981651376146788</v>
      </c>
      <c r="Y223" s="102">
        <v>60</v>
      </c>
      <c r="Z223" s="69">
        <v>7</v>
      </c>
      <c r="AA223" s="67">
        <f t="shared" si="129"/>
        <v>0.11666666666666667</v>
      </c>
      <c r="AB223" s="69">
        <v>53</v>
      </c>
      <c r="AC223" s="67">
        <f t="shared" si="130"/>
        <v>0.8833333333333333</v>
      </c>
      <c r="AD223" s="102">
        <v>24</v>
      </c>
      <c r="AE223" s="69">
        <v>0</v>
      </c>
      <c r="AF223" s="67">
        <f t="shared" si="131"/>
        <v>0</v>
      </c>
      <c r="AG223" s="69">
        <v>24</v>
      </c>
      <c r="AH223" s="67">
        <f t="shared" si="132"/>
        <v>1</v>
      </c>
      <c r="AI223" s="102">
        <v>10</v>
      </c>
      <c r="AJ223" s="69">
        <v>0</v>
      </c>
      <c r="AK223" s="67">
        <f t="shared" si="133"/>
        <v>0</v>
      </c>
      <c r="AL223" s="69">
        <v>10</v>
      </c>
      <c r="AM223" s="67">
        <f t="shared" si="134"/>
        <v>1</v>
      </c>
      <c r="AN223" s="102">
        <f t="shared" si="135"/>
        <v>377</v>
      </c>
      <c r="AO223" s="69">
        <f t="shared" si="136"/>
        <v>69</v>
      </c>
      <c r="AP223" s="67">
        <f t="shared" si="137"/>
        <v>0.1830238726790451</v>
      </c>
      <c r="AQ223" s="68">
        <f t="shared" si="120"/>
        <v>308</v>
      </c>
      <c r="AR223" s="67">
        <f t="shared" si="138"/>
        <v>0.81697612732095493</v>
      </c>
      <c r="AS223" s="98"/>
      <c r="AT223" s="272"/>
      <c r="AU223" s="342"/>
      <c r="AV223" s="11" t="s">
        <v>142</v>
      </c>
      <c r="AW223" s="225">
        <v>386</v>
      </c>
      <c r="AX223" s="40">
        <v>62</v>
      </c>
      <c r="AY223" s="91">
        <v>0.16062176165803108</v>
      </c>
      <c r="AZ223" s="40">
        <v>324</v>
      </c>
      <c r="BA223" s="91">
        <v>0.8393782383419689</v>
      </c>
      <c r="BB223" s="98"/>
      <c r="BD223" s="85"/>
      <c r="BE223" s="85"/>
      <c r="BF223" s="85"/>
      <c r="BG223" s="85"/>
      <c r="BH223" s="85"/>
      <c r="BI223" s="85"/>
      <c r="BJ223" s="85"/>
      <c r="BK223" s="85"/>
      <c r="BL223" s="85"/>
      <c r="BM223" s="85"/>
    </row>
    <row r="224" spans="1:65" s="12" customFormat="1" ht="13.5" customHeight="1">
      <c r="A224" s="81"/>
      <c r="B224" s="264"/>
      <c r="C224" s="332"/>
      <c r="D224" s="76" t="s">
        <v>141</v>
      </c>
      <c r="E224" s="103">
        <v>1</v>
      </c>
      <c r="F224" s="75">
        <v>1</v>
      </c>
      <c r="G224" s="13">
        <f t="shared" si="121"/>
        <v>1</v>
      </c>
      <c r="H224" s="75">
        <v>0</v>
      </c>
      <c r="I224" s="13">
        <f t="shared" si="122"/>
        <v>0</v>
      </c>
      <c r="J224" s="103">
        <v>2</v>
      </c>
      <c r="K224" s="75">
        <v>2</v>
      </c>
      <c r="L224" s="13">
        <f t="shared" si="123"/>
        <v>1</v>
      </c>
      <c r="M224" s="75">
        <v>0</v>
      </c>
      <c r="N224" s="13">
        <f t="shared" si="124"/>
        <v>0</v>
      </c>
      <c r="O224" s="103">
        <v>1003</v>
      </c>
      <c r="P224" s="75">
        <v>334</v>
      </c>
      <c r="Q224" s="13">
        <f t="shared" si="125"/>
        <v>0.33300099700897307</v>
      </c>
      <c r="R224" s="75">
        <v>669</v>
      </c>
      <c r="S224" s="13">
        <f t="shared" si="126"/>
        <v>0.66699900299102688</v>
      </c>
      <c r="T224" s="103">
        <v>834</v>
      </c>
      <c r="U224" s="75">
        <v>254</v>
      </c>
      <c r="V224" s="13">
        <f t="shared" si="127"/>
        <v>0.30455635491606714</v>
      </c>
      <c r="W224" s="75">
        <v>580</v>
      </c>
      <c r="X224" s="13">
        <f t="shared" si="128"/>
        <v>0.69544364508393286</v>
      </c>
      <c r="Y224" s="103">
        <v>570</v>
      </c>
      <c r="Z224" s="75">
        <v>129</v>
      </c>
      <c r="AA224" s="13">
        <f t="shared" si="129"/>
        <v>0.22631578947368422</v>
      </c>
      <c r="AB224" s="75">
        <v>441</v>
      </c>
      <c r="AC224" s="13">
        <f t="shared" si="130"/>
        <v>0.77368421052631575</v>
      </c>
      <c r="AD224" s="103">
        <v>239</v>
      </c>
      <c r="AE224" s="75">
        <v>29</v>
      </c>
      <c r="AF224" s="13">
        <f t="shared" si="131"/>
        <v>0.12133891213389121</v>
      </c>
      <c r="AG224" s="75">
        <v>210</v>
      </c>
      <c r="AH224" s="13">
        <f t="shared" si="132"/>
        <v>0.87866108786610875</v>
      </c>
      <c r="AI224" s="103">
        <v>85</v>
      </c>
      <c r="AJ224" s="75">
        <v>12</v>
      </c>
      <c r="AK224" s="13">
        <f t="shared" si="133"/>
        <v>0.14117647058823529</v>
      </c>
      <c r="AL224" s="75">
        <v>73</v>
      </c>
      <c r="AM224" s="13">
        <f t="shared" si="134"/>
        <v>0.85882352941176465</v>
      </c>
      <c r="AN224" s="103">
        <f t="shared" si="135"/>
        <v>2734</v>
      </c>
      <c r="AO224" s="75">
        <f t="shared" si="136"/>
        <v>761</v>
      </c>
      <c r="AP224" s="13">
        <f t="shared" si="137"/>
        <v>0.27834674469641552</v>
      </c>
      <c r="AQ224" s="34">
        <f t="shared" si="120"/>
        <v>1973</v>
      </c>
      <c r="AR224" s="13">
        <f t="shared" si="138"/>
        <v>0.72165325530358448</v>
      </c>
      <c r="AS224" s="98"/>
      <c r="AT224" s="272"/>
      <c r="AU224" s="342"/>
      <c r="AV224" s="160" t="s">
        <v>74</v>
      </c>
      <c r="AW224" s="225">
        <v>2650</v>
      </c>
      <c r="AX224" s="40">
        <v>624</v>
      </c>
      <c r="AY224" s="91">
        <v>0.23547169811320753</v>
      </c>
      <c r="AZ224" s="40">
        <v>2026</v>
      </c>
      <c r="BA224" s="91">
        <v>0.76452830188679244</v>
      </c>
      <c r="BB224" s="98"/>
      <c r="BD224" s="87"/>
      <c r="BE224" s="86"/>
      <c r="BF224" s="86"/>
      <c r="BG224" s="86"/>
      <c r="BH224" s="86"/>
      <c r="BI224" s="86"/>
      <c r="BJ224" s="86"/>
      <c r="BK224" s="86"/>
      <c r="BL224" s="86"/>
      <c r="BM224" s="85"/>
    </row>
    <row r="225" spans="2:92" s="12" customFormat="1" ht="13.5" customHeight="1">
      <c r="B225" s="262">
        <v>74</v>
      </c>
      <c r="C225" s="329" t="s">
        <v>33</v>
      </c>
      <c r="D225" s="80" t="s">
        <v>143</v>
      </c>
      <c r="E225" s="101">
        <v>2</v>
      </c>
      <c r="F225" s="79">
        <v>1</v>
      </c>
      <c r="G225" s="77">
        <f t="shared" si="121"/>
        <v>0.5</v>
      </c>
      <c r="H225" s="79">
        <v>1</v>
      </c>
      <c r="I225" s="77">
        <f t="shared" si="122"/>
        <v>0.5</v>
      </c>
      <c r="J225" s="101">
        <v>2</v>
      </c>
      <c r="K225" s="79">
        <v>0</v>
      </c>
      <c r="L225" s="77">
        <f t="shared" si="123"/>
        <v>0</v>
      </c>
      <c r="M225" s="79">
        <v>2</v>
      </c>
      <c r="N225" s="77">
        <f t="shared" si="124"/>
        <v>1</v>
      </c>
      <c r="O225" s="101">
        <v>411</v>
      </c>
      <c r="P225" s="79">
        <v>161</v>
      </c>
      <c r="Q225" s="77">
        <f t="shared" si="125"/>
        <v>0.39172749391727496</v>
      </c>
      <c r="R225" s="79">
        <v>250</v>
      </c>
      <c r="S225" s="77">
        <f t="shared" si="126"/>
        <v>0.6082725060827251</v>
      </c>
      <c r="T225" s="101">
        <v>309</v>
      </c>
      <c r="U225" s="79">
        <v>131</v>
      </c>
      <c r="V225" s="77">
        <f t="shared" si="127"/>
        <v>0.42394822006472493</v>
      </c>
      <c r="W225" s="79">
        <v>178</v>
      </c>
      <c r="X225" s="77">
        <f t="shared" si="128"/>
        <v>0.57605177993527512</v>
      </c>
      <c r="Y225" s="101">
        <v>192</v>
      </c>
      <c r="Z225" s="79">
        <v>48</v>
      </c>
      <c r="AA225" s="77">
        <f t="shared" si="129"/>
        <v>0.25</v>
      </c>
      <c r="AB225" s="79">
        <v>144</v>
      </c>
      <c r="AC225" s="77">
        <f t="shared" si="130"/>
        <v>0.75</v>
      </c>
      <c r="AD225" s="101">
        <v>79</v>
      </c>
      <c r="AE225" s="79">
        <v>17</v>
      </c>
      <c r="AF225" s="77">
        <f t="shared" si="131"/>
        <v>0.21518987341772153</v>
      </c>
      <c r="AG225" s="79">
        <v>62</v>
      </c>
      <c r="AH225" s="77">
        <f t="shared" si="132"/>
        <v>0.78481012658227844</v>
      </c>
      <c r="AI225" s="101">
        <v>29</v>
      </c>
      <c r="AJ225" s="79">
        <v>1</v>
      </c>
      <c r="AK225" s="77">
        <f t="shared" si="133"/>
        <v>3.4482758620689655E-2</v>
      </c>
      <c r="AL225" s="79">
        <v>28</v>
      </c>
      <c r="AM225" s="77">
        <f t="shared" si="134"/>
        <v>0.96551724137931039</v>
      </c>
      <c r="AN225" s="101">
        <f t="shared" si="135"/>
        <v>1024</v>
      </c>
      <c r="AO225" s="79">
        <f t="shared" si="136"/>
        <v>359</v>
      </c>
      <c r="AP225" s="77">
        <f t="shared" si="137"/>
        <v>0.3505859375</v>
      </c>
      <c r="AQ225" s="78">
        <f t="shared" si="120"/>
        <v>665</v>
      </c>
      <c r="AR225" s="77">
        <f t="shared" si="138"/>
        <v>0.6494140625</v>
      </c>
      <c r="AS225" s="98"/>
      <c r="AT225" s="272">
        <v>74</v>
      </c>
      <c r="AU225" s="342" t="s">
        <v>33</v>
      </c>
      <c r="AV225" s="11" t="s">
        <v>136</v>
      </c>
      <c r="AW225" s="225">
        <v>990</v>
      </c>
      <c r="AX225" s="40">
        <v>316</v>
      </c>
      <c r="AY225" s="91">
        <v>0.31919191919191919</v>
      </c>
      <c r="AZ225" s="40">
        <v>674</v>
      </c>
      <c r="BA225" s="91">
        <v>0.68080808080808086</v>
      </c>
      <c r="BB225" s="98"/>
      <c r="BD225" s="87"/>
      <c r="BE225" s="86"/>
      <c r="BF225" s="86"/>
      <c r="BG225" s="86"/>
      <c r="BH225" s="86"/>
      <c r="BI225" s="86"/>
      <c r="BJ225" s="86"/>
      <c r="BK225" s="86"/>
      <c r="BL225" s="86"/>
      <c r="BM225" s="85"/>
    </row>
    <row r="226" spans="2:92" s="12" customFormat="1" ht="13.5" customHeight="1">
      <c r="B226" s="263"/>
      <c r="C226" s="330"/>
      <c r="D226" s="70" t="s">
        <v>142</v>
      </c>
      <c r="E226" s="102">
        <v>0</v>
      </c>
      <c r="F226" s="69">
        <v>0</v>
      </c>
      <c r="G226" s="67" t="str">
        <f t="shared" si="121"/>
        <v>-</v>
      </c>
      <c r="H226" s="69">
        <v>0</v>
      </c>
      <c r="I226" s="67" t="str">
        <f t="shared" si="122"/>
        <v>-</v>
      </c>
      <c r="J226" s="102">
        <v>0</v>
      </c>
      <c r="K226" s="69">
        <v>0</v>
      </c>
      <c r="L226" s="67" t="str">
        <f t="shared" si="123"/>
        <v>-</v>
      </c>
      <c r="M226" s="69">
        <v>0</v>
      </c>
      <c r="N226" s="67" t="str">
        <f t="shared" si="124"/>
        <v>-</v>
      </c>
      <c r="O226" s="102">
        <v>114</v>
      </c>
      <c r="P226" s="69">
        <v>36</v>
      </c>
      <c r="Q226" s="67">
        <f t="shared" si="125"/>
        <v>0.31578947368421051</v>
      </c>
      <c r="R226" s="69">
        <v>78</v>
      </c>
      <c r="S226" s="67">
        <f t="shared" si="126"/>
        <v>0.68421052631578949</v>
      </c>
      <c r="T226" s="102">
        <v>52</v>
      </c>
      <c r="U226" s="69">
        <v>13</v>
      </c>
      <c r="V226" s="67">
        <f t="shared" si="127"/>
        <v>0.25</v>
      </c>
      <c r="W226" s="69">
        <v>39</v>
      </c>
      <c r="X226" s="67">
        <f t="shared" si="128"/>
        <v>0.75</v>
      </c>
      <c r="Y226" s="102">
        <v>27</v>
      </c>
      <c r="Z226" s="69">
        <v>4</v>
      </c>
      <c r="AA226" s="67">
        <f t="shared" si="129"/>
        <v>0.14814814814814814</v>
      </c>
      <c r="AB226" s="69">
        <v>23</v>
      </c>
      <c r="AC226" s="67">
        <f t="shared" si="130"/>
        <v>0.85185185185185186</v>
      </c>
      <c r="AD226" s="102">
        <v>12</v>
      </c>
      <c r="AE226" s="69">
        <v>2</v>
      </c>
      <c r="AF226" s="67">
        <f t="shared" si="131"/>
        <v>0.16666666666666666</v>
      </c>
      <c r="AG226" s="69">
        <v>10</v>
      </c>
      <c r="AH226" s="67">
        <f t="shared" si="132"/>
        <v>0.83333333333333337</v>
      </c>
      <c r="AI226" s="102">
        <v>8</v>
      </c>
      <c r="AJ226" s="69">
        <v>1</v>
      </c>
      <c r="AK226" s="67">
        <f t="shared" si="133"/>
        <v>0.125</v>
      </c>
      <c r="AL226" s="69">
        <v>7</v>
      </c>
      <c r="AM226" s="67">
        <f t="shared" si="134"/>
        <v>0.875</v>
      </c>
      <c r="AN226" s="102">
        <f t="shared" si="135"/>
        <v>213</v>
      </c>
      <c r="AO226" s="69">
        <f t="shared" si="136"/>
        <v>56</v>
      </c>
      <c r="AP226" s="67">
        <f t="shared" si="137"/>
        <v>0.26291079812206575</v>
      </c>
      <c r="AQ226" s="68">
        <f t="shared" si="120"/>
        <v>157</v>
      </c>
      <c r="AR226" s="67">
        <f t="shared" si="138"/>
        <v>0.73708920187793425</v>
      </c>
      <c r="AS226" s="98"/>
      <c r="AT226" s="272"/>
      <c r="AU226" s="342"/>
      <c r="AV226" s="11" t="s">
        <v>142</v>
      </c>
      <c r="AW226" s="225">
        <v>211</v>
      </c>
      <c r="AX226" s="40">
        <v>41</v>
      </c>
      <c r="AY226" s="91">
        <v>0.19431279620853081</v>
      </c>
      <c r="AZ226" s="40">
        <v>170</v>
      </c>
      <c r="BA226" s="91">
        <v>0.80568720379146919</v>
      </c>
      <c r="BB226" s="98"/>
      <c r="BD226" s="87"/>
      <c r="BE226" s="86"/>
      <c r="BF226" s="86"/>
      <c r="BG226" s="86"/>
      <c r="BH226" s="86"/>
      <c r="BI226" s="86"/>
      <c r="BJ226" s="86"/>
      <c r="BK226" s="86"/>
      <c r="BL226" s="86"/>
      <c r="BM226" s="85"/>
    </row>
    <row r="227" spans="2:92" s="12" customFormat="1" ht="13.5" customHeight="1" thickBot="1">
      <c r="B227" s="264"/>
      <c r="C227" s="332"/>
      <c r="D227" s="76" t="s">
        <v>141</v>
      </c>
      <c r="E227" s="103">
        <v>2</v>
      </c>
      <c r="F227" s="75">
        <v>1</v>
      </c>
      <c r="G227" s="13">
        <f t="shared" si="121"/>
        <v>0.5</v>
      </c>
      <c r="H227" s="75">
        <v>1</v>
      </c>
      <c r="I227" s="13">
        <f t="shared" si="122"/>
        <v>0.5</v>
      </c>
      <c r="J227" s="103">
        <v>2</v>
      </c>
      <c r="K227" s="75">
        <v>0</v>
      </c>
      <c r="L227" s="13">
        <f t="shared" si="123"/>
        <v>0</v>
      </c>
      <c r="M227" s="75">
        <v>2</v>
      </c>
      <c r="N227" s="13">
        <f t="shared" si="124"/>
        <v>1</v>
      </c>
      <c r="O227" s="103">
        <v>525</v>
      </c>
      <c r="P227" s="75">
        <v>197</v>
      </c>
      <c r="Q227" s="13">
        <f t="shared" si="125"/>
        <v>0.37523809523809526</v>
      </c>
      <c r="R227" s="75">
        <v>328</v>
      </c>
      <c r="S227" s="13">
        <f t="shared" si="126"/>
        <v>0.62476190476190474</v>
      </c>
      <c r="T227" s="103">
        <v>361</v>
      </c>
      <c r="U227" s="75">
        <v>144</v>
      </c>
      <c r="V227" s="13">
        <f t="shared" si="127"/>
        <v>0.39889196675900279</v>
      </c>
      <c r="W227" s="75">
        <v>217</v>
      </c>
      <c r="X227" s="13">
        <f t="shared" si="128"/>
        <v>0.60110803324099726</v>
      </c>
      <c r="Y227" s="103">
        <v>219</v>
      </c>
      <c r="Z227" s="75">
        <v>52</v>
      </c>
      <c r="AA227" s="13">
        <f t="shared" si="129"/>
        <v>0.23744292237442921</v>
      </c>
      <c r="AB227" s="75">
        <v>167</v>
      </c>
      <c r="AC227" s="13">
        <f t="shared" si="130"/>
        <v>0.76255707762557079</v>
      </c>
      <c r="AD227" s="103">
        <v>91</v>
      </c>
      <c r="AE227" s="75">
        <v>19</v>
      </c>
      <c r="AF227" s="13">
        <f t="shared" si="131"/>
        <v>0.2087912087912088</v>
      </c>
      <c r="AG227" s="75">
        <v>72</v>
      </c>
      <c r="AH227" s="13">
        <f t="shared" si="132"/>
        <v>0.79120879120879117</v>
      </c>
      <c r="AI227" s="103">
        <v>37</v>
      </c>
      <c r="AJ227" s="75">
        <v>2</v>
      </c>
      <c r="AK227" s="13">
        <f t="shared" si="133"/>
        <v>5.4054054054054057E-2</v>
      </c>
      <c r="AL227" s="75">
        <v>35</v>
      </c>
      <c r="AM227" s="13">
        <f t="shared" si="134"/>
        <v>0.94594594594594594</v>
      </c>
      <c r="AN227" s="103">
        <f t="shared" si="135"/>
        <v>1237</v>
      </c>
      <c r="AO227" s="75">
        <f t="shared" si="136"/>
        <v>415</v>
      </c>
      <c r="AP227" s="13">
        <f t="shared" si="137"/>
        <v>0.3354890864995958</v>
      </c>
      <c r="AQ227" s="34">
        <f t="shared" si="120"/>
        <v>822</v>
      </c>
      <c r="AR227" s="13">
        <f t="shared" si="138"/>
        <v>0.66451091350040425</v>
      </c>
      <c r="AS227" s="98"/>
      <c r="AT227" s="272"/>
      <c r="AU227" s="342"/>
      <c r="AV227" s="160" t="s">
        <v>74</v>
      </c>
      <c r="AW227" s="225">
        <v>1201</v>
      </c>
      <c r="AX227" s="40">
        <v>357</v>
      </c>
      <c r="AY227" s="91">
        <v>0.29725228975853457</v>
      </c>
      <c r="AZ227" s="40">
        <v>844</v>
      </c>
      <c r="BA227" s="91">
        <v>0.70274771024146543</v>
      </c>
      <c r="BB227" s="98"/>
      <c r="BD227" s="85"/>
      <c r="BE227" s="85"/>
      <c r="BF227" s="85"/>
      <c r="BG227" s="85"/>
      <c r="BH227" s="85"/>
      <c r="BI227" s="85"/>
      <c r="BJ227" s="85"/>
      <c r="BK227" s="85"/>
      <c r="BL227" s="85"/>
      <c r="BM227" s="85"/>
    </row>
    <row r="228" spans="2:92" s="12" customFormat="1" ht="13.5" customHeight="1" thickTop="1">
      <c r="B228" s="279" t="s">
        <v>144</v>
      </c>
      <c r="C228" s="280"/>
      <c r="D228" s="74" t="s">
        <v>143</v>
      </c>
      <c r="E228" s="104">
        <f>地区別_医科健診医療機関受診状況!E30</f>
        <v>1856</v>
      </c>
      <c r="F228" s="73">
        <f>地区別_医科健診医療機関受診状況!F30</f>
        <v>253</v>
      </c>
      <c r="G228" s="71">
        <f>地区別_医科健診医療機関受診状況!G30</f>
        <v>0.13631465517241378</v>
      </c>
      <c r="H228" s="73">
        <f>地区別_医科健診医療機関受診状況!H30</f>
        <v>1603</v>
      </c>
      <c r="I228" s="71">
        <f>地区別_医科健診医療機関受診状況!I30</f>
        <v>0.86368534482758619</v>
      </c>
      <c r="J228" s="104">
        <f>地区別_医科健診医療機関受診状況!J30</f>
        <v>6116</v>
      </c>
      <c r="K228" s="73">
        <f>地区別_医科健診医療機関受診状況!K30</f>
        <v>725</v>
      </c>
      <c r="L228" s="71">
        <f>地区別_医科健診医療機関受診状況!L30</f>
        <v>0.11854153041203401</v>
      </c>
      <c r="M228" s="73">
        <f>地区別_医科健診医療機関受診状況!M30</f>
        <v>5391</v>
      </c>
      <c r="N228" s="71">
        <f>地区別_医科健診医療機関受診状況!N30</f>
        <v>0.88145846958796603</v>
      </c>
      <c r="O228" s="104">
        <f>地区別_医科健診医療機関受診状況!O30</f>
        <v>367686</v>
      </c>
      <c r="P228" s="73">
        <f>地区別_医科健診医療機関受診状況!P30</f>
        <v>90408</v>
      </c>
      <c r="Q228" s="71">
        <f>地区別_医科健診医療機関受診状況!Q30</f>
        <v>0.24588371599680162</v>
      </c>
      <c r="R228" s="73">
        <f>地区別_医科健診医療機関受診状況!R30</f>
        <v>277278</v>
      </c>
      <c r="S228" s="71">
        <f>地区別_医科健診医療機関受診状況!S30</f>
        <v>0.75411628400319841</v>
      </c>
      <c r="T228" s="104">
        <f>地区別_医科健診医療機関受診状況!T30</f>
        <v>333124</v>
      </c>
      <c r="U228" s="73">
        <f>地区別_医科健診医療機関受診状況!U30</f>
        <v>72059</v>
      </c>
      <c r="V228" s="71">
        <f>地区別_医科健診医療機関受診状況!V30</f>
        <v>0.21631284446632484</v>
      </c>
      <c r="W228" s="73">
        <f>地区別_医科健診医療機関受診状況!W30</f>
        <v>261065</v>
      </c>
      <c r="X228" s="71">
        <f>地区別_医科健診医療機関受診状況!X30</f>
        <v>0.78368715553367518</v>
      </c>
      <c r="Y228" s="104">
        <f>地区別_医科健診医療機関受診状況!Y30</f>
        <v>209797</v>
      </c>
      <c r="Z228" s="73">
        <f>地区別_医科健診医療機関受診状況!Z30</f>
        <v>32340</v>
      </c>
      <c r="AA228" s="71">
        <f>地区別_医科健診医療機関受診状況!AA30</f>
        <v>0.15414901071035333</v>
      </c>
      <c r="AB228" s="73">
        <f>地区別_医科健診医療機関受診状況!AB30</f>
        <v>177457</v>
      </c>
      <c r="AC228" s="71">
        <f>地区別_医科健診医療機関受診状況!AC30</f>
        <v>0.84585098928964664</v>
      </c>
      <c r="AD228" s="104">
        <f>地区別_医科健診医療機関受診状況!AD30</f>
        <v>89281</v>
      </c>
      <c r="AE228" s="73">
        <f>地区別_医科健診医療機関受診状況!AE30</f>
        <v>9231</v>
      </c>
      <c r="AF228" s="71">
        <f>地区別_医科健診医療機関受診状況!AF30</f>
        <v>0.10339265913240218</v>
      </c>
      <c r="AG228" s="73">
        <f>地区別_医科健診医療機関受診状況!AG30</f>
        <v>80050</v>
      </c>
      <c r="AH228" s="71">
        <f>地区別_医科健診医療機関受診状況!AH30</f>
        <v>0.89660734086759786</v>
      </c>
      <c r="AI228" s="104">
        <f>地区別_医科健診医療機関受診状況!AI30</f>
        <v>27229</v>
      </c>
      <c r="AJ228" s="73">
        <f>地区別_医科健診医療機関受診状況!AJ30</f>
        <v>1793</v>
      </c>
      <c r="AK228" s="71">
        <f>地区別_医科健診医療機関受診状況!AK30</f>
        <v>6.5848911087443535E-2</v>
      </c>
      <c r="AL228" s="73">
        <f>地区別_医科健診医療機関受診状況!AL30</f>
        <v>25436</v>
      </c>
      <c r="AM228" s="71">
        <f>地区別_医科健診医療機関受診状況!AM30</f>
        <v>0.93415108891255649</v>
      </c>
      <c r="AN228" s="104">
        <f>地区別_医科健診医療機関受診状況!AN30</f>
        <v>1035089</v>
      </c>
      <c r="AO228" s="73">
        <f>地区別_医科健診医療機関受診状況!AO30</f>
        <v>206809</v>
      </c>
      <c r="AP228" s="71">
        <f>地区別_医科健診医療機関受診状況!AP30</f>
        <v>0.19979827821568966</v>
      </c>
      <c r="AQ228" s="72">
        <f>地区別_医科健診医療機関受診状況!AQ30</f>
        <v>828280</v>
      </c>
      <c r="AR228" s="71">
        <f>地区別_医科健診医療機関受診状況!AR30</f>
        <v>0.80020172178431037</v>
      </c>
      <c r="AS228" s="98"/>
      <c r="AT228" s="272" t="s">
        <v>144</v>
      </c>
      <c r="AU228" s="272"/>
      <c r="AV228" s="11" t="s">
        <v>136</v>
      </c>
      <c r="AW228" s="225">
        <v>1001944</v>
      </c>
      <c r="AX228" s="40">
        <v>194770</v>
      </c>
      <c r="AY228" s="91">
        <v>0.19439210175418986</v>
      </c>
      <c r="AZ228" s="40">
        <v>807174</v>
      </c>
      <c r="BA228" s="91">
        <v>0.80560789824581014</v>
      </c>
      <c r="BB228" s="98"/>
      <c r="BD228" s="85"/>
      <c r="BE228" s="85"/>
      <c r="BF228" s="85"/>
      <c r="BG228" s="85"/>
      <c r="BH228" s="85"/>
      <c r="BI228" s="85"/>
      <c r="BJ228" s="85"/>
      <c r="BK228" s="85"/>
      <c r="BL228" s="85"/>
      <c r="BM228" s="85"/>
    </row>
    <row r="229" spans="2:92" s="12" customFormat="1" ht="13.5" customHeight="1">
      <c r="B229" s="281"/>
      <c r="C229" s="282"/>
      <c r="D229" s="70" t="s">
        <v>142</v>
      </c>
      <c r="E229" s="102">
        <f>地区別_医科健診医療機関受診状況!E31</f>
        <v>286</v>
      </c>
      <c r="F229" s="69">
        <f>地区別_医科健診医療機関受診状況!F31</f>
        <v>51</v>
      </c>
      <c r="G229" s="67">
        <f>地区別_医科健診医療機関受診状況!G31</f>
        <v>0.17832167832167833</v>
      </c>
      <c r="H229" s="69">
        <f>地区別_医科健診医療機関受診状況!H31</f>
        <v>235</v>
      </c>
      <c r="I229" s="67">
        <f>地区別_医科健診医療機関受診状況!I31</f>
        <v>0.82167832167832167</v>
      </c>
      <c r="J229" s="102">
        <f>地区別_医科健診医療機関受診状況!J31</f>
        <v>797</v>
      </c>
      <c r="K229" s="69">
        <f>地区別_医科健診医療機関受診状況!K31</f>
        <v>106</v>
      </c>
      <c r="L229" s="67">
        <f>地区別_医科健診医療機関受診状況!L31</f>
        <v>0.1329987452948557</v>
      </c>
      <c r="M229" s="69">
        <f>地区別_医科健診医療機関受診状況!M31</f>
        <v>691</v>
      </c>
      <c r="N229" s="67">
        <f>地区別_医科健診医療機関受診状況!N31</f>
        <v>0.86700125470514433</v>
      </c>
      <c r="O229" s="102">
        <f>地区別_医科健診医療機関受診状況!O31</f>
        <v>81015</v>
      </c>
      <c r="P229" s="69">
        <f>地区別_医科健診医療機関受診状況!P31</f>
        <v>14225</v>
      </c>
      <c r="Q229" s="67">
        <f>地区別_医科健診医療機関受診状況!Q31</f>
        <v>0.17558476825279271</v>
      </c>
      <c r="R229" s="69">
        <f>地区別_医科健診医療機関受診状況!R31</f>
        <v>66790</v>
      </c>
      <c r="S229" s="67">
        <f>地区別_医科健診医療機関受診状況!S31</f>
        <v>0.82441523174720732</v>
      </c>
      <c r="T229" s="102">
        <f>地区別_医科健診医療機関受診状況!T31</f>
        <v>45539</v>
      </c>
      <c r="U229" s="69">
        <f>地区別_医科健診医療機関受診状況!U31</f>
        <v>8051</v>
      </c>
      <c r="V229" s="67">
        <f>地区別_医科健診医療機関受診状況!V31</f>
        <v>0.17679351764421705</v>
      </c>
      <c r="W229" s="69">
        <f>地区別_医科健診医療機関受診状況!W31</f>
        <v>37488</v>
      </c>
      <c r="X229" s="67">
        <f>地区別_医科健診医療機関受診状況!X31</f>
        <v>0.82320648235578298</v>
      </c>
      <c r="Y229" s="102">
        <f>地区別_医科健診医療機関受診状況!Y31</f>
        <v>22960</v>
      </c>
      <c r="Z229" s="69">
        <f>地区別_医科健診医療機関受診状況!Z31</f>
        <v>2681</v>
      </c>
      <c r="AA229" s="67">
        <f>地区別_医科健診医療機関受診状況!AA31</f>
        <v>0.11676829268292684</v>
      </c>
      <c r="AB229" s="69">
        <f>地区別_医科健診医療機関受診状況!AB31</f>
        <v>20279</v>
      </c>
      <c r="AC229" s="67">
        <f>地区別_医科健診医療機関受診状況!AC31</f>
        <v>0.88323170731707312</v>
      </c>
      <c r="AD229" s="102">
        <f>地区別_医科健診医療機関受診状況!AD31</f>
        <v>10913</v>
      </c>
      <c r="AE229" s="69">
        <f>地区別_医科健診医療機関受診状況!AE31</f>
        <v>622</v>
      </c>
      <c r="AF229" s="67">
        <f>地区別_医科健診医療機関受診状況!AF31</f>
        <v>5.6996243012920368E-2</v>
      </c>
      <c r="AG229" s="69">
        <f>地区別_医科健診医療機関受診状況!AG31</f>
        <v>10291</v>
      </c>
      <c r="AH229" s="67">
        <f>地区別_医科健診医療機関受診状況!AH31</f>
        <v>0.94300375698707961</v>
      </c>
      <c r="AI229" s="102">
        <f>地区別_医科健診医療機関受診状況!AI31</f>
        <v>5315</v>
      </c>
      <c r="AJ229" s="69">
        <f>地区別_医科健診医療機関受診状況!AJ31</f>
        <v>113</v>
      </c>
      <c r="AK229" s="67">
        <f>地区別_医科健診医療機関受診状況!AK31</f>
        <v>2.1260583254938851E-2</v>
      </c>
      <c r="AL229" s="69">
        <f>地区別_医科健診医療機関受診状況!AL31</f>
        <v>5202</v>
      </c>
      <c r="AM229" s="67">
        <f>地区別_医科健診医療機関受診状況!AM31</f>
        <v>0.97873941674506115</v>
      </c>
      <c r="AN229" s="102">
        <f>地区別_医科健診医療機関受診状況!AN31</f>
        <v>166825</v>
      </c>
      <c r="AO229" s="69">
        <f>地区別_医科健診医療機関受診状況!AO31</f>
        <v>25849</v>
      </c>
      <c r="AP229" s="67">
        <f>地区別_医科健診医療機関受診状況!AP31</f>
        <v>0.15494680053948748</v>
      </c>
      <c r="AQ229" s="68">
        <f>地区別_医科健診医療機関受診状況!AQ31</f>
        <v>140976</v>
      </c>
      <c r="AR229" s="67">
        <f>地区別_医科健診医療機関受診状況!AR31</f>
        <v>0.84505319946051249</v>
      </c>
      <c r="AS229" s="98"/>
      <c r="AT229" s="272"/>
      <c r="AU229" s="272"/>
      <c r="AV229" s="11" t="s">
        <v>142</v>
      </c>
      <c r="AW229" s="225">
        <v>167663</v>
      </c>
      <c r="AX229" s="40">
        <v>25631</v>
      </c>
      <c r="AY229" s="91">
        <v>0.15287213040444225</v>
      </c>
      <c r="AZ229" s="40">
        <v>142032</v>
      </c>
      <c r="BA229" s="91">
        <v>0.84712786959555775</v>
      </c>
      <c r="BB229" s="98"/>
      <c r="BD229" s="85"/>
      <c r="BE229" s="85"/>
      <c r="BF229" s="85"/>
      <c r="BG229" s="85"/>
      <c r="BH229" s="85"/>
      <c r="BI229" s="85"/>
      <c r="BJ229" s="85"/>
      <c r="BK229" s="85"/>
      <c r="BL229" s="85"/>
      <c r="BM229" s="85"/>
    </row>
    <row r="230" spans="2:92" s="12" customFormat="1" ht="13.5" customHeight="1">
      <c r="B230" s="267"/>
      <c r="C230" s="268"/>
      <c r="D230" s="63" t="s">
        <v>141</v>
      </c>
      <c r="E230" s="105">
        <f>地区別_医科健診医療機関受診状況!E32</f>
        <v>2142</v>
      </c>
      <c r="F230" s="62">
        <f>地区別_医科健診医療機関受診状況!F32</f>
        <v>304</v>
      </c>
      <c r="G230" s="60">
        <f>地区別_医科健診医療機関受診状況!G32</f>
        <v>0.1419234360410831</v>
      </c>
      <c r="H230" s="62">
        <f>地区別_医科健診医療機関受診状況!H32</f>
        <v>1838</v>
      </c>
      <c r="I230" s="60">
        <f>地区別_医科健診医療機関受診状況!I32</f>
        <v>0.85807656395891685</v>
      </c>
      <c r="J230" s="105">
        <f>地区別_医科健診医療機関受診状況!J32</f>
        <v>6913</v>
      </c>
      <c r="K230" s="62">
        <f>地区別_医科健診医療機関受診状況!K32</f>
        <v>831</v>
      </c>
      <c r="L230" s="60">
        <f>地区別_医科健診医療機関受診状況!L32</f>
        <v>0.12020830319687545</v>
      </c>
      <c r="M230" s="62">
        <f>地区別_医科健診医療機関受診状況!M32</f>
        <v>6082</v>
      </c>
      <c r="N230" s="60">
        <f>地区別_医科健診医療機関受診状況!N32</f>
        <v>0.87979169680312452</v>
      </c>
      <c r="O230" s="105">
        <f>地区別_医科健診医療機関受診状況!O32</f>
        <v>448701</v>
      </c>
      <c r="P230" s="62">
        <f>地区別_医科健診医療機関受診状況!P32</f>
        <v>104633</v>
      </c>
      <c r="Q230" s="60">
        <f>地区別_医科健診医療機関受診状況!Q32</f>
        <v>0.23319092223997717</v>
      </c>
      <c r="R230" s="62">
        <f>地区別_医科健診医療機関受診状況!R32</f>
        <v>344068</v>
      </c>
      <c r="S230" s="60">
        <f>地区別_医科健診医療機関受診状況!S32</f>
        <v>0.76680907776002283</v>
      </c>
      <c r="T230" s="105">
        <f>地区別_医科健診医療機関受診状況!T32</f>
        <v>378663</v>
      </c>
      <c r="U230" s="62">
        <f>地区別_医科健診医療機関受診状況!U32</f>
        <v>80110</v>
      </c>
      <c r="V230" s="60">
        <f>地区別_医科健診医療機関受診状況!V32</f>
        <v>0.21156014714931218</v>
      </c>
      <c r="W230" s="62">
        <f>地区別_医科健診医療機関受診状況!W32</f>
        <v>298553</v>
      </c>
      <c r="X230" s="60">
        <f>地区別_医科健診医療機関受診状況!X32</f>
        <v>0.78843985285068785</v>
      </c>
      <c r="Y230" s="105">
        <f>地区別_医科健診医療機関受診状況!Y32</f>
        <v>232757</v>
      </c>
      <c r="Z230" s="62">
        <f>地区別_医科健診医療機関受診状況!Z32</f>
        <v>35021</v>
      </c>
      <c r="AA230" s="60">
        <f>地区別_医科健診医療機関受診状況!AA32</f>
        <v>0.150461640251421</v>
      </c>
      <c r="AB230" s="62">
        <f>地区別_医科健診医療機関受診状況!AB32</f>
        <v>197736</v>
      </c>
      <c r="AC230" s="60">
        <f>地区別_医科健診医療機関受診状況!AC32</f>
        <v>0.84953835974857894</v>
      </c>
      <c r="AD230" s="105">
        <f>地区別_医科健診医療機関受診状況!AD32</f>
        <v>100194</v>
      </c>
      <c r="AE230" s="62">
        <f>地区別_医科健診医療機関受診状況!AE32</f>
        <v>9853</v>
      </c>
      <c r="AF230" s="60">
        <f>地区別_医科健診医療機関受診状況!AF32</f>
        <v>9.8339221909495581E-2</v>
      </c>
      <c r="AG230" s="62">
        <f>地区別_医科健診医療機関受診状況!AG32</f>
        <v>90341</v>
      </c>
      <c r="AH230" s="60">
        <f>地区別_医科健診医療機関受診状況!AH32</f>
        <v>0.90166077809050438</v>
      </c>
      <c r="AI230" s="105">
        <f>地区別_医科健診医療機関受診状況!AI32</f>
        <v>32544</v>
      </c>
      <c r="AJ230" s="62">
        <f>地区別_医科健診医療機関受診状況!AJ32</f>
        <v>1906</v>
      </c>
      <c r="AK230" s="60">
        <f>地区別_医科健診医療機関受診状況!AK32</f>
        <v>5.8566863323500494E-2</v>
      </c>
      <c r="AL230" s="62">
        <f>地区別_医科健診医療機関受診状況!AL32</f>
        <v>30638</v>
      </c>
      <c r="AM230" s="60">
        <f>地区別_医科健診医療機関受診状況!AM32</f>
        <v>0.94143313667649953</v>
      </c>
      <c r="AN230" s="105">
        <f>地区別_医科健診医療機関受診状況!AN32</f>
        <v>1201914</v>
      </c>
      <c r="AO230" s="62">
        <f>地区別_医科健診医療機関受診状況!AO32</f>
        <v>232658</v>
      </c>
      <c r="AP230" s="60">
        <f>地区別_医科健診医療機関受診状況!AP32</f>
        <v>0.19357291786267569</v>
      </c>
      <c r="AQ230" s="61">
        <f>地区別_医科健診医療機関受診状況!AQ32</f>
        <v>969256</v>
      </c>
      <c r="AR230" s="60">
        <f>地区別_医科健診医療機関受診状況!AR32</f>
        <v>0.80642708213732428</v>
      </c>
      <c r="AS230" s="98"/>
      <c r="AT230" s="272"/>
      <c r="AU230" s="272"/>
      <c r="AV230" s="160" t="s">
        <v>74</v>
      </c>
      <c r="AW230" s="225">
        <v>1169607</v>
      </c>
      <c r="AX230" s="40">
        <v>220401</v>
      </c>
      <c r="AY230" s="91">
        <v>0.188440219663528</v>
      </c>
      <c r="AZ230" s="40">
        <v>949206</v>
      </c>
      <c r="BA230" s="91">
        <v>0.81155978033647203</v>
      </c>
      <c r="BB230" s="98"/>
      <c r="BD230" s="85"/>
      <c r="BE230" s="85"/>
      <c r="BF230" s="85"/>
      <c r="BG230" s="85"/>
      <c r="BH230" s="85"/>
      <c r="BI230" s="85"/>
      <c r="BJ230" s="85"/>
      <c r="BK230" s="85"/>
      <c r="BL230" s="85"/>
      <c r="BM230" s="85"/>
    </row>
    <row r="231" spans="2:92" s="12" customFormat="1" ht="13.5" customHeight="1">
      <c r="B231" s="59"/>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98"/>
      <c r="AT231" s="59"/>
      <c r="AU231" s="58"/>
      <c r="AV231" s="58"/>
      <c r="AW231" s="58"/>
      <c r="AX231" s="58"/>
      <c r="AY231" s="58"/>
      <c r="AZ231" s="58"/>
      <c r="BA231" s="58"/>
      <c r="BB231" s="98"/>
      <c r="BD231" s="85"/>
      <c r="BE231" s="85"/>
      <c r="BF231" s="85"/>
      <c r="BG231" s="85"/>
      <c r="BH231" s="85"/>
      <c r="BI231" s="85"/>
      <c r="BJ231" s="85"/>
      <c r="BK231" s="85"/>
      <c r="BL231" s="85"/>
      <c r="BM231" s="85"/>
      <c r="CB231" s="3"/>
      <c r="CC231" s="3"/>
      <c r="CD231" s="3"/>
      <c r="CE231" s="3"/>
      <c r="CF231" s="3"/>
      <c r="CG231" s="3"/>
      <c r="CH231" s="3"/>
      <c r="CI231" s="3"/>
      <c r="CJ231" s="3"/>
      <c r="CK231" s="3"/>
      <c r="CL231" s="3"/>
      <c r="CM231" s="3"/>
      <c r="CN231" s="3"/>
    </row>
  </sheetData>
  <mergeCells count="362">
    <mergeCell ref="CO3:CO5"/>
    <mergeCell ref="BD3:BD5"/>
    <mergeCell ref="BN3:BN5"/>
    <mergeCell ref="CB3:CB5"/>
    <mergeCell ref="AN3:AR3"/>
    <mergeCell ref="AN4:AN5"/>
    <mergeCell ref="AI4:AI5"/>
    <mergeCell ref="AD4:AD5"/>
    <mergeCell ref="Y4:Y5"/>
    <mergeCell ref="AI3:AM3"/>
    <mergeCell ref="AD3:AH3"/>
    <mergeCell ref="Y3:AC3"/>
    <mergeCell ref="AQ4:AR4"/>
    <mergeCell ref="AW3:BA3"/>
    <mergeCell ref="AW4:AW5"/>
    <mergeCell ref="AX4:AY4"/>
    <mergeCell ref="AZ4:BA4"/>
    <mergeCell ref="AT3:AT5"/>
    <mergeCell ref="AU3:AU5"/>
    <mergeCell ref="AV3:AV5"/>
    <mergeCell ref="CC3:CH3"/>
    <mergeCell ref="CC4:CE4"/>
    <mergeCell ref="CF4:CH4"/>
    <mergeCell ref="CI4:CK4"/>
    <mergeCell ref="O4:O5"/>
    <mergeCell ref="J4:J5"/>
    <mergeCell ref="AO4:AP4"/>
    <mergeCell ref="AJ4:AK4"/>
    <mergeCell ref="AE4:AF4"/>
    <mergeCell ref="U4:V4"/>
    <mergeCell ref="P4:Q4"/>
    <mergeCell ref="K4:L4"/>
    <mergeCell ref="R4:S4"/>
    <mergeCell ref="AL4:AM4"/>
    <mergeCell ref="AB4:AC4"/>
    <mergeCell ref="Z4:AA4"/>
    <mergeCell ref="AG4:AH4"/>
    <mergeCell ref="B84:B86"/>
    <mergeCell ref="B33:B35"/>
    <mergeCell ref="B30:B32"/>
    <mergeCell ref="J3:N3"/>
    <mergeCell ref="B27:B29"/>
    <mergeCell ref="B24:B26"/>
    <mergeCell ref="B57:B59"/>
    <mergeCell ref="B54:B56"/>
    <mergeCell ref="B51:B53"/>
    <mergeCell ref="B48:B50"/>
    <mergeCell ref="B45:B47"/>
    <mergeCell ref="B42:B44"/>
    <mergeCell ref="B39:B41"/>
    <mergeCell ref="B36:B38"/>
    <mergeCell ref="C84:C86"/>
    <mergeCell ref="B69:B71"/>
    <mergeCell ref="B66:B68"/>
    <mergeCell ref="B63:B65"/>
    <mergeCell ref="B60:B62"/>
    <mergeCell ref="B75:B77"/>
    <mergeCell ref="B78:B80"/>
    <mergeCell ref="B81:B83"/>
    <mergeCell ref="C75:C77"/>
    <mergeCell ref="C78:C80"/>
    <mergeCell ref="T3:X3"/>
    <mergeCell ref="E3:I3"/>
    <mergeCell ref="E4:E5"/>
    <mergeCell ref="B15:B17"/>
    <mergeCell ref="B12:B14"/>
    <mergeCell ref="B9:B11"/>
    <mergeCell ref="B6:B8"/>
    <mergeCell ref="B21:B23"/>
    <mergeCell ref="B18:B20"/>
    <mergeCell ref="C21:C23"/>
    <mergeCell ref="C18:C20"/>
    <mergeCell ref="C15:C17"/>
    <mergeCell ref="F4:G4"/>
    <mergeCell ref="H4:I4"/>
    <mergeCell ref="M4:N4"/>
    <mergeCell ref="W4:X4"/>
    <mergeCell ref="C9:C11"/>
    <mergeCell ref="C6:C8"/>
    <mergeCell ref="C12:C14"/>
    <mergeCell ref="O3:S3"/>
    <mergeCell ref="B3:B5"/>
    <mergeCell ref="C3:C5"/>
    <mergeCell ref="D3:D5"/>
    <mergeCell ref="T4:T5"/>
    <mergeCell ref="B87:B89"/>
    <mergeCell ref="B90:B92"/>
    <mergeCell ref="B93:B95"/>
    <mergeCell ref="B96:B98"/>
    <mergeCell ref="B99:B101"/>
    <mergeCell ref="B102:B104"/>
    <mergeCell ref="B105:B107"/>
    <mergeCell ref="B108:B110"/>
    <mergeCell ref="B111:B113"/>
    <mergeCell ref="C81:C83"/>
    <mergeCell ref="B72:B74"/>
    <mergeCell ref="B147:B149"/>
    <mergeCell ref="B150:B152"/>
    <mergeCell ref="B153:B155"/>
    <mergeCell ref="C147:C149"/>
    <mergeCell ref="C150:C152"/>
    <mergeCell ref="C153:C155"/>
    <mergeCell ref="B144:B146"/>
    <mergeCell ref="C144:C146"/>
    <mergeCell ref="B114:B116"/>
    <mergeCell ref="C114:C116"/>
    <mergeCell ref="C87:C89"/>
    <mergeCell ref="C90:C92"/>
    <mergeCell ref="C93:C95"/>
    <mergeCell ref="C96:C98"/>
    <mergeCell ref="C99:C101"/>
    <mergeCell ref="C102:C104"/>
    <mergeCell ref="C105:C107"/>
    <mergeCell ref="C108:C110"/>
    <mergeCell ref="C117:C119"/>
    <mergeCell ref="C111:C113"/>
    <mergeCell ref="C120:C122"/>
    <mergeCell ref="C123:C125"/>
    <mergeCell ref="B165:B167"/>
    <mergeCell ref="B168:B170"/>
    <mergeCell ref="B171:B173"/>
    <mergeCell ref="C165:C167"/>
    <mergeCell ref="C168:C170"/>
    <mergeCell ref="C171:C173"/>
    <mergeCell ref="C156:C158"/>
    <mergeCell ref="C159:C161"/>
    <mergeCell ref="C162:C164"/>
    <mergeCell ref="B189:B191"/>
    <mergeCell ref="B192:B194"/>
    <mergeCell ref="B195:B197"/>
    <mergeCell ref="B198:B200"/>
    <mergeCell ref="B201:B203"/>
    <mergeCell ref="B204:B206"/>
    <mergeCell ref="B207:B209"/>
    <mergeCell ref="B210:B212"/>
    <mergeCell ref="B117:B119"/>
    <mergeCell ref="B120:B122"/>
    <mergeCell ref="B123:B125"/>
    <mergeCell ref="B126:B128"/>
    <mergeCell ref="B129:B131"/>
    <mergeCell ref="B132:B134"/>
    <mergeCell ref="B135:B137"/>
    <mergeCell ref="B138:B140"/>
    <mergeCell ref="B141:B143"/>
    <mergeCell ref="B174:B176"/>
    <mergeCell ref="B177:B179"/>
    <mergeCell ref="B180:B182"/>
    <mergeCell ref="B183:B185"/>
    <mergeCell ref="B156:B158"/>
    <mergeCell ref="B159:B161"/>
    <mergeCell ref="B162:B164"/>
    <mergeCell ref="B213:B215"/>
    <mergeCell ref="B216:B218"/>
    <mergeCell ref="B219:B221"/>
    <mergeCell ref="B222:B224"/>
    <mergeCell ref="B225:B227"/>
    <mergeCell ref="B228:C230"/>
    <mergeCell ref="C24:C26"/>
    <mergeCell ref="C27:C29"/>
    <mergeCell ref="C30:C32"/>
    <mergeCell ref="C33:C35"/>
    <mergeCell ref="C36:C38"/>
    <mergeCell ref="C39:C41"/>
    <mergeCell ref="C42:C44"/>
    <mergeCell ref="C45:C47"/>
    <mergeCell ref="C48:C50"/>
    <mergeCell ref="C51:C53"/>
    <mergeCell ref="C54:C56"/>
    <mergeCell ref="C57:C59"/>
    <mergeCell ref="C60:C62"/>
    <mergeCell ref="C63:C65"/>
    <mergeCell ref="C66:C68"/>
    <mergeCell ref="C69:C71"/>
    <mergeCell ref="C72:C74"/>
    <mergeCell ref="B186:B188"/>
    <mergeCell ref="C126:C128"/>
    <mergeCell ref="C129:C131"/>
    <mergeCell ref="C132:C134"/>
    <mergeCell ref="C135:C137"/>
    <mergeCell ref="C138:C140"/>
    <mergeCell ref="C141:C143"/>
    <mergeCell ref="C213:C215"/>
    <mergeCell ref="C174:C176"/>
    <mergeCell ref="C177:C179"/>
    <mergeCell ref="C180:C182"/>
    <mergeCell ref="C183:C185"/>
    <mergeCell ref="C216:C218"/>
    <mergeCell ref="C219:C221"/>
    <mergeCell ref="C222:C224"/>
    <mergeCell ref="C225:C227"/>
    <mergeCell ref="C186:C188"/>
    <mergeCell ref="C189:C191"/>
    <mergeCell ref="C192:C194"/>
    <mergeCell ref="C195:C197"/>
    <mergeCell ref="C198:C200"/>
    <mergeCell ref="C201:C203"/>
    <mergeCell ref="C204:C206"/>
    <mergeCell ref="C207:C209"/>
    <mergeCell ref="C210:C212"/>
    <mergeCell ref="AT6:AT8"/>
    <mergeCell ref="AU6:AU8"/>
    <mergeCell ref="AT9:AT11"/>
    <mergeCell ref="AU9:AU11"/>
    <mergeCell ref="AT12:AT14"/>
    <mergeCell ref="AU12:AU14"/>
    <mergeCell ref="AT15:AT17"/>
    <mergeCell ref="AU15:AU17"/>
    <mergeCell ref="AT18:AT20"/>
    <mergeCell ref="AU18:AU20"/>
    <mergeCell ref="AT21:AT23"/>
    <mergeCell ref="AU21:AU23"/>
    <mergeCell ref="AT24:AT26"/>
    <mergeCell ref="AU24:AU26"/>
    <mergeCell ref="AT27:AT29"/>
    <mergeCell ref="AU27:AU29"/>
    <mergeCell ref="AT30:AT32"/>
    <mergeCell ref="AU30:AU32"/>
    <mergeCell ref="AT33:AT35"/>
    <mergeCell ref="AU33:AU35"/>
    <mergeCell ref="AT36:AT38"/>
    <mergeCell ref="AU36:AU38"/>
    <mergeCell ref="AT39:AT41"/>
    <mergeCell ref="AU39:AU41"/>
    <mergeCell ref="AT42:AT44"/>
    <mergeCell ref="AU42:AU44"/>
    <mergeCell ref="AT45:AT47"/>
    <mergeCell ref="AU45:AU47"/>
    <mergeCell ref="AT48:AT50"/>
    <mergeCell ref="AU48:AU50"/>
    <mergeCell ref="AT51:AT53"/>
    <mergeCell ref="AU51:AU53"/>
    <mergeCell ref="AT54:AT56"/>
    <mergeCell ref="AU54:AU56"/>
    <mergeCell ref="AT57:AT59"/>
    <mergeCell ref="AU57:AU59"/>
    <mergeCell ref="AT60:AT62"/>
    <mergeCell ref="AU60:AU62"/>
    <mergeCell ref="AT63:AT65"/>
    <mergeCell ref="AU63:AU65"/>
    <mergeCell ref="AT66:AT68"/>
    <mergeCell ref="AU66:AU68"/>
    <mergeCell ref="AT69:AT71"/>
    <mergeCell ref="AU69:AU71"/>
    <mergeCell ref="AT72:AT74"/>
    <mergeCell ref="AU72:AU74"/>
    <mergeCell ref="AT75:AT77"/>
    <mergeCell ref="AU75:AU77"/>
    <mergeCell ref="AT78:AT80"/>
    <mergeCell ref="AU78:AU80"/>
    <mergeCell ref="AT81:AT83"/>
    <mergeCell ref="AU81:AU83"/>
    <mergeCell ref="AT84:AT86"/>
    <mergeCell ref="AU84:AU86"/>
    <mergeCell ref="AT87:AT89"/>
    <mergeCell ref="AU87:AU89"/>
    <mergeCell ref="AT90:AT92"/>
    <mergeCell ref="AU90:AU92"/>
    <mergeCell ref="AT93:AT95"/>
    <mergeCell ref="AU93:AU95"/>
    <mergeCell ref="AT96:AT98"/>
    <mergeCell ref="AU96:AU98"/>
    <mergeCell ref="AT99:AT101"/>
    <mergeCell ref="AU99:AU101"/>
    <mergeCell ref="AT102:AT104"/>
    <mergeCell ref="AU102:AU104"/>
    <mergeCell ref="AT105:AT107"/>
    <mergeCell ref="AU105:AU107"/>
    <mergeCell ref="AT108:AT110"/>
    <mergeCell ref="AU108:AU110"/>
    <mergeCell ref="AT111:AT113"/>
    <mergeCell ref="AU111:AU113"/>
    <mergeCell ref="AT114:AT116"/>
    <mergeCell ref="AU114:AU116"/>
    <mergeCell ref="AT117:AT119"/>
    <mergeCell ref="AU117:AU119"/>
    <mergeCell ref="AT120:AT122"/>
    <mergeCell ref="AU120:AU122"/>
    <mergeCell ref="AT123:AT125"/>
    <mergeCell ref="AU123:AU125"/>
    <mergeCell ref="AU126:AU128"/>
    <mergeCell ref="AT129:AT131"/>
    <mergeCell ref="AU129:AU131"/>
    <mergeCell ref="AT132:AT134"/>
    <mergeCell ref="AU132:AU134"/>
    <mergeCell ref="AT135:AT137"/>
    <mergeCell ref="AU135:AU137"/>
    <mergeCell ref="AT138:AT140"/>
    <mergeCell ref="AU138:AU140"/>
    <mergeCell ref="AT225:AT227"/>
    <mergeCell ref="AU225:AU227"/>
    <mergeCell ref="AT228:AU230"/>
    <mergeCell ref="AT204:AT206"/>
    <mergeCell ref="AU204:AU206"/>
    <mergeCell ref="AT207:AT209"/>
    <mergeCell ref="AU207:AU209"/>
    <mergeCell ref="AT210:AT212"/>
    <mergeCell ref="AU210:AU212"/>
    <mergeCell ref="AT213:AT215"/>
    <mergeCell ref="AU213:AU215"/>
    <mergeCell ref="AT216:AT218"/>
    <mergeCell ref="AU216:AU218"/>
    <mergeCell ref="AT219:AT221"/>
    <mergeCell ref="AU219:AU221"/>
    <mergeCell ref="AT222:AT224"/>
    <mergeCell ref="AU222:AU224"/>
    <mergeCell ref="BE3:BH3"/>
    <mergeCell ref="BI3:BL3"/>
    <mergeCell ref="BE4:BF4"/>
    <mergeCell ref="BG4:BH4"/>
    <mergeCell ref="AT189:AT191"/>
    <mergeCell ref="AU189:AU191"/>
    <mergeCell ref="AT141:AT143"/>
    <mergeCell ref="AU141:AU143"/>
    <mergeCell ref="AT165:AT167"/>
    <mergeCell ref="AU165:AU167"/>
    <mergeCell ref="AT168:AT170"/>
    <mergeCell ref="AU168:AU170"/>
    <mergeCell ref="AT171:AT173"/>
    <mergeCell ref="AU171:AU173"/>
    <mergeCell ref="AT144:AT146"/>
    <mergeCell ref="AU144:AU146"/>
    <mergeCell ref="AT147:AT149"/>
    <mergeCell ref="AU147:AU149"/>
    <mergeCell ref="AT150:AT152"/>
    <mergeCell ref="AU150:AU152"/>
    <mergeCell ref="AT153:AT155"/>
    <mergeCell ref="AU153:AU155"/>
    <mergeCell ref="AT156:AT158"/>
    <mergeCell ref="AU156:AU158"/>
    <mergeCell ref="AT192:AT194"/>
    <mergeCell ref="AU192:AU194"/>
    <mergeCell ref="AT195:AT197"/>
    <mergeCell ref="AU195:AU197"/>
    <mergeCell ref="AT198:AT200"/>
    <mergeCell ref="AU198:AU200"/>
    <mergeCell ref="AT201:AT203"/>
    <mergeCell ref="AU201:AU203"/>
    <mergeCell ref="BI4:BJ4"/>
    <mergeCell ref="AT174:AT176"/>
    <mergeCell ref="AU174:AU176"/>
    <mergeCell ref="AT177:AT179"/>
    <mergeCell ref="AU177:AU179"/>
    <mergeCell ref="AT180:AT182"/>
    <mergeCell ref="AU180:AU182"/>
    <mergeCell ref="AT183:AT185"/>
    <mergeCell ref="AU183:AU185"/>
    <mergeCell ref="AT186:AT188"/>
    <mergeCell ref="AU186:AU188"/>
    <mergeCell ref="AT159:AT161"/>
    <mergeCell ref="AU159:AU161"/>
    <mergeCell ref="AT162:AT164"/>
    <mergeCell ref="AU162:AU164"/>
    <mergeCell ref="AT126:AT128"/>
    <mergeCell ref="BK4:BL4"/>
    <mergeCell ref="BO3:BT3"/>
    <mergeCell ref="BU3:BZ3"/>
    <mergeCell ref="BX4:BZ4"/>
    <mergeCell ref="BU4:BW4"/>
    <mergeCell ref="BO4:BQ4"/>
    <mergeCell ref="BR4:BT4"/>
    <mergeCell ref="CL4:CN4"/>
    <mergeCell ref="CI3:CN3"/>
  </mergeCells>
  <phoneticPr fontId="3"/>
  <pageMargins left="0.70866141732283472" right="0.19685039370078741"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43" man="1"/>
    <brk id="125" max="43" man="1"/>
    <brk id="185" max="43" man="1"/>
  </rowBreaks>
  <colBreaks count="1" manualBreakCount="1">
    <brk id="24" max="229" man="1"/>
  </colBreaks>
  <ignoredErrors>
    <ignoredError sqref="G228:AR229 AP6:AP7 AP10 AP13 AP19 AP16 AP28 AP25 AP22 AP43 AP40 AP37 AP34 AP31 AP55 AP52 AP49 AP46 AP76 AP73 AP70 AP67 AP64 AP61 AP97 AP91 AP88 AP85 AP82 AP79 AP94 AP127 AP124 AP121 AP118 AP115 AP112 AP109 AP106 AP103 AP100 AP160 AP157 AP154 AP151 AP148 AP145 AP142 AP139 AP136 AP133 AP130 AP211 AP208 AP205 AP202 AP199 AP196 AP193 AP190 AP187 AP184 AP181 AP178 AP175 AP172 AP169 AP166 AP163 AP227 AP226 AP223 AP220 AP217 AP214 G230:AR230 AP58 AP8 AR8 AP9 AR9 AR10 AP11 AR11 AP12 AR12 AR13 AP14 AR14 AP15 AR15 AR16 AP17 AR17 AP18 AR18 AR19 AP20 AR20 AP21 AR21 AR22 AP23 AR23 AP24 AR24 AR25 AP26 AR26 AP27 AR27 AR28 AP29 AR29 AP30 AR30 AR31 AP32 AR32 AP33 AR33 AR34 AP35 AR35 AP36 AR36 AR37 AP38 AR38 AP39 AR39 AR40 AP41 AR41 AP42 AR42 AR43 AP44 AR44 AP45 AR45 AR46 AP47 AR47 AP48 AR48 AR49 AP50 AR50 AP51 AR51 AR52 AP53 AR53 AP54 AR54 AR55 AP56 AR56 AP57 AR57 AR58 AP59 AR59 AP60 AR60 AR61 AP62 AR62 AP63 AR63 AR64 AP65 AR65 AP66 AR66 AR67 AP68 AR68 AP69 AR69 AR70 AP71 AR71 AP72 AR72 AR73 AP74 AR74 AP75 AR75 AR76 AP77 AR77 AP78 AR78 AR79 AP80 AR80 AP81 AR81 AR82 AP83 AR83 AP84 AR84 AR85 AP86 AR86 AP87 AR87 AR88 AP89 AR89 AP90 AR90 AR91 AP92 AR92 AP93 AR93 AR94 AP95 AR95 AP96 AR96 AR97 AP98 AR98 AP99 AR99 AR100 AP101 AR101 AP102 AR102 AR103 AP104 AR104 AP105 AR105 AR106 AP107 AR107 AP108 AR108 AR109 AP110 AR110 AP111 AR111 AR112 AP113 AR113 AP114 AR114 AR115 AP116 AR116 AP117 AR117 AR118 AP119 AR119 AP120 AR120 AR121 AP122 AR122 AP123 AR123 AR124 AP125 AR125 AP126 AR126 AR127 AP128 AR128 AP129 AR129 AR130 AP131 AR131 AP132 AR132 AR133 AP134 AR134 AP135 AR135 AR136 AP137 AR137 AP138 AR138 AR139 AP140 AR140 AP141 AR141 AR142 AP143 AR143 AP144 AR144 AR145 AP146 AR146 AP147 AR147 AR148 AP149 AR149 AP150 AR150 AR151 AP152 AR152 AP153 AR153 AR154 AP155 AR155 AP156 AR156 AR157 AP158 AR158 AP159 AR159 AR160 AP161 AR161 AP162 AR162 AR163 AP164 AR164 AP165 AR165 AR166 AP167 AR167 AP168 AR168 AR169 AP170 AR170 AP171 AR171 AR172 AP173 AR173 AP174 AR174 AR175 AP176 AR176 AP177 AR177 AR178 AP179 AR179 AP180 AR180 AR181 AP182 AR182 AP183 AR183 AR184 AP185 AR185 AP186 AR186 AR187 AP188 AR188 AP189 AR189 AR190 AP191 AR191 AP192 AR192 AR193 AP194 AR194 AP195 AR195 AR196 AP197 AR197 AP198 AR198 AR199 AP200 AR200 AP201 AR201 AR202 AP203 AR203 AP204 AR204 AR205 AP206 AR206 AP207 AR207 AR208 AP209 AR209 AP210 AR210 AR211 AP212 AR212 AP213 AR213 AR214 AP215 AR215 AP216 AR216 AR217 AP218 AR218 AP219 AR219 AR220 AP221 AR221 AP222 AR222 AR223 AP224 AR224 AP225 AR225 AR226 AR227" formula="1"/>
    <ignoredError sqref="BK6:BK80 BE6:BE80 BG7:BG80 BI6:BI80 I6:I227 N6:N227 S6:S227 X6:X227 AC6:AC227 AH6:AH227 AM6:AO6 AQ6:AQ7 BF6:BH6 BJ6:BJ80 BL6:BL80 AM7:AO7 BF7:BF80 BH7:BH80"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dimension ref="B1:L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2:12" ht="16.5" customHeight="1">
      <c r="B1" s="3" t="s">
        <v>330</v>
      </c>
    </row>
    <row r="2" spans="2:12" ht="16.5" customHeight="1">
      <c r="B2" s="3" t="s">
        <v>315</v>
      </c>
    </row>
    <row r="3" spans="2:12" ht="16.5" customHeight="1">
      <c r="B3" s="3" t="s">
        <v>332</v>
      </c>
      <c r="L3" s="3" t="s">
        <v>182</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7E671-E3F7-4235-8FD5-938828E61637}">
  <dimension ref="B1:L8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2:12" ht="16.5" customHeight="1">
      <c r="B1" s="3" t="s">
        <v>333</v>
      </c>
    </row>
    <row r="2" spans="2:12" ht="16.5" customHeight="1">
      <c r="B2" s="3" t="s">
        <v>315</v>
      </c>
    </row>
    <row r="3" spans="2:12" ht="16.5" customHeight="1">
      <c r="B3" s="3" t="s">
        <v>332</v>
      </c>
      <c r="L3" s="3" t="s">
        <v>182</v>
      </c>
    </row>
    <row r="80" spans="2:2" ht="16.5" customHeight="1">
      <c r="B80" s="3" t="s">
        <v>334</v>
      </c>
    </row>
    <row r="81" spans="2:12" ht="16.5" customHeight="1">
      <c r="B81" s="3" t="s">
        <v>315</v>
      </c>
    </row>
    <row r="82" spans="2:12" ht="16.5" customHeight="1">
      <c r="B82" s="3" t="s">
        <v>332</v>
      </c>
      <c r="L82" s="3" t="s">
        <v>278</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9" max="2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dimension ref="A1:J47"/>
  <sheetViews>
    <sheetView showGridLines="0" zoomScaleNormal="100" zoomScaleSheetLayoutView="100" workbookViewId="0"/>
  </sheetViews>
  <sheetFormatPr defaultColWidth="9" defaultRowHeight="13.5"/>
  <cols>
    <col min="1" max="1" width="4.625" style="42" customWidth="1"/>
    <col min="2" max="2" width="6.125" style="42" customWidth="1"/>
    <col min="3" max="8" width="16.625" style="42" customWidth="1"/>
    <col min="9" max="9" width="9" style="42"/>
    <col min="10" max="10" width="12.5" style="42" customWidth="1"/>
    <col min="11" max="16384" width="9" style="42"/>
  </cols>
  <sheetData>
    <row r="1" spans="1:10" ht="16.5" customHeight="1">
      <c r="B1" s="3" t="s">
        <v>335</v>
      </c>
    </row>
    <row r="2" spans="1:10" ht="16.5" customHeight="1">
      <c r="B2" s="3" t="s">
        <v>192</v>
      </c>
    </row>
    <row r="3" spans="1:10" ht="18" customHeight="1">
      <c r="A3" s="3"/>
      <c r="B3" s="322" t="s">
        <v>140</v>
      </c>
      <c r="C3" s="322"/>
      <c r="D3" s="327" t="s">
        <v>178</v>
      </c>
      <c r="E3" s="320" t="s">
        <v>161</v>
      </c>
      <c r="F3" s="321"/>
      <c r="G3" s="321" t="s">
        <v>162</v>
      </c>
      <c r="H3" s="321"/>
    </row>
    <row r="4" spans="1:10" ht="42" customHeight="1">
      <c r="B4" s="322"/>
      <c r="C4" s="322"/>
      <c r="D4" s="328"/>
      <c r="E4" s="54" t="s">
        <v>168</v>
      </c>
      <c r="F4" s="114" t="s">
        <v>169</v>
      </c>
      <c r="G4" s="54" t="s">
        <v>170</v>
      </c>
      <c r="H4" s="114" t="s">
        <v>171</v>
      </c>
    </row>
    <row r="5" spans="1:10" ht="35.450000000000003" customHeight="1">
      <c r="B5" s="323" t="s">
        <v>157</v>
      </c>
      <c r="C5" s="324"/>
      <c r="D5" s="107">
        <f>地区別_歯科健診医療機関受診状況!AN30</f>
        <v>681307</v>
      </c>
      <c r="E5" s="53">
        <f>地区別_歯科健診医療機関受診状況!AO30</f>
        <v>124345</v>
      </c>
      <c r="F5" s="52">
        <f>地区別_歯科健診医療機関受診状況!AP30</f>
        <v>0.18250950012255857</v>
      </c>
      <c r="G5" s="53">
        <f>地区別_歯科健診医療機関受診状況!AQ30</f>
        <v>556962</v>
      </c>
      <c r="H5" s="52">
        <f>地区別_歯科健診医療機関受診状況!AR30</f>
        <v>0.81749049987744149</v>
      </c>
    </row>
    <row r="6" spans="1:10" ht="35.450000000000003" customHeight="1" thickBot="1">
      <c r="B6" s="325" t="s">
        <v>158</v>
      </c>
      <c r="C6" s="326"/>
      <c r="D6" s="107">
        <f>地区別_歯科健診医療機関受診状況!AN31</f>
        <v>520607</v>
      </c>
      <c r="E6" s="53">
        <f>地区別_歯科健診医療機関受診状況!AO31</f>
        <v>8705</v>
      </c>
      <c r="F6" s="52">
        <f>地区別_歯科健診医療機関受診状況!AP31</f>
        <v>1.6720866219624399E-2</v>
      </c>
      <c r="G6" s="53">
        <f>地区別_歯科健診医療機関受診状況!AQ31</f>
        <v>511902</v>
      </c>
      <c r="H6" s="52">
        <f>地区別_歯科健診医療機関受診状況!AR31</f>
        <v>0.98327913378037557</v>
      </c>
    </row>
    <row r="7" spans="1:10" ht="35.450000000000003" customHeight="1" thickTop="1">
      <c r="B7" s="319" t="s">
        <v>74</v>
      </c>
      <c r="C7" s="319"/>
      <c r="D7" s="108">
        <f>地区別_歯科健診医療機関受診状況!AN32</f>
        <v>1201914</v>
      </c>
      <c r="E7" s="96">
        <f>地区別_歯科健診医療機関受診状況!AO32</f>
        <v>133050</v>
      </c>
      <c r="F7" s="50">
        <f>地区別_歯科健診医療機関受診状況!AP32</f>
        <v>0.11069843599458863</v>
      </c>
      <c r="G7" s="51">
        <f>地区別_歯科健診医療機関受診状況!AQ32</f>
        <v>1068864</v>
      </c>
      <c r="H7" s="50">
        <f>地区別_歯科健診医療機関受診状況!AR32</f>
        <v>0.88930156400541138</v>
      </c>
    </row>
    <row r="8" spans="1:10" ht="13.5" customHeight="1">
      <c r="B8" s="161" t="s">
        <v>293</v>
      </c>
      <c r="C8" s="45"/>
      <c r="D8" s="45"/>
      <c r="E8" s="44"/>
      <c r="F8" s="43"/>
    </row>
    <row r="9" spans="1:10" ht="13.5" customHeight="1">
      <c r="B9" s="46" t="s">
        <v>283</v>
      </c>
      <c r="C9" s="45"/>
      <c r="D9" s="45"/>
      <c r="E9" s="44"/>
      <c r="F9" s="43"/>
    </row>
    <row r="10" spans="1:10" ht="13.5" customHeight="1">
      <c r="B10" s="8" t="s">
        <v>284</v>
      </c>
      <c r="C10" s="45"/>
      <c r="D10" s="45"/>
      <c r="E10" s="44"/>
      <c r="F10" s="43"/>
    </row>
    <row r="11" spans="1:10">
      <c r="B11" s="47"/>
      <c r="C11" s="49"/>
      <c r="D11" s="49"/>
    </row>
    <row r="12" spans="1:10">
      <c r="B12" s="47"/>
      <c r="C12" s="49"/>
      <c r="D12" s="49"/>
    </row>
    <row r="13" spans="1:10" ht="16.5" customHeight="1">
      <c r="B13" s="3" t="s">
        <v>335</v>
      </c>
    </row>
    <row r="14" spans="1:10" ht="16.5" customHeight="1">
      <c r="B14" s="3" t="s">
        <v>192</v>
      </c>
    </row>
    <row r="15" spans="1:10">
      <c r="J15" s="113" t="s">
        <v>263</v>
      </c>
    </row>
    <row r="16" spans="1:10">
      <c r="J16" s="233" t="s">
        <v>256</v>
      </c>
    </row>
    <row r="17" spans="10:10">
      <c r="J17" s="233" t="s">
        <v>258</v>
      </c>
    </row>
    <row r="44" spans="2:6" ht="15.75" customHeight="1"/>
    <row r="45" spans="2:6">
      <c r="B45" s="161" t="s">
        <v>293</v>
      </c>
    </row>
    <row r="46" spans="2:6" ht="13.5" customHeight="1">
      <c r="B46" s="46" t="s">
        <v>283</v>
      </c>
      <c r="C46" s="45"/>
      <c r="D46" s="45"/>
      <c r="E46" s="44"/>
      <c r="F46" s="43"/>
    </row>
    <row r="47" spans="2:6" ht="13.5" customHeight="1">
      <c r="B47" s="8" t="s">
        <v>284</v>
      </c>
      <c r="C47" s="45"/>
      <c r="D47" s="45"/>
      <c r="E47" s="44"/>
      <c r="F47" s="43"/>
    </row>
  </sheetData>
  <mergeCells count="7">
    <mergeCell ref="B6:C6"/>
    <mergeCell ref="B7:C7"/>
    <mergeCell ref="B3:C4"/>
    <mergeCell ref="E3:F3"/>
    <mergeCell ref="G3:H3"/>
    <mergeCell ref="B5:C5"/>
    <mergeCell ref="D3:D4"/>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BQ37"/>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4" width="10.625" style="3" customWidth="1"/>
    <col min="45" max="45" width="9" style="3"/>
    <col min="46" max="46" width="14.125" style="3" customWidth="1"/>
    <col min="47" max="50" width="9.625" style="3" customWidth="1"/>
    <col min="51" max="16384" width="9" style="3"/>
  </cols>
  <sheetData>
    <row r="1" spans="1:69" ht="16.5" customHeight="1">
      <c r="B1" s="3" t="s">
        <v>335</v>
      </c>
    </row>
    <row r="2" spans="1:69" ht="16.5" customHeight="1">
      <c r="B2" s="3" t="s">
        <v>308</v>
      </c>
    </row>
    <row r="3" spans="1:69" ht="16.5" customHeight="1">
      <c r="B3" s="335"/>
      <c r="C3" s="302" t="s">
        <v>105</v>
      </c>
      <c r="D3" s="302" t="s">
        <v>155</v>
      </c>
      <c r="E3" s="345" t="s">
        <v>65</v>
      </c>
      <c r="F3" s="346"/>
      <c r="G3" s="346"/>
      <c r="H3" s="346"/>
      <c r="I3" s="347"/>
      <c r="J3" s="345" t="s">
        <v>66</v>
      </c>
      <c r="K3" s="346"/>
      <c r="L3" s="346"/>
      <c r="M3" s="346"/>
      <c r="N3" s="347"/>
      <c r="O3" s="345" t="s">
        <v>67</v>
      </c>
      <c r="P3" s="346"/>
      <c r="Q3" s="346"/>
      <c r="R3" s="346"/>
      <c r="S3" s="347"/>
      <c r="T3" s="345" t="s">
        <v>68</v>
      </c>
      <c r="U3" s="346"/>
      <c r="V3" s="346"/>
      <c r="W3" s="346"/>
      <c r="X3" s="347"/>
      <c r="Y3" s="345" t="s">
        <v>69</v>
      </c>
      <c r="Z3" s="346"/>
      <c r="AA3" s="346"/>
      <c r="AB3" s="346"/>
      <c r="AC3" s="347"/>
      <c r="AD3" s="345" t="s">
        <v>70</v>
      </c>
      <c r="AE3" s="346"/>
      <c r="AF3" s="346"/>
      <c r="AG3" s="346"/>
      <c r="AH3" s="347"/>
      <c r="AI3" s="345" t="s">
        <v>71</v>
      </c>
      <c r="AJ3" s="346"/>
      <c r="AK3" s="346"/>
      <c r="AL3" s="346"/>
      <c r="AM3" s="347"/>
      <c r="AN3" s="345" t="s">
        <v>64</v>
      </c>
      <c r="AO3" s="346"/>
      <c r="AP3" s="346"/>
      <c r="AQ3" s="346"/>
      <c r="AR3" s="347"/>
      <c r="AT3" s="6" t="s">
        <v>137</v>
      </c>
    </row>
    <row r="4" spans="1:69" ht="16.5" customHeight="1">
      <c r="B4" s="335"/>
      <c r="C4" s="302"/>
      <c r="D4" s="302"/>
      <c r="E4" s="303" t="s">
        <v>179</v>
      </c>
      <c r="F4" s="334" t="s">
        <v>161</v>
      </c>
      <c r="G4" s="312"/>
      <c r="H4" s="334" t="s">
        <v>162</v>
      </c>
      <c r="I4" s="312"/>
      <c r="J4" s="303" t="s">
        <v>179</v>
      </c>
      <c r="K4" s="334" t="s">
        <v>161</v>
      </c>
      <c r="L4" s="312"/>
      <c r="M4" s="334" t="s">
        <v>162</v>
      </c>
      <c r="N4" s="312"/>
      <c r="O4" s="303" t="s">
        <v>179</v>
      </c>
      <c r="P4" s="334" t="s">
        <v>161</v>
      </c>
      <c r="Q4" s="312"/>
      <c r="R4" s="334" t="s">
        <v>162</v>
      </c>
      <c r="S4" s="312"/>
      <c r="T4" s="303" t="s">
        <v>179</v>
      </c>
      <c r="U4" s="334" t="s">
        <v>161</v>
      </c>
      <c r="V4" s="312"/>
      <c r="W4" s="334" t="s">
        <v>162</v>
      </c>
      <c r="X4" s="312"/>
      <c r="Y4" s="303" t="s">
        <v>179</v>
      </c>
      <c r="Z4" s="334" t="s">
        <v>161</v>
      </c>
      <c r="AA4" s="312"/>
      <c r="AB4" s="334" t="s">
        <v>162</v>
      </c>
      <c r="AC4" s="312"/>
      <c r="AD4" s="303" t="s">
        <v>179</v>
      </c>
      <c r="AE4" s="334" t="s">
        <v>161</v>
      </c>
      <c r="AF4" s="312"/>
      <c r="AG4" s="334" t="s">
        <v>162</v>
      </c>
      <c r="AH4" s="312"/>
      <c r="AI4" s="303" t="s">
        <v>179</v>
      </c>
      <c r="AJ4" s="334" t="s">
        <v>161</v>
      </c>
      <c r="AK4" s="312"/>
      <c r="AL4" s="334" t="s">
        <v>162</v>
      </c>
      <c r="AM4" s="312"/>
      <c r="AN4" s="303" t="s">
        <v>179</v>
      </c>
      <c r="AO4" s="334" t="s">
        <v>161</v>
      </c>
      <c r="AP4" s="312"/>
      <c r="AQ4" s="334" t="s">
        <v>162</v>
      </c>
      <c r="AR4" s="312"/>
      <c r="AT4" s="269" t="s">
        <v>301</v>
      </c>
      <c r="AU4" s="295" t="s">
        <v>262</v>
      </c>
      <c r="AV4" s="297"/>
      <c r="AW4" s="295" t="s">
        <v>259</v>
      </c>
      <c r="AX4" s="297"/>
    </row>
    <row r="5" spans="1:69" ht="51.6" customHeight="1">
      <c r="B5" s="335"/>
      <c r="C5" s="302"/>
      <c r="D5" s="302"/>
      <c r="E5" s="305"/>
      <c r="F5" s="94" t="s">
        <v>72</v>
      </c>
      <c r="G5" s="114" t="s">
        <v>127</v>
      </c>
      <c r="H5" s="94" t="s">
        <v>180</v>
      </c>
      <c r="I5" s="114" t="s">
        <v>181</v>
      </c>
      <c r="J5" s="305"/>
      <c r="K5" s="94" t="s">
        <v>72</v>
      </c>
      <c r="L5" s="114" t="s">
        <v>127</v>
      </c>
      <c r="M5" s="94" t="s">
        <v>180</v>
      </c>
      <c r="N5" s="114" t="s">
        <v>181</v>
      </c>
      <c r="O5" s="305"/>
      <c r="P5" s="94" t="s">
        <v>72</v>
      </c>
      <c r="Q5" s="114" t="s">
        <v>127</v>
      </c>
      <c r="R5" s="94" t="s">
        <v>180</v>
      </c>
      <c r="S5" s="114" t="s">
        <v>181</v>
      </c>
      <c r="T5" s="305"/>
      <c r="U5" s="94" t="s">
        <v>72</v>
      </c>
      <c r="V5" s="114" t="s">
        <v>127</v>
      </c>
      <c r="W5" s="94" t="s">
        <v>180</v>
      </c>
      <c r="X5" s="114" t="s">
        <v>181</v>
      </c>
      <c r="Y5" s="305"/>
      <c r="Z5" s="94" t="s">
        <v>72</v>
      </c>
      <c r="AA5" s="114" t="s">
        <v>127</v>
      </c>
      <c r="AB5" s="94" t="s">
        <v>180</v>
      </c>
      <c r="AC5" s="114" t="s">
        <v>181</v>
      </c>
      <c r="AD5" s="305"/>
      <c r="AE5" s="94" t="s">
        <v>72</v>
      </c>
      <c r="AF5" s="114" t="s">
        <v>127</v>
      </c>
      <c r="AG5" s="94" t="s">
        <v>180</v>
      </c>
      <c r="AH5" s="114" t="s">
        <v>181</v>
      </c>
      <c r="AI5" s="305"/>
      <c r="AJ5" s="94" t="s">
        <v>72</v>
      </c>
      <c r="AK5" s="114" t="s">
        <v>127</v>
      </c>
      <c r="AL5" s="94" t="s">
        <v>180</v>
      </c>
      <c r="AM5" s="114" t="s">
        <v>181</v>
      </c>
      <c r="AN5" s="305"/>
      <c r="AO5" s="94" t="s">
        <v>72</v>
      </c>
      <c r="AP5" s="114" t="s">
        <v>127</v>
      </c>
      <c r="AQ5" s="94" t="s">
        <v>180</v>
      </c>
      <c r="AR5" s="114" t="s">
        <v>181</v>
      </c>
      <c r="AT5" s="269"/>
      <c r="AU5" s="97" t="s">
        <v>157</v>
      </c>
      <c r="AV5" s="162" t="s">
        <v>239</v>
      </c>
      <c r="AW5" s="97" t="s">
        <v>157</v>
      </c>
      <c r="AX5" s="97" t="s">
        <v>239</v>
      </c>
      <c r="AZ5" s="6" t="s">
        <v>235</v>
      </c>
    </row>
    <row r="6" spans="1:69" s="12" customFormat="1" ht="13.5" customHeight="1">
      <c r="A6" s="81"/>
      <c r="B6" s="262">
        <v>1</v>
      </c>
      <c r="C6" s="329" t="s">
        <v>124</v>
      </c>
      <c r="D6" s="80" t="s">
        <v>157</v>
      </c>
      <c r="E6" s="101">
        <v>62</v>
      </c>
      <c r="F6" s="79">
        <v>13</v>
      </c>
      <c r="G6" s="77">
        <f>IFERROR(F6/E6,"-")</f>
        <v>0.20967741935483872</v>
      </c>
      <c r="H6" s="79">
        <v>49</v>
      </c>
      <c r="I6" s="77">
        <f>IFERROR(H6/E6,"-")</f>
        <v>0.79032258064516125</v>
      </c>
      <c r="J6" s="101">
        <v>150</v>
      </c>
      <c r="K6" s="79">
        <v>31</v>
      </c>
      <c r="L6" s="77">
        <f>IFERROR(K6/J6,"-")</f>
        <v>0.20666666666666667</v>
      </c>
      <c r="M6" s="79">
        <v>119</v>
      </c>
      <c r="N6" s="77">
        <f>IFERROR(M6/J6,"-")</f>
        <v>0.79333333333333333</v>
      </c>
      <c r="O6" s="101">
        <v>32225</v>
      </c>
      <c r="P6" s="79">
        <v>7159</v>
      </c>
      <c r="Q6" s="77">
        <f>IFERROR(P6/O6,"-")</f>
        <v>0.22215671062839409</v>
      </c>
      <c r="R6" s="79">
        <v>25066</v>
      </c>
      <c r="S6" s="77">
        <f>IFERROR(R6/O6,"-")</f>
        <v>0.77784328937160585</v>
      </c>
      <c r="T6" s="101">
        <v>28465</v>
      </c>
      <c r="U6" s="79">
        <v>5924</v>
      </c>
      <c r="V6" s="77">
        <f>IFERROR(U6/T6,"-")</f>
        <v>0.20811522922887757</v>
      </c>
      <c r="W6" s="79">
        <v>22541</v>
      </c>
      <c r="X6" s="77">
        <f>IFERROR(W6/T6,"-")</f>
        <v>0.7918847707711224</v>
      </c>
      <c r="Y6" s="101">
        <v>16692</v>
      </c>
      <c r="Z6" s="79">
        <v>2767</v>
      </c>
      <c r="AA6" s="77">
        <f>IFERROR(Z6/Y6,"-")</f>
        <v>0.16576803259046249</v>
      </c>
      <c r="AB6" s="79">
        <v>13925</v>
      </c>
      <c r="AC6" s="77">
        <f>IFERROR(AB6/Y6,"-")</f>
        <v>0.83423196740953753</v>
      </c>
      <c r="AD6" s="101">
        <v>6760</v>
      </c>
      <c r="AE6" s="79">
        <v>803</v>
      </c>
      <c r="AF6" s="77">
        <f>IFERROR(AE6/AD6,"-")</f>
        <v>0.1187869822485207</v>
      </c>
      <c r="AG6" s="79">
        <v>5957</v>
      </c>
      <c r="AH6" s="77">
        <f>IFERROR(AG6/AD6,"-")</f>
        <v>0.88121301775147931</v>
      </c>
      <c r="AI6" s="101">
        <v>2083</v>
      </c>
      <c r="AJ6" s="79">
        <v>117</v>
      </c>
      <c r="AK6" s="77">
        <f>IFERROR(AJ6/AI6,"-")</f>
        <v>5.6168987037926069E-2</v>
      </c>
      <c r="AL6" s="79">
        <v>1966</v>
      </c>
      <c r="AM6" s="77">
        <f>IFERROR(AL6/AI6,"-")</f>
        <v>0.94383101296207395</v>
      </c>
      <c r="AN6" s="101">
        <f>SUM(E6,J6,O6,T6,Y6,AD6,AI6,)</f>
        <v>86437</v>
      </c>
      <c r="AO6" s="79">
        <f t="shared" ref="AO6:AO32" si="0">SUM(F6,K6,P6,U6,Z6,AE6,AJ6)</f>
        <v>16814</v>
      </c>
      <c r="AP6" s="77">
        <f>IFERROR(AO6/AN6,"-")</f>
        <v>0.19452317873133032</v>
      </c>
      <c r="AQ6" s="79">
        <f t="shared" ref="AQ6:AQ32" si="1">SUM(H6,M6,R6,W6,AB6,AG6,AL6)</f>
        <v>69623</v>
      </c>
      <c r="AR6" s="77">
        <f>IFERROR(AQ6/AN6,"-")</f>
        <v>0.80547682126866971</v>
      </c>
      <c r="AS6" s="58">
        <v>1</v>
      </c>
      <c r="AT6" s="82" t="s">
        <v>146</v>
      </c>
      <c r="AU6" s="38">
        <f>INDEX($AP:$AP,(ROW()+(AS6*2)-2))</f>
        <v>0.19452317873133032</v>
      </c>
      <c r="AV6" s="38">
        <f>INDEX($AP:$AP,(ROW()+(AS6*2)-1))</f>
        <v>1.9497692742626808E-2</v>
      </c>
      <c r="AW6" s="38">
        <f>INDEX($AR:$AR,(ROW()+(AS6*2)-2))</f>
        <v>0.80547682126866971</v>
      </c>
      <c r="AX6" s="38">
        <f>INDEX($AR:$AR,(ROW()+(AS6*2)-1))</f>
        <v>0.9805023072573732</v>
      </c>
      <c r="AZ6" s="246" t="s">
        <v>146</v>
      </c>
      <c r="BA6" s="247"/>
      <c r="BB6" s="246" t="s">
        <v>7</v>
      </c>
      <c r="BC6" s="247"/>
      <c r="BD6" s="246" t="s">
        <v>159</v>
      </c>
      <c r="BE6" s="247"/>
      <c r="BF6" s="246" t="s">
        <v>20</v>
      </c>
      <c r="BG6" s="247"/>
      <c r="BH6" s="246" t="s">
        <v>24</v>
      </c>
      <c r="BI6" s="247"/>
      <c r="BJ6" s="246" t="s">
        <v>34</v>
      </c>
      <c r="BK6" s="247"/>
      <c r="BL6" s="246" t="s">
        <v>160</v>
      </c>
      <c r="BM6" s="247"/>
      <c r="BN6" s="246" t="s">
        <v>56</v>
      </c>
      <c r="BO6" s="247"/>
      <c r="BP6" s="246" t="s">
        <v>166</v>
      </c>
      <c r="BQ6" s="247"/>
    </row>
    <row r="7" spans="1:69" s="12" customFormat="1" ht="13.5" customHeight="1">
      <c r="A7" s="81"/>
      <c r="B7" s="263"/>
      <c r="C7" s="330"/>
      <c r="D7" s="70" t="s">
        <v>158</v>
      </c>
      <c r="E7" s="102">
        <v>29</v>
      </c>
      <c r="F7" s="69">
        <v>2</v>
      </c>
      <c r="G7" s="67">
        <f t="shared" ref="G7:G32" si="2">IFERROR(F7/E7,"-")</f>
        <v>6.8965517241379309E-2</v>
      </c>
      <c r="H7" s="69">
        <v>27</v>
      </c>
      <c r="I7" s="67">
        <f t="shared" ref="I7:I32" si="3">IFERROR(H7/E7,"-")</f>
        <v>0.93103448275862066</v>
      </c>
      <c r="J7" s="102">
        <v>95</v>
      </c>
      <c r="K7" s="69">
        <v>4</v>
      </c>
      <c r="L7" s="67">
        <f t="shared" ref="L7:L32" si="4">IFERROR(K7/J7,"-")</f>
        <v>4.2105263157894736E-2</v>
      </c>
      <c r="M7" s="69">
        <v>91</v>
      </c>
      <c r="N7" s="67">
        <f t="shared" ref="N7:N32" si="5">IFERROR(M7/J7,"-")</f>
        <v>0.95789473684210524</v>
      </c>
      <c r="O7" s="102">
        <v>19622</v>
      </c>
      <c r="P7" s="69">
        <v>541</v>
      </c>
      <c r="Q7" s="67">
        <f t="shared" ref="Q7:Q32" si="6">IFERROR(P7/O7,"-")</f>
        <v>2.7571093670369994E-2</v>
      </c>
      <c r="R7" s="69">
        <v>19081</v>
      </c>
      <c r="S7" s="67">
        <f t="shared" ref="S7:S32" si="7">IFERROR(R7/O7,"-")</f>
        <v>0.97242890632962997</v>
      </c>
      <c r="T7" s="102">
        <v>15516</v>
      </c>
      <c r="U7" s="69">
        <v>329</v>
      </c>
      <c r="V7" s="67">
        <f t="shared" ref="V7:V32" si="8">IFERROR(U7/T7,"-")</f>
        <v>2.120391853570508E-2</v>
      </c>
      <c r="W7" s="69">
        <v>15187</v>
      </c>
      <c r="X7" s="67">
        <f t="shared" ref="X7:X32" si="9">IFERROR(W7/T7,"-")</f>
        <v>0.97879608146429498</v>
      </c>
      <c r="Y7" s="102">
        <v>11623</v>
      </c>
      <c r="Z7" s="69">
        <v>141</v>
      </c>
      <c r="AA7" s="67">
        <f t="shared" ref="AA7:AA32" si="10">IFERROR(Z7/Y7,"-")</f>
        <v>1.2131119332358255E-2</v>
      </c>
      <c r="AB7" s="69">
        <v>11482</v>
      </c>
      <c r="AC7" s="67">
        <f t="shared" ref="AC7:AC32" si="11">IFERROR(AB7/Y7,"-")</f>
        <v>0.98786888066764178</v>
      </c>
      <c r="AD7" s="102">
        <v>5805</v>
      </c>
      <c r="AE7" s="69">
        <v>48</v>
      </c>
      <c r="AF7" s="67">
        <f t="shared" ref="AF7:AF32" si="12">IFERROR(AE7/AD7,"-")</f>
        <v>8.2687338501291983E-3</v>
      </c>
      <c r="AG7" s="69">
        <v>5757</v>
      </c>
      <c r="AH7" s="67">
        <f t="shared" ref="AH7:AH32" si="13">IFERROR(AG7/AD7,"-")</f>
        <v>0.99173126614987084</v>
      </c>
      <c r="AI7" s="102">
        <v>2137</v>
      </c>
      <c r="AJ7" s="69">
        <v>4</v>
      </c>
      <c r="AK7" s="67">
        <f t="shared" ref="AK7:AK32" si="14">IFERROR(AJ7/AI7,"-")</f>
        <v>1.8717828731867104E-3</v>
      </c>
      <c r="AL7" s="69">
        <v>2133</v>
      </c>
      <c r="AM7" s="67">
        <f t="shared" ref="AM7:AM32" si="15">IFERROR(AL7/AI7,"-")</f>
        <v>0.99812821712681332</v>
      </c>
      <c r="AN7" s="102">
        <f t="shared" ref="AN7:AN32" si="16">SUM(E7,J7,O7,T7,Y7,AD7,AI7,)</f>
        <v>54827</v>
      </c>
      <c r="AO7" s="69">
        <f t="shared" si="0"/>
        <v>1069</v>
      </c>
      <c r="AP7" s="67">
        <f t="shared" ref="AP7:AP32" si="17">IFERROR(AO7/AN7,"-")</f>
        <v>1.9497692742626808E-2</v>
      </c>
      <c r="AQ7" s="68">
        <f t="shared" si="1"/>
        <v>53758</v>
      </c>
      <c r="AR7" s="67">
        <f t="shared" ref="AR7:AR32" si="18">IFERROR(AQ7/AN7,"-")</f>
        <v>0.9805023072573732</v>
      </c>
      <c r="AS7" s="58">
        <v>2</v>
      </c>
      <c r="AT7" s="11" t="s">
        <v>7</v>
      </c>
      <c r="AU7" s="38">
        <f t="shared" ref="AU7:AU14" si="19">INDEX($AP:$AP,(ROW()+(AS7*2)-2))</f>
        <v>0.23050798583855309</v>
      </c>
      <c r="AV7" s="38">
        <f t="shared" ref="AV7:AV14" si="20">INDEX($AP:$AP,(ROW()+(AS7*2)-1))</f>
        <v>2.1507074992665479E-2</v>
      </c>
      <c r="AW7" s="38">
        <f t="shared" ref="AW7:AW14" si="21">INDEX($AR:$AR,(ROW()+(AS7*2)-2))</f>
        <v>0.76949201416144686</v>
      </c>
      <c r="AX7" s="38">
        <f t="shared" ref="AX7:AX14" si="22">INDEX($AR:$AR,(ROW()+(AS7*2)-1))</f>
        <v>0.97849292500733454</v>
      </c>
      <c r="AZ7" s="82" t="s">
        <v>157</v>
      </c>
      <c r="BA7" s="82" t="s">
        <v>158</v>
      </c>
      <c r="BB7" s="82" t="s">
        <v>157</v>
      </c>
      <c r="BC7" s="82" t="s">
        <v>158</v>
      </c>
      <c r="BD7" s="82" t="s">
        <v>157</v>
      </c>
      <c r="BE7" s="82" t="s">
        <v>158</v>
      </c>
      <c r="BF7" s="82" t="s">
        <v>157</v>
      </c>
      <c r="BG7" s="82" t="s">
        <v>158</v>
      </c>
      <c r="BH7" s="82" t="s">
        <v>157</v>
      </c>
      <c r="BI7" s="82" t="s">
        <v>158</v>
      </c>
      <c r="BJ7" s="82" t="s">
        <v>157</v>
      </c>
      <c r="BK7" s="82" t="s">
        <v>158</v>
      </c>
      <c r="BL7" s="82" t="s">
        <v>157</v>
      </c>
      <c r="BM7" s="82" t="s">
        <v>158</v>
      </c>
      <c r="BN7" s="82" t="s">
        <v>157</v>
      </c>
      <c r="BO7" s="82" t="s">
        <v>158</v>
      </c>
      <c r="BP7" s="82" t="s">
        <v>157</v>
      </c>
      <c r="BQ7" s="82" t="s">
        <v>158</v>
      </c>
    </row>
    <row r="8" spans="1:69" s="12" customFormat="1" ht="13.5" customHeight="1">
      <c r="A8" s="81"/>
      <c r="B8" s="264"/>
      <c r="C8" s="332"/>
      <c r="D8" s="76" t="s">
        <v>141</v>
      </c>
      <c r="E8" s="103">
        <v>91</v>
      </c>
      <c r="F8" s="75">
        <v>15</v>
      </c>
      <c r="G8" s="13">
        <f t="shared" si="2"/>
        <v>0.16483516483516483</v>
      </c>
      <c r="H8" s="75">
        <v>76</v>
      </c>
      <c r="I8" s="13">
        <f t="shared" si="3"/>
        <v>0.8351648351648352</v>
      </c>
      <c r="J8" s="103">
        <v>245</v>
      </c>
      <c r="K8" s="75">
        <v>35</v>
      </c>
      <c r="L8" s="13">
        <f t="shared" si="4"/>
        <v>0.14285714285714285</v>
      </c>
      <c r="M8" s="75">
        <v>210</v>
      </c>
      <c r="N8" s="13">
        <f t="shared" si="5"/>
        <v>0.8571428571428571</v>
      </c>
      <c r="O8" s="103">
        <v>51847</v>
      </c>
      <c r="P8" s="75">
        <v>7700</v>
      </c>
      <c r="Q8" s="13">
        <f t="shared" si="6"/>
        <v>0.14851389665747294</v>
      </c>
      <c r="R8" s="75">
        <v>44147</v>
      </c>
      <c r="S8" s="13">
        <f t="shared" si="7"/>
        <v>0.85148610334252706</v>
      </c>
      <c r="T8" s="103">
        <v>43981</v>
      </c>
      <c r="U8" s="75">
        <v>6253</v>
      </c>
      <c r="V8" s="13">
        <f t="shared" si="8"/>
        <v>0.14217503012664559</v>
      </c>
      <c r="W8" s="75">
        <v>37728</v>
      </c>
      <c r="X8" s="13">
        <f t="shared" si="9"/>
        <v>0.85782496987335444</v>
      </c>
      <c r="Y8" s="103">
        <v>28315</v>
      </c>
      <c r="Z8" s="75">
        <v>2908</v>
      </c>
      <c r="AA8" s="13">
        <f t="shared" si="10"/>
        <v>0.1027017481900053</v>
      </c>
      <c r="AB8" s="75">
        <v>25407</v>
      </c>
      <c r="AC8" s="13">
        <f t="shared" si="11"/>
        <v>0.89729825180999467</v>
      </c>
      <c r="AD8" s="103">
        <v>12565</v>
      </c>
      <c r="AE8" s="75">
        <v>851</v>
      </c>
      <c r="AF8" s="13">
        <f t="shared" si="12"/>
        <v>6.7727815360127341E-2</v>
      </c>
      <c r="AG8" s="75">
        <v>11714</v>
      </c>
      <c r="AH8" s="13">
        <f t="shared" si="13"/>
        <v>0.93227218463987271</v>
      </c>
      <c r="AI8" s="103">
        <v>4220</v>
      </c>
      <c r="AJ8" s="75">
        <v>121</v>
      </c>
      <c r="AK8" s="13">
        <f t="shared" si="14"/>
        <v>2.8672985781990522E-2</v>
      </c>
      <c r="AL8" s="75">
        <v>4099</v>
      </c>
      <c r="AM8" s="13">
        <f t="shared" si="15"/>
        <v>0.97132701421800949</v>
      </c>
      <c r="AN8" s="103">
        <f t="shared" si="16"/>
        <v>141264</v>
      </c>
      <c r="AO8" s="75">
        <f t="shared" si="0"/>
        <v>17883</v>
      </c>
      <c r="AP8" s="13">
        <f t="shared" si="17"/>
        <v>0.1265927624872579</v>
      </c>
      <c r="AQ8" s="34">
        <f t="shared" si="1"/>
        <v>123381</v>
      </c>
      <c r="AR8" s="13">
        <f t="shared" si="18"/>
        <v>0.87340723751274207</v>
      </c>
      <c r="AS8" s="58">
        <v>3</v>
      </c>
      <c r="AT8" s="11" t="s">
        <v>159</v>
      </c>
      <c r="AU8" s="38">
        <f t="shared" si="19"/>
        <v>0.16015005812110325</v>
      </c>
      <c r="AV8" s="38">
        <f t="shared" si="20"/>
        <v>1.3638053755444598E-2</v>
      </c>
      <c r="AW8" s="38">
        <f t="shared" si="21"/>
        <v>0.83984994187889672</v>
      </c>
      <c r="AX8" s="38">
        <f t="shared" si="22"/>
        <v>0.98636194624455542</v>
      </c>
    </row>
    <row r="9" spans="1:69" s="12" customFormat="1" ht="13.5" customHeight="1">
      <c r="A9" s="81"/>
      <c r="B9" s="262">
        <v>2</v>
      </c>
      <c r="C9" s="329" t="s">
        <v>145</v>
      </c>
      <c r="D9" s="80" t="s">
        <v>157</v>
      </c>
      <c r="E9" s="101">
        <v>42</v>
      </c>
      <c r="F9" s="79">
        <v>8</v>
      </c>
      <c r="G9" s="77">
        <f t="shared" si="2"/>
        <v>0.19047619047619047</v>
      </c>
      <c r="H9" s="79">
        <v>34</v>
      </c>
      <c r="I9" s="77">
        <f t="shared" si="3"/>
        <v>0.80952380952380953</v>
      </c>
      <c r="J9" s="101">
        <v>238</v>
      </c>
      <c r="K9" s="79">
        <v>35</v>
      </c>
      <c r="L9" s="77">
        <f t="shared" si="4"/>
        <v>0.14705882352941177</v>
      </c>
      <c r="M9" s="79">
        <v>203</v>
      </c>
      <c r="N9" s="77">
        <f t="shared" si="5"/>
        <v>0.8529411764705882</v>
      </c>
      <c r="O9" s="101">
        <v>24481</v>
      </c>
      <c r="P9" s="79">
        <v>6205</v>
      </c>
      <c r="Q9" s="77">
        <f t="shared" si="6"/>
        <v>0.25346186838772927</v>
      </c>
      <c r="R9" s="79">
        <v>18276</v>
      </c>
      <c r="S9" s="77">
        <f t="shared" si="7"/>
        <v>0.74653813161227078</v>
      </c>
      <c r="T9" s="101">
        <v>20818</v>
      </c>
      <c r="U9" s="79">
        <v>5145</v>
      </c>
      <c r="V9" s="77">
        <f t="shared" si="8"/>
        <v>0.24714189643577672</v>
      </c>
      <c r="W9" s="79">
        <v>15673</v>
      </c>
      <c r="X9" s="77">
        <f t="shared" si="9"/>
        <v>0.75285810356422322</v>
      </c>
      <c r="Y9" s="101">
        <v>11125</v>
      </c>
      <c r="Z9" s="79">
        <v>2292</v>
      </c>
      <c r="AA9" s="77">
        <f t="shared" si="10"/>
        <v>0.20602247191011236</v>
      </c>
      <c r="AB9" s="79">
        <v>8833</v>
      </c>
      <c r="AC9" s="77">
        <f t="shared" si="11"/>
        <v>0.79397752808988764</v>
      </c>
      <c r="AD9" s="101">
        <v>4438</v>
      </c>
      <c r="AE9" s="79">
        <v>611</v>
      </c>
      <c r="AF9" s="77">
        <f t="shared" si="12"/>
        <v>0.13767462821090581</v>
      </c>
      <c r="AG9" s="79">
        <v>3827</v>
      </c>
      <c r="AH9" s="77">
        <f t="shared" si="13"/>
        <v>0.86232537178909419</v>
      </c>
      <c r="AI9" s="101">
        <v>1281</v>
      </c>
      <c r="AJ9" s="79">
        <v>93</v>
      </c>
      <c r="AK9" s="77">
        <f t="shared" si="14"/>
        <v>7.2599531615925056E-2</v>
      </c>
      <c r="AL9" s="79">
        <v>1188</v>
      </c>
      <c r="AM9" s="77">
        <f t="shared" si="15"/>
        <v>0.92740046838407497</v>
      </c>
      <c r="AN9" s="101">
        <f t="shared" si="16"/>
        <v>62423</v>
      </c>
      <c r="AO9" s="79">
        <f t="shared" si="0"/>
        <v>14389</v>
      </c>
      <c r="AP9" s="77">
        <f t="shared" si="17"/>
        <v>0.23050798583855309</v>
      </c>
      <c r="AQ9" s="78">
        <f t="shared" si="1"/>
        <v>48034</v>
      </c>
      <c r="AR9" s="77">
        <f t="shared" si="18"/>
        <v>0.76949201416144686</v>
      </c>
      <c r="AS9" s="58">
        <v>4</v>
      </c>
      <c r="AT9" s="11" t="s">
        <v>20</v>
      </c>
      <c r="AU9" s="38">
        <f t="shared" si="19"/>
        <v>0.23134663117916204</v>
      </c>
      <c r="AV9" s="38">
        <f t="shared" si="20"/>
        <v>1.7323832753951638E-2</v>
      </c>
      <c r="AW9" s="38">
        <f t="shared" si="21"/>
        <v>0.7686533688208379</v>
      </c>
      <c r="AX9" s="38">
        <f t="shared" si="22"/>
        <v>0.98267616724604834</v>
      </c>
    </row>
    <row r="10" spans="1:69" s="12" customFormat="1" ht="13.5" customHeight="1">
      <c r="A10" s="81"/>
      <c r="B10" s="263"/>
      <c r="C10" s="330"/>
      <c r="D10" s="70" t="s">
        <v>158</v>
      </c>
      <c r="E10" s="102">
        <v>38</v>
      </c>
      <c r="F10" s="69">
        <v>0</v>
      </c>
      <c r="G10" s="67">
        <f t="shared" si="2"/>
        <v>0</v>
      </c>
      <c r="H10" s="69">
        <v>38</v>
      </c>
      <c r="I10" s="67">
        <f t="shared" si="3"/>
        <v>1</v>
      </c>
      <c r="J10" s="102">
        <v>175</v>
      </c>
      <c r="K10" s="69">
        <v>3</v>
      </c>
      <c r="L10" s="67">
        <f t="shared" si="4"/>
        <v>1.7142857142857144E-2</v>
      </c>
      <c r="M10" s="69">
        <v>172</v>
      </c>
      <c r="N10" s="67">
        <f t="shared" si="5"/>
        <v>0.98285714285714287</v>
      </c>
      <c r="O10" s="102">
        <v>16927</v>
      </c>
      <c r="P10" s="69">
        <v>397</v>
      </c>
      <c r="Q10" s="67">
        <f t="shared" si="6"/>
        <v>2.3453653925680863E-2</v>
      </c>
      <c r="R10" s="69">
        <v>16530</v>
      </c>
      <c r="S10" s="67">
        <f t="shared" si="7"/>
        <v>0.97654634607431912</v>
      </c>
      <c r="T10" s="102">
        <v>12976</v>
      </c>
      <c r="U10" s="69">
        <v>311</v>
      </c>
      <c r="V10" s="67">
        <f t="shared" si="8"/>
        <v>2.3967324290998768E-2</v>
      </c>
      <c r="W10" s="69">
        <v>12665</v>
      </c>
      <c r="X10" s="67">
        <f t="shared" si="9"/>
        <v>0.97603267570900121</v>
      </c>
      <c r="Y10" s="102">
        <v>8565</v>
      </c>
      <c r="Z10" s="69">
        <v>172</v>
      </c>
      <c r="AA10" s="67">
        <f t="shared" si="10"/>
        <v>2.0081727962638646E-2</v>
      </c>
      <c r="AB10" s="69">
        <v>8393</v>
      </c>
      <c r="AC10" s="67">
        <f t="shared" si="11"/>
        <v>0.97991827203736137</v>
      </c>
      <c r="AD10" s="102">
        <v>4152</v>
      </c>
      <c r="AE10" s="69">
        <v>60</v>
      </c>
      <c r="AF10" s="67">
        <f t="shared" si="12"/>
        <v>1.4450867052023121E-2</v>
      </c>
      <c r="AG10" s="69">
        <v>4092</v>
      </c>
      <c r="AH10" s="67">
        <f t="shared" si="13"/>
        <v>0.98554913294797686</v>
      </c>
      <c r="AI10" s="102">
        <v>1478</v>
      </c>
      <c r="AJ10" s="69">
        <v>10</v>
      </c>
      <c r="AK10" s="67">
        <f t="shared" si="14"/>
        <v>6.7658998646820028E-3</v>
      </c>
      <c r="AL10" s="69">
        <v>1468</v>
      </c>
      <c r="AM10" s="67">
        <f t="shared" si="15"/>
        <v>0.99323410013531799</v>
      </c>
      <c r="AN10" s="102">
        <f t="shared" si="16"/>
        <v>44311</v>
      </c>
      <c r="AO10" s="69">
        <f t="shared" si="0"/>
        <v>953</v>
      </c>
      <c r="AP10" s="67">
        <f t="shared" si="17"/>
        <v>2.1507074992665479E-2</v>
      </c>
      <c r="AQ10" s="68">
        <f t="shared" si="1"/>
        <v>43358</v>
      </c>
      <c r="AR10" s="67">
        <f t="shared" si="18"/>
        <v>0.97849292500733454</v>
      </c>
      <c r="AS10" s="58">
        <v>5</v>
      </c>
      <c r="AT10" s="11" t="s">
        <v>24</v>
      </c>
      <c r="AU10" s="38">
        <f t="shared" si="19"/>
        <v>0.18958642937402587</v>
      </c>
      <c r="AV10" s="38">
        <f t="shared" si="20"/>
        <v>2.1471347193144748E-2</v>
      </c>
      <c r="AW10" s="38">
        <f t="shared" si="21"/>
        <v>0.81041357062597408</v>
      </c>
      <c r="AX10" s="38">
        <f t="shared" si="22"/>
        <v>0.9785286528068553</v>
      </c>
    </row>
    <row r="11" spans="1:69" s="12" customFormat="1" ht="13.5" customHeight="1">
      <c r="B11" s="264"/>
      <c r="C11" s="332"/>
      <c r="D11" s="76" t="s">
        <v>141</v>
      </c>
      <c r="E11" s="103">
        <v>80</v>
      </c>
      <c r="F11" s="75">
        <v>8</v>
      </c>
      <c r="G11" s="13">
        <f t="shared" si="2"/>
        <v>0.1</v>
      </c>
      <c r="H11" s="75">
        <v>72</v>
      </c>
      <c r="I11" s="13">
        <f t="shared" si="3"/>
        <v>0.9</v>
      </c>
      <c r="J11" s="103">
        <v>413</v>
      </c>
      <c r="K11" s="75">
        <v>38</v>
      </c>
      <c r="L11" s="13">
        <f t="shared" si="4"/>
        <v>9.2009685230024216E-2</v>
      </c>
      <c r="M11" s="75">
        <v>375</v>
      </c>
      <c r="N11" s="13">
        <f t="shared" si="5"/>
        <v>0.90799031476997583</v>
      </c>
      <c r="O11" s="103">
        <v>41408</v>
      </c>
      <c r="P11" s="75">
        <v>6602</v>
      </c>
      <c r="Q11" s="13">
        <f t="shared" si="6"/>
        <v>0.15943778979907264</v>
      </c>
      <c r="R11" s="75">
        <v>34806</v>
      </c>
      <c r="S11" s="13">
        <f t="shared" si="7"/>
        <v>0.84056221020092736</v>
      </c>
      <c r="T11" s="103">
        <v>33794</v>
      </c>
      <c r="U11" s="75">
        <v>5456</v>
      </c>
      <c r="V11" s="13">
        <f t="shared" si="8"/>
        <v>0.16144877788956619</v>
      </c>
      <c r="W11" s="75">
        <v>28338</v>
      </c>
      <c r="X11" s="13">
        <f t="shared" si="9"/>
        <v>0.83855122211043376</v>
      </c>
      <c r="Y11" s="103">
        <v>19690</v>
      </c>
      <c r="Z11" s="75">
        <v>2464</v>
      </c>
      <c r="AA11" s="13">
        <f t="shared" si="10"/>
        <v>0.12513966480446928</v>
      </c>
      <c r="AB11" s="75">
        <v>17226</v>
      </c>
      <c r="AC11" s="13">
        <f t="shared" si="11"/>
        <v>0.87486033519553075</v>
      </c>
      <c r="AD11" s="103">
        <v>8590</v>
      </c>
      <c r="AE11" s="75">
        <v>671</v>
      </c>
      <c r="AF11" s="13">
        <f t="shared" si="12"/>
        <v>7.8114086146682193E-2</v>
      </c>
      <c r="AG11" s="75">
        <v>7919</v>
      </c>
      <c r="AH11" s="13">
        <f t="shared" si="13"/>
        <v>0.92188591385331786</v>
      </c>
      <c r="AI11" s="103">
        <v>2759</v>
      </c>
      <c r="AJ11" s="75">
        <v>103</v>
      </c>
      <c r="AK11" s="13">
        <f t="shared" si="14"/>
        <v>3.7332366799565059E-2</v>
      </c>
      <c r="AL11" s="75">
        <v>2656</v>
      </c>
      <c r="AM11" s="13">
        <f t="shared" si="15"/>
        <v>0.96266763320043491</v>
      </c>
      <c r="AN11" s="103">
        <f t="shared" si="16"/>
        <v>106734</v>
      </c>
      <c r="AO11" s="75">
        <f t="shared" si="0"/>
        <v>15342</v>
      </c>
      <c r="AP11" s="13">
        <f t="shared" si="17"/>
        <v>0.14374051380066333</v>
      </c>
      <c r="AQ11" s="34">
        <f t="shared" si="1"/>
        <v>91392</v>
      </c>
      <c r="AR11" s="13">
        <f t="shared" si="18"/>
        <v>0.85625948619933667</v>
      </c>
      <c r="AS11" s="58">
        <v>6</v>
      </c>
      <c r="AT11" s="11" t="s">
        <v>34</v>
      </c>
      <c r="AU11" s="38">
        <f t="shared" si="19"/>
        <v>0.12000463674037151</v>
      </c>
      <c r="AV11" s="38">
        <f t="shared" si="20"/>
        <v>1.1507479861910242E-2</v>
      </c>
      <c r="AW11" s="38">
        <f t="shared" si="21"/>
        <v>0.87999536325962846</v>
      </c>
      <c r="AX11" s="38">
        <f t="shared" si="22"/>
        <v>0.98849252013808975</v>
      </c>
    </row>
    <row r="12" spans="1:69" s="12" customFormat="1" ht="13.5" customHeight="1">
      <c r="B12" s="262">
        <v>3</v>
      </c>
      <c r="C12" s="329" t="s">
        <v>12</v>
      </c>
      <c r="D12" s="80" t="s">
        <v>157</v>
      </c>
      <c r="E12" s="101">
        <v>96</v>
      </c>
      <c r="F12" s="79">
        <v>9</v>
      </c>
      <c r="G12" s="77">
        <f t="shared" si="2"/>
        <v>9.375E-2</v>
      </c>
      <c r="H12" s="79">
        <v>87</v>
      </c>
      <c r="I12" s="77">
        <f t="shared" si="3"/>
        <v>0.90625</v>
      </c>
      <c r="J12" s="101">
        <v>494</v>
      </c>
      <c r="K12" s="79">
        <v>53</v>
      </c>
      <c r="L12" s="77">
        <f t="shared" si="4"/>
        <v>0.10728744939271255</v>
      </c>
      <c r="M12" s="79">
        <v>441</v>
      </c>
      <c r="N12" s="77">
        <f t="shared" si="5"/>
        <v>0.89271255060728749</v>
      </c>
      <c r="O12" s="101">
        <v>37923</v>
      </c>
      <c r="P12" s="79">
        <v>6653</v>
      </c>
      <c r="Q12" s="77">
        <f t="shared" si="6"/>
        <v>0.17543443292988423</v>
      </c>
      <c r="R12" s="79">
        <v>31270</v>
      </c>
      <c r="S12" s="77">
        <f t="shared" si="7"/>
        <v>0.82456556707011575</v>
      </c>
      <c r="T12" s="101">
        <v>32437</v>
      </c>
      <c r="U12" s="79">
        <v>5529</v>
      </c>
      <c r="V12" s="77">
        <f t="shared" si="8"/>
        <v>0.17045349446619601</v>
      </c>
      <c r="W12" s="79">
        <v>26908</v>
      </c>
      <c r="X12" s="77">
        <f t="shared" si="9"/>
        <v>0.82954650553380394</v>
      </c>
      <c r="Y12" s="101">
        <v>16346</v>
      </c>
      <c r="Z12" s="79">
        <v>2306</v>
      </c>
      <c r="AA12" s="77">
        <f t="shared" si="10"/>
        <v>0.14107426893429587</v>
      </c>
      <c r="AB12" s="79">
        <v>14040</v>
      </c>
      <c r="AC12" s="77">
        <f t="shared" si="11"/>
        <v>0.85892573106570413</v>
      </c>
      <c r="AD12" s="101">
        <v>5745</v>
      </c>
      <c r="AE12" s="79">
        <v>523</v>
      </c>
      <c r="AF12" s="77">
        <f t="shared" si="12"/>
        <v>9.1035683202785031E-2</v>
      </c>
      <c r="AG12" s="79">
        <v>5222</v>
      </c>
      <c r="AH12" s="77">
        <f t="shared" si="13"/>
        <v>0.90896431679721501</v>
      </c>
      <c r="AI12" s="101">
        <v>1589</v>
      </c>
      <c r="AJ12" s="79">
        <v>82</v>
      </c>
      <c r="AK12" s="77">
        <f t="shared" si="14"/>
        <v>5.1604782882315924E-2</v>
      </c>
      <c r="AL12" s="79">
        <v>1507</v>
      </c>
      <c r="AM12" s="77">
        <f t="shared" si="15"/>
        <v>0.94839521711768404</v>
      </c>
      <c r="AN12" s="101">
        <f t="shared" si="16"/>
        <v>94630</v>
      </c>
      <c r="AO12" s="79">
        <f t="shared" si="0"/>
        <v>15155</v>
      </c>
      <c r="AP12" s="77">
        <f t="shared" si="17"/>
        <v>0.16015005812110325</v>
      </c>
      <c r="AQ12" s="78">
        <f t="shared" si="1"/>
        <v>79475</v>
      </c>
      <c r="AR12" s="77">
        <f t="shared" si="18"/>
        <v>0.83984994187889672</v>
      </c>
      <c r="AS12" s="58">
        <v>7</v>
      </c>
      <c r="AT12" s="11" t="s">
        <v>160</v>
      </c>
      <c r="AU12" s="38">
        <f t="shared" si="19"/>
        <v>0.20248014826645772</v>
      </c>
      <c r="AV12" s="38">
        <f t="shared" si="20"/>
        <v>1.539573927765237E-2</v>
      </c>
      <c r="AW12" s="38">
        <f t="shared" si="21"/>
        <v>0.79751985173354223</v>
      </c>
      <c r="AX12" s="38">
        <f t="shared" si="22"/>
        <v>0.98460426072234764</v>
      </c>
    </row>
    <row r="13" spans="1:69" s="12" customFormat="1" ht="13.5" customHeight="1">
      <c r="B13" s="263"/>
      <c r="C13" s="330"/>
      <c r="D13" s="70" t="s">
        <v>158</v>
      </c>
      <c r="E13" s="102">
        <v>99</v>
      </c>
      <c r="F13" s="69">
        <v>2</v>
      </c>
      <c r="G13" s="67">
        <f t="shared" si="2"/>
        <v>2.0202020202020204E-2</v>
      </c>
      <c r="H13" s="69">
        <v>97</v>
      </c>
      <c r="I13" s="67">
        <f t="shared" si="3"/>
        <v>0.97979797979797978</v>
      </c>
      <c r="J13" s="102">
        <v>377</v>
      </c>
      <c r="K13" s="69">
        <v>3</v>
      </c>
      <c r="L13" s="67">
        <f t="shared" si="4"/>
        <v>7.9575596816976128E-3</v>
      </c>
      <c r="M13" s="69">
        <v>374</v>
      </c>
      <c r="N13" s="67">
        <f t="shared" si="5"/>
        <v>0.99204244031830235</v>
      </c>
      <c r="O13" s="102">
        <v>28756</v>
      </c>
      <c r="P13" s="69">
        <v>495</v>
      </c>
      <c r="Q13" s="67">
        <f t="shared" si="6"/>
        <v>1.7213798859368478E-2</v>
      </c>
      <c r="R13" s="69">
        <v>28261</v>
      </c>
      <c r="S13" s="67">
        <f t="shared" si="7"/>
        <v>0.98278620114063153</v>
      </c>
      <c r="T13" s="102">
        <v>23067</v>
      </c>
      <c r="U13" s="69">
        <v>329</v>
      </c>
      <c r="V13" s="67">
        <f t="shared" si="8"/>
        <v>1.4262799670524993E-2</v>
      </c>
      <c r="W13" s="69">
        <v>22738</v>
      </c>
      <c r="X13" s="67">
        <f t="shared" si="9"/>
        <v>0.98573720032947498</v>
      </c>
      <c r="Y13" s="102">
        <v>14331</v>
      </c>
      <c r="Z13" s="69">
        <v>147</v>
      </c>
      <c r="AA13" s="67">
        <f t="shared" si="10"/>
        <v>1.0257483776428721E-2</v>
      </c>
      <c r="AB13" s="69">
        <v>14184</v>
      </c>
      <c r="AC13" s="67">
        <f t="shared" si="11"/>
        <v>0.98974251622357123</v>
      </c>
      <c r="AD13" s="102">
        <v>6441</v>
      </c>
      <c r="AE13" s="69">
        <v>43</v>
      </c>
      <c r="AF13" s="67">
        <f t="shared" si="12"/>
        <v>6.6759819903741656E-3</v>
      </c>
      <c r="AG13" s="69">
        <v>6398</v>
      </c>
      <c r="AH13" s="67">
        <f t="shared" si="13"/>
        <v>0.99332401800962589</v>
      </c>
      <c r="AI13" s="102">
        <v>2233</v>
      </c>
      <c r="AJ13" s="69">
        <v>8</v>
      </c>
      <c r="AK13" s="67">
        <f t="shared" si="14"/>
        <v>3.5826242722794446E-3</v>
      </c>
      <c r="AL13" s="69">
        <v>2225</v>
      </c>
      <c r="AM13" s="67">
        <f t="shared" si="15"/>
        <v>0.9964173757277206</v>
      </c>
      <c r="AN13" s="102">
        <f t="shared" si="16"/>
        <v>75304</v>
      </c>
      <c r="AO13" s="69">
        <f t="shared" si="0"/>
        <v>1027</v>
      </c>
      <c r="AP13" s="67">
        <f t="shared" si="17"/>
        <v>1.3638053755444598E-2</v>
      </c>
      <c r="AQ13" s="68">
        <f t="shared" si="1"/>
        <v>74277</v>
      </c>
      <c r="AR13" s="67">
        <f t="shared" si="18"/>
        <v>0.98636194624455542</v>
      </c>
      <c r="AS13" s="58">
        <v>8</v>
      </c>
      <c r="AT13" s="11" t="s">
        <v>56</v>
      </c>
      <c r="AU13" s="38">
        <f t="shared" si="19"/>
        <v>0.16816720257234727</v>
      </c>
      <c r="AV13" s="38">
        <f t="shared" si="20"/>
        <v>1.6578258426196254E-2</v>
      </c>
      <c r="AW13" s="38">
        <f t="shared" si="21"/>
        <v>0.8318327974276527</v>
      </c>
      <c r="AX13" s="38">
        <f t="shared" si="22"/>
        <v>0.9834217415738038</v>
      </c>
    </row>
    <row r="14" spans="1:69" s="12" customFormat="1" ht="13.5" customHeight="1">
      <c r="B14" s="264"/>
      <c r="C14" s="332"/>
      <c r="D14" s="76" t="s">
        <v>141</v>
      </c>
      <c r="E14" s="103">
        <v>195</v>
      </c>
      <c r="F14" s="75">
        <v>11</v>
      </c>
      <c r="G14" s="13">
        <f t="shared" si="2"/>
        <v>5.6410256410256411E-2</v>
      </c>
      <c r="H14" s="75">
        <v>184</v>
      </c>
      <c r="I14" s="13">
        <f t="shared" si="3"/>
        <v>0.94358974358974357</v>
      </c>
      <c r="J14" s="103">
        <v>871</v>
      </c>
      <c r="K14" s="75">
        <v>56</v>
      </c>
      <c r="L14" s="13">
        <f t="shared" si="4"/>
        <v>6.4293915040183697E-2</v>
      </c>
      <c r="M14" s="75">
        <v>815</v>
      </c>
      <c r="N14" s="13">
        <f t="shared" si="5"/>
        <v>0.93570608495981633</v>
      </c>
      <c r="O14" s="103">
        <v>66679</v>
      </c>
      <c r="P14" s="75">
        <v>7148</v>
      </c>
      <c r="Q14" s="13">
        <f t="shared" si="6"/>
        <v>0.10720016796892574</v>
      </c>
      <c r="R14" s="75">
        <v>59531</v>
      </c>
      <c r="S14" s="13">
        <f t="shared" si="7"/>
        <v>0.89279983203107427</v>
      </c>
      <c r="T14" s="103">
        <v>55504</v>
      </c>
      <c r="U14" s="75">
        <v>5858</v>
      </c>
      <c r="V14" s="13">
        <f t="shared" si="8"/>
        <v>0.10554194292303258</v>
      </c>
      <c r="W14" s="75">
        <v>49646</v>
      </c>
      <c r="X14" s="13">
        <f t="shared" si="9"/>
        <v>0.89445805707696746</v>
      </c>
      <c r="Y14" s="103">
        <v>30677</v>
      </c>
      <c r="Z14" s="75">
        <v>2453</v>
      </c>
      <c r="AA14" s="13">
        <f t="shared" si="10"/>
        <v>7.996218665449685E-2</v>
      </c>
      <c r="AB14" s="75">
        <v>28224</v>
      </c>
      <c r="AC14" s="13">
        <f t="shared" si="11"/>
        <v>0.92003781334550316</v>
      </c>
      <c r="AD14" s="103">
        <v>12186</v>
      </c>
      <c r="AE14" s="75">
        <v>566</v>
      </c>
      <c r="AF14" s="13">
        <f t="shared" si="12"/>
        <v>4.644674216313803E-2</v>
      </c>
      <c r="AG14" s="75">
        <v>11620</v>
      </c>
      <c r="AH14" s="13">
        <f t="shared" si="13"/>
        <v>0.95355325783686196</v>
      </c>
      <c r="AI14" s="103">
        <v>3822</v>
      </c>
      <c r="AJ14" s="75">
        <v>90</v>
      </c>
      <c r="AK14" s="13">
        <f t="shared" si="14"/>
        <v>2.3547880690737835E-2</v>
      </c>
      <c r="AL14" s="75">
        <v>3732</v>
      </c>
      <c r="AM14" s="13">
        <f t="shared" si="15"/>
        <v>0.97645211930926212</v>
      </c>
      <c r="AN14" s="103">
        <f t="shared" si="16"/>
        <v>169934</v>
      </c>
      <c r="AO14" s="75">
        <f t="shared" si="0"/>
        <v>16182</v>
      </c>
      <c r="AP14" s="13">
        <f t="shared" si="17"/>
        <v>9.5225205079619152E-2</v>
      </c>
      <c r="AQ14" s="34">
        <f t="shared" si="1"/>
        <v>153752</v>
      </c>
      <c r="AR14" s="13">
        <f t="shared" si="18"/>
        <v>0.90477479492038082</v>
      </c>
      <c r="AS14" s="58">
        <v>9</v>
      </c>
      <c r="AT14" s="11" t="s">
        <v>166</v>
      </c>
      <c r="AU14" s="38">
        <f t="shared" si="19"/>
        <v>0.18250950012255857</v>
      </c>
      <c r="AV14" s="38">
        <f t="shared" si="20"/>
        <v>1.6720866219624399E-2</v>
      </c>
      <c r="AW14" s="38">
        <f t="shared" si="21"/>
        <v>0.81749049987744149</v>
      </c>
      <c r="AX14" s="38">
        <f t="shared" si="22"/>
        <v>0.98327913378037557</v>
      </c>
    </row>
    <row r="15" spans="1:69" s="12" customFormat="1" ht="13.5" customHeight="1">
      <c r="B15" s="262">
        <v>4</v>
      </c>
      <c r="C15" s="329" t="s">
        <v>20</v>
      </c>
      <c r="D15" s="80" t="s">
        <v>157</v>
      </c>
      <c r="E15" s="101">
        <v>54</v>
      </c>
      <c r="F15" s="79">
        <v>8</v>
      </c>
      <c r="G15" s="77">
        <f t="shared" si="2"/>
        <v>0.14814814814814814</v>
      </c>
      <c r="H15" s="79">
        <v>46</v>
      </c>
      <c r="I15" s="77">
        <f t="shared" si="3"/>
        <v>0.85185185185185186</v>
      </c>
      <c r="J15" s="101">
        <v>163</v>
      </c>
      <c r="K15" s="79">
        <v>22</v>
      </c>
      <c r="L15" s="77">
        <f t="shared" si="4"/>
        <v>0.13496932515337423</v>
      </c>
      <c r="M15" s="79">
        <v>141</v>
      </c>
      <c r="N15" s="77">
        <f t="shared" si="5"/>
        <v>0.86503067484662577</v>
      </c>
      <c r="O15" s="101">
        <v>25790</v>
      </c>
      <c r="P15" s="79">
        <v>6576</v>
      </c>
      <c r="Q15" s="77">
        <f t="shared" si="6"/>
        <v>0.2549825513765025</v>
      </c>
      <c r="R15" s="79">
        <v>19214</v>
      </c>
      <c r="S15" s="77">
        <f t="shared" si="7"/>
        <v>0.7450174486234975</v>
      </c>
      <c r="T15" s="101">
        <v>23035</v>
      </c>
      <c r="U15" s="79">
        <v>5740</v>
      </c>
      <c r="V15" s="77">
        <f t="shared" si="8"/>
        <v>0.24918602127197742</v>
      </c>
      <c r="W15" s="79">
        <v>17295</v>
      </c>
      <c r="X15" s="77">
        <f t="shared" si="9"/>
        <v>0.75081397872802258</v>
      </c>
      <c r="Y15" s="101">
        <v>12372</v>
      </c>
      <c r="Z15" s="79">
        <v>2470</v>
      </c>
      <c r="AA15" s="77">
        <f t="shared" si="10"/>
        <v>0.19964435822825735</v>
      </c>
      <c r="AB15" s="79">
        <v>9902</v>
      </c>
      <c r="AC15" s="77">
        <f t="shared" si="11"/>
        <v>0.80035564177174268</v>
      </c>
      <c r="AD15" s="101">
        <v>4272</v>
      </c>
      <c r="AE15" s="79">
        <v>578</v>
      </c>
      <c r="AF15" s="77">
        <f t="shared" si="12"/>
        <v>0.13529962546816479</v>
      </c>
      <c r="AG15" s="79">
        <v>3694</v>
      </c>
      <c r="AH15" s="77">
        <f t="shared" si="13"/>
        <v>0.86470037453183524</v>
      </c>
      <c r="AI15" s="101">
        <v>1192</v>
      </c>
      <c r="AJ15" s="79">
        <v>78</v>
      </c>
      <c r="AK15" s="77">
        <f t="shared" si="14"/>
        <v>6.5436241610738258E-2</v>
      </c>
      <c r="AL15" s="79">
        <v>1114</v>
      </c>
      <c r="AM15" s="77">
        <f t="shared" si="15"/>
        <v>0.93456375838926176</v>
      </c>
      <c r="AN15" s="101">
        <f t="shared" si="16"/>
        <v>66878</v>
      </c>
      <c r="AO15" s="79">
        <f t="shared" si="0"/>
        <v>15472</v>
      </c>
      <c r="AP15" s="77">
        <f t="shared" si="17"/>
        <v>0.23134663117916204</v>
      </c>
      <c r="AQ15" s="78">
        <f t="shared" si="1"/>
        <v>51406</v>
      </c>
      <c r="AR15" s="77">
        <f t="shared" si="18"/>
        <v>0.7686533688208379</v>
      </c>
    </row>
    <row r="16" spans="1:69" s="12" customFormat="1" ht="13.5" customHeight="1">
      <c r="B16" s="263"/>
      <c r="C16" s="330"/>
      <c r="D16" s="70" t="s">
        <v>158</v>
      </c>
      <c r="E16" s="102">
        <v>41</v>
      </c>
      <c r="F16" s="69">
        <v>0</v>
      </c>
      <c r="G16" s="67">
        <f t="shared" si="2"/>
        <v>0</v>
      </c>
      <c r="H16" s="69">
        <v>41</v>
      </c>
      <c r="I16" s="67">
        <f t="shared" si="3"/>
        <v>1</v>
      </c>
      <c r="J16" s="102">
        <v>134</v>
      </c>
      <c r="K16" s="69">
        <v>3</v>
      </c>
      <c r="L16" s="67">
        <f t="shared" si="4"/>
        <v>2.2388059701492536E-2</v>
      </c>
      <c r="M16" s="69">
        <v>131</v>
      </c>
      <c r="N16" s="67">
        <f t="shared" si="5"/>
        <v>0.97761194029850751</v>
      </c>
      <c r="O16" s="102">
        <v>19369</v>
      </c>
      <c r="P16" s="69">
        <v>419</v>
      </c>
      <c r="Q16" s="67">
        <f t="shared" si="6"/>
        <v>2.1632505550105839E-2</v>
      </c>
      <c r="R16" s="69">
        <v>18950</v>
      </c>
      <c r="S16" s="67">
        <f t="shared" si="7"/>
        <v>0.97836749444989413</v>
      </c>
      <c r="T16" s="102">
        <v>15819</v>
      </c>
      <c r="U16" s="69">
        <v>290</v>
      </c>
      <c r="V16" s="67">
        <f t="shared" si="8"/>
        <v>1.8332385106517479E-2</v>
      </c>
      <c r="W16" s="69">
        <v>15529</v>
      </c>
      <c r="X16" s="67">
        <f t="shared" si="9"/>
        <v>0.98166761489348253</v>
      </c>
      <c r="Y16" s="102">
        <v>10514</v>
      </c>
      <c r="Z16" s="69">
        <v>142</v>
      </c>
      <c r="AA16" s="67">
        <f t="shared" si="10"/>
        <v>1.3505801788092067E-2</v>
      </c>
      <c r="AB16" s="69">
        <v>10372</v>
      </c>
      <c r="AC16" s="67">
        <f t="shared" si="11"/>
        <v>0.98649419821190798</v>
      </c>
      <c r="AD16" s="102">
        <v>4576</v>
      </c>
      <c r="AE16" s="69">
        <v>41</v>
      </c>
      <c r="AF16" s="67">
        <f t="shared" si="12"/>
        <v>8.95979020979021E-3</v>
      </c>
      <c r="AG16" s="69">
        <v>4535</v>
      </c>
      <c r="AH16" s="67">
        <f t="shared" si="13"/>
        <v>0.99104020979020979</v>
      </c>
      <c r="AI16" s="102">
        <v>1614</v>
      </c>
      <c r="AJ16" s="69">
        <v>7</v>
      </c>
      <c r="AK16" s="67">
        <f t="shared" si="14"/>
        <v>4.3370508054522928E-3</v>
      </c>
      <c r="AL16" s="69">
        <v>1607</v>
      </c>
      <c r="AM16" s="67">
        <f t="shared" si="15"/>
        <v>0.99566294919454768</v>
      </c>
      <c r="AN16" s="102">
        <f t="shared" si="16"/>
        <v>52067</v>
      </c>
      <c r="AO16" s="69">
        <f t="shared" si="0"/>
        <v>902</v>
      </c>
      <c r="AP16" s="67">
        <f t="shared" si="17"/>
        <v>1.7323832753951638E-2</v>
      </c>
      <c r="AQ16" s="68">
        <f t="shared" si="1"/>
        <v>51165</v>
      </c>
      <c r="AR16" s="67">
        <f t="shared" si="18"/>
        <v>0.98267616724604834</v>
      </c>
    </row>
    <row r="17" spans="2:44" s="12" customFormat="1" ht="13.5" customHeight="1">
      <c r="B17" s="264"/>
      <c r="C17" s="332"/>
      <c r="D17" s="76" t="s">
        <v>141</v>
      </c>
      <c r="E17" s="103">
        <v>95</v>
      </c>
      <c r="F17" s="75">
        <v>8</v>
      </c>
      <c r="G17" s="13">
        <f t="shared" si="2"/>
        <v>8.4210526315789472E-2</v>
      </c>
      <c r="H17" s="75">
        <v>87</v>
      </c>
      <c r="I17" s="13">
        <f t="shared" si="3"/>
        <v>0.91578947368421049</v>
      </c>
      <c r="J17" s="103">
        <v>297</v>
      </c>
      <c r="K17" s="75">
        <v>25</v>
      </c>
      <c r="L17" s="13">
        <f t="shared" si="4"/>
        <v>8.4175084175084181E-2</v>
      </c>
      <c r="M17" s="75">
        <v>272</v>
      </c>
      <c r="N17" s="13">
        <f t="shared" si="5"/>
        <v>0.91582491582491588</v>
      </c>
      <c r="O17" s="103">
        <v>45159</v>
      </c>
      <c r="P17" s="75">
        <v>6995</v>
      </c>
      <c r="Q17" s="13">
        <f t="shared" si="6"/>
        <v>0.15489714121216147</v>
      </c>
      <c r="R17" s="75">
        <v>38164</v>
      </c>
      <c r="S17" s="13">
        <f t="shared" si="7"/>
        <v>0.84510285878783853</v>
      </c>
      <c r="T17" s="103">
        <v>38854</v>
      </c>
      <c r="U17" s="75">
        <v>6030</v>
      </c>
      <c r="V17" s="13">
        <f t="shared" si="8"/>
        <v>0.15519637617748494</v>
      </c>
      <c r="W17" s="75">
        <v>32824</v>
      </c>
      <c r="X17" s="13">
        <f t="shared" si="9"/>
        <v>0.84480362382251506</v>
      </c>
      <c r="Y17" s="103">
        <v>22886</v>
      </c>
      <c r="Z17" s="75">
        <v>2612</v>
      </c>
      <c r="AA17" s="13">
        <f t="shared" si="10"/>
        <v>0.11413090972647033</v>
      </c>
      <c r="AB17" s="75">
        <v>20274</v>
      </c>
      <c r="AC17" s="13">
        <f t="shared" si="11"/>
        <v>0.88586909027352967</v>
      </c>
      <c r="AD17" s="103">
        <v>8848</v>
      </c>
      <c r="AE17" s="75">
        <v>619</v>
      </c>
      <c r="AF17" s="13">
        <f t="shared" si="12"/>
        <v>6.9959312839059679E-2</v>
      </c>
      <c r="AG17" s="75">
        <v>8229</v>
      </c>
      <c r="AH17" s="13">
        <f t="shared" si="13"/>
        <v>0.93004068716094035</v>
      </c>
      <c r="AI17" s="103">
        <v>2806</v>
      </c>
      <c r="AJ17" s="75">
        <v>85</v>
      </c>
      <c r="AK17" s="13">
        <f t="shared" si="14"/>
        <v>3.0292230933713471E-2</v>
      </c>
      <c r="AL17" s="75">
        <v>2721</v>
      </c>
      <c r="AM17" s="13">
        <f t="shared" si="15"/>
        <v>0.96970776906628653</v>
      </c>
      <c r="AN17" s="103">
        <f t="shared" si="16"/>
        <v>118945</v>
      </c>
      <c r="AO17" s="75">
        <f t="shared" si="0"/>
        <v>16374</v>
      </c>
      <c r="AP17" s="13">
        <f t="shared" si="17"/>
        <v>0.13766026314683258</v>
      </c>
      <c r="AQ17" s="34">
        <f t="shared" si="1"/>
        <v>102571</v>
      </c>
      <c r="AR17" s="13">
        <f t="shared" si="18"/>
        <v>0.86233973685316745</v>
      </c>
    </row>
    <row r="18" spans="2:44" s="12" customFormat="1" ht="13.5" customHeight="1">
      <c r="B18" s="262">
        <v>5</v>
      </c>
      <c r="C18" s="329" t="s">
        <v>24</v>
      </c>
      <c r="D18" s="80" t="s">
        <v>157</v>
      </c>
      <c r="E18" s="101">
        <v>62</v>
      </c>
      <c r="F18" s="79">
        <v>9</v>
      </c>
      <c r="G18" s="77">
        <f t="shared" si="2"/>
        <v>0.14516129032258066</v>
      </c>
      <c r="H18" s="79">
        <v>53</v>
      </c>
      <c r="I18" s="77">
        <f t="shared" si="3"/>
        <v>0.85483870967741937</v>
      </c>
      <c r="J18" s="101">
        <v>258</v>
      </c>
      <c r="K18" s="79">
        <v>31</v>
      </c>
      <c r="L18" s="77">
        <f t="shared" si="4"/>
        <v>0.12015503875968993</v>
      </c>
      <c r="M18" s="79">
        <v>227</v>
      </c>
      <c r="N18" s="77">
        <f t="shared" si="5"/>
        <v>0.87984496124031009</v>
      </c>
      <c r="O18" s="101">
        <v>21487</v>
      </c>
      <c r="P18" s="79">
        <v>4681</v>
      </c>
      <c r="Q18" s="77">
        <f t="shared" si="6"/>
        <v>0.21785265509377763</v>
      </c>
      <c r="R18" s="79">
        <v>16806</v>
      </c>
      <c r="S18" s="77">
        <f t="shared" si="7"/>
        <v>0.7821473449062224</v>
      </c>
      <c r="T18" s="101">
        <v>18166</v>
      </c>
      <c r="U18" s="79">
        <v>3615</v>
      </c>
      <c r="V18" s="77">
        <f t="shared" si="8"/>
        <v>0.19899812837168337</v>
      </c>
      <c r="W18" s="79">
        <v>14551</v>
      </c>
      <c r="X18" s="77">
        <f t="shared" si="9"/>
        <v>0.8010018716283166</v>
      </c>
      <c r="Y18" s="101">
        <v>9956</v>
      </c>
      <c r="Z18" s="79">
        <v>1639</v>
      </c>
      <c r="AA18" s="77">
        <f t="shared" si="10"/>
        <v>0.16462434712736038</v>
      </c>
      <c r="AB18" s="79">
        <v>8317</v>
      </c>
      <c r="AC18" s="77">
        <f t="shared" si="11"/>
        <v>0.8353756528726396</v>
      </c>
      <c r="AD18" s="101">
        <v>4091</v>
      </c>
      <c r="AE18" s="79">
        <v>434</v>
      </c>
      <c r="AF18" s="77">
        <f t="shared" si="12"/>
        <v>0.1060865314104131</v>
      </c>
      <c r="AG18" s="79">
        <v>3657</v>
      </c>
      <c r="AH18" s="77">
        <f t="shared" si="13"/>
        <v>0.89391346858958687</v>
      </c>
      <c r="AI18" s="101">
        <v>1158</v>
      </c>
      <c r="AJ18" s="79">
        <v>52</v>
      </c>
      <c r="AK18" s="77">
        <f t="shared" si="14"/>
        <v>4.4905008635578586E-2</v>
      </c>
      <c r="AL18" s="79">
        <v>1106</v>
      </c>
      <c r="AM18" s="77">
        <f t="shared" si="15"/>
        <v>0.95509499136442144</v>
      </c>
      <c r="AN18" s="101">
        <f t="shared" si="16"/>
        <v>55178</v>
      </c>
      <c r="AO18" s="79">
        <f t="shared" si="0"/>
        <v>10461</v>
      </c>
      <c r="AP18" s="77">
        <f t="shared" si="17"/>
        <v>0.18958642937402587</v>
      </c>
      <c r="AQ18" s="78">
        <f t="shared" si="1"/>
        <v>44717</v>
      </c>
      <c r="AR18" s="77">
        <f t="shared" si="18"/>
        <v>0.81041357062597408</v>
      </c>
    </row>
    <row r="19" spans="2:44" s="12" customFormat="1" ht="13.5" customHeight="1">
      <c r="B19" s="263"/>
      <c r="C19" s="330"/>
      <c r="D19" s="70" t="s">
        <v>158</v>
      </c>
      <c r="E19" s="102">
        <v>48</v>
      </c>
      <c r="F19" s="69">
        <v>5</v>
      </c>
      <c r="G19" s="67">
        <f t="shared" si="2"/>
        <v>0.10416666666666667</v>
      </c>
      <c r="H19" s="69">
        <v>43</v>
      </c>
      <c r="I19" s="67">
        <f t="shared" si="3"/>
        <v>0.89583333333333337</v>
      </c>
      <c r="J19" s="102">
        <v>188</v>
      </c>
      <c r="K19" s="69">
        <v>4</v>
      </c>
      <c r="L19" s="67">
        <f t="shared" si="4"/>
        <v>2.1276595744680851E-2</v>
      </c>
      <c r="M19" s="69">
        <v>184</v>
      </c>
      <c r="N19" s="67">
        <f t="shared" si="5"/>
        <v>0.97872340425531912</v>
      </c>
      <c r="O19" s="102">
        <v>15167</v>
      </c>
      <c r="P19" s="69">
        <v>437</v>
      </c>
      <c r="Q19" s="67">
        <f t="shared" si="6"/>
        <v>2.8812553570251202E-2</v>
      </c>
      <c r="R19" s="69">
        <v>14730</v>
      </c>
      <c r="S19" s="67">
        <f t="shared" si="7"/>
        <v>0.97118744642974875</v>
      </c>
      <c r="T19" s="102">
        <v>12154</v>
      </c>
      <c r="U19" s="69">
        <v>253</v>
      </c>
      <c r="V19" s="67">
        <f t="shared" si="8"/>
        <v>2.0816192200098733E-2</v>
      </c>
      <c r="W19" s="69">
        <v>11901</v>
      </c>
      <c r="X19" s="67">
        <f t="shared" si="9"/>
        <v>0.97918380779990122</v>
      </c>
      <c r="Y19" s="102">
        <v>8163</v>
      </c>
      <c r="Z19" s="69">
        <v>134</v>
      </c>
      <c r="AA19" s="67">
        <f t="shared" si="10"/>
        <v>1.6415533504838906E-2</v>
      </c>
      <c r="AB19" s="69">
        <v>8029</v>
      </c>
      <c r="AC19" s="67">
        <f t="shared" si="11"/>
        <v>0.98358446649516107</v>
      </c>
      <c r="AD19" s="102">
        <v>3919</v>
      </c>
      <c r="AE19" s="69">
        <v>43</v>
      </c>
      <c r="AF19" s="67">
        <f t="shared" si="12"/>
        <v>1.0972186782342434E-2</v>
      </c>
      <c r="AG19" s="69">
        <v>3876</v>
      </c>
      <c r="AH19" s="67">
        <f t="shared" si="13"/>
        <v>0.98902781321765754</v>
      </c>
      <c r="AI19" s="102">
        <v>1439</v>
      </c>
      <c r="AJ19" s="69">
        <v>6</v>
      </c>
      <c r="AK19" s="67">
        <f t="shared" si="14"/>
        <v>4.1695621959694229E-3</v>
      </c>
      <c r="AL19" s="69">
        <v>1433</v>
      </c>
      <c r="AM19" s="67">
        <f t="shared" si="15"/>
        <v>0.99583043780403058</v>
      </c>
      <c r="AN19" s="102">
        <f t="shared" si="16"/>
        <v>41078</v>
      </c>
      <c r="AO19" s="69">
        <f t="shared" si="0"/>
        <v>882</v>
      </c>
      <c r="AP19" s="67">
        <f t="shared" si="17"/>
        <v>2.1471347193144748E-2</v>
      </c>
      <c r="AQ19" s="68">
        <f t="shared" si="1"/>
        <v>40196</v>
      </c>
      <c r="AR19" s="67">
        <f t="shared" si="18"/>
        <v>0.9785286528068553</v>
      </c>
    </row>
    <row r="20" spans="2:44" s="12" customFormat="1" ht="13.5" customHeight="1">
      <c r="B20" s="264"/>
      <c r="C20" s="332"/>
      <c r="D20" s="76" t="s">
        <v>141</v>
      </c>
      <c r="E20" s="103">
        <v>110</v>
      </c>
      <c r="F20" s="75">
        <v>14</v>
      </c>
      <c r="G20" s="13">
        <f t="shared" si="2"/>
        <v>0.12727272727272726</v>
      </c>
      <c r="H20" s="75">
        <v>96</v>
      </c>
      <c r="I20" s="13">
        <f t="shared" si="3"/>
        <v>0.87272727272727268</v>
      </c>
      <c r="J20" s="103">
        <v>446</v>
      </c>
      <c r="K20" s="75">
        <v>35</v>
      </c>
      <c r="L20" s="13">
        <f t="shared" si="4"/>
        <v>7.847533632286996E-2</v>
      </c>
      <c r="M20" s="75">
        <v>411</v>
      </c>
      <c r="N20" s="13">
        <f t="shared" si="5"/>
        <v>0.92152466367713004</v>
      </c>
      <c r="O20" s="103">
        <v>36654</v>
      </c>
      <c r="P20" s="75">
        <v>5118</v>
      </c>
      <c r="Q20" s="13">
        <f t="shared" si="6"/>
        <v>0.13963005401866099</v>
      </c>
      <c r="R20" s="75">
        <v>31536</v>
      </c>
      <c r="S20" s="13">
        <f t="shared" si="7"/>
        <v>0.86036994598133898</v>
      </c>
      <c r="T20" s="103">
        <v>30320</v>
      </c>
      <c r="U20" s="75">
        <v>3868</v>
      </c>
      <c r="V20" s="13">
        <f t="shared" si="8"/>
        <v>0.12757255936675463</v>
      </c>
      <c r="W20" s="75">
        <v>26452</v>
      </c>
      <c r="X20" s="13">
        <f t="shared" si="9"/>
        <v>0.8724274406332454</v>
      </c>
      <c r="Y20" s="103">
        <v>18119</v>
      </c>
      <c r="Z20" s="75">
        <v>1773</v>
      </c>
      <c r="AA20" s="13">
        <f t="shared" si="10"/>
        <v>9.7853082399690927E-2</v>
      </c>
      <c r="AB20" s="75">
        <v>16346</v>
      </c>
      <c r="AC20" s="13">
        <f t="shared" si="11"/>
        <v>0.90214691760030907</v>
      </c>
      <c r="AD20" s="103">
        <v>8010</v>
      </c>
      <c r="AE20" s="75">
        <v>477</v>
      </c>
      <c r="AF20" s="13">
        <f t="shared" si="12"/>
        <v>5.955056179775281E-2</v>
      </c>
      <c r="AG20" s="75">
        <v>7533</v>
      </c>
      <c r="AH20" s="13">
        <f t="shared" si="13"/>
        <v>0.94044943820224725</v>
      </c>
      <c r="AI20" s="103">
        <v>2597</v>
      </c>
      <c r="AJ20" s="75">
        <v>58</v>
      </c>
      <c r="AK20" s="13">
        <f t="shared" si="14"/>
        <v>2.2333461686561418E-2</v>
      </c>
      <c r="AL20" s="75">
        <v>2539</v>
      </c>
      <c r="AM20" s="13">
        <f t="shared" si="15"/>
        <v>0.97766653831343864</v>
      </c>
      <c r="AN20" s="103">
        <f t="shared" si="16"/>
        <v>96256</v>
      </c>
      <c r="AO20" s="75">
        <f t="shared" si="0"/>
        <v>11343</v>
      </c>
      <c r="AP20" s="13">
        <f t="shared" si="17"/>
        <v>0.11784200465425532</v>
      </c>
      <c r="AQ20" s="34">
        <f t="shared" si="1"/>
        <v>84913</v>
      </c>
      <c r="AR20" s="13">
        <f t="shared" si="18"/>
        <v>0.88215799534574468</v>
      </c>
    </row>
    <row r="21" spans="2:44" s="12" customFormat="1" ht="13.5" customHeight="1">
      <c r="B21" s="262">
        <v>6</v>
      </c>
      <c r="C21" s="329" t="s">
        <v>34</v>
      </c>
      <c r="D21" s="80" t="s">
        <v>157</v>
      </c>
      <c r="E21" s="101">
        <v>212</v>
      </c>
      <c r="F21" s="79">
        <v>19</v>
      </c>
      <c r="G21" s="77">
        <f t="shared" si="2"/>
        <v>8.9622641509433956E-2</v>
      </c>
      <c r="H21" s="79">
        <v>193</v>
      </c>
      <c r="I21" s="77">
        <f t="shared" si="3"/>
        <v>0.910377358490566</v>
      </c>
      <c r="J21" s="101">
        <v>575</v>
      </c>
      <c r="K21" s="79">
        <v>35</v>
      </c>
      <c r="L21" s="77">
        <f t="shared" si="4"/>
        <v>6.0869565217391307E-2</v>
      </c>
      <c r="M21" s="79">
        <v>540</v>
      </c>
      <c r="N21" s="77">
        <f t="shared" si="5"/>
        <v>0.93913043478260871</v>
      </c>
      <c r="O21" s="101">
        <v>26705</v>
      </c>
      <c r="P21" s="79">
        <v>3613</v>
      </c>
      <c r="Q21" s="77">
        <f t="shared" si="6"/>
        <v>0.13529301628908444</v>
      </c>
      <c r="R21" s="79">
        <v>23092</v>
      </c>
      <c r="S21" s="77">
        <f t="shared" si="7"/>
        <v>0.86470698371091559</v>
      </c>
      <c r="T21" s="101">
        <v>22895</v>
      </c>
      <c r="U21" s="79">
        <v>2950</v>
      </c>
      <c r="V21" s="77">
        <f t="shared" si="8"/>
        <v>0.1288490936885783</v>
      </c>
      <c r="W21" s="79">
        <v>19945</v>
      </c>
      <c r="X21" s="77">
        <f t="shared" si="9"/>
        <v>0.87115090631142167</v>
      </c>
      <c r="Y21" s="101">
        <v>12372</v>
      </c>
      <c r="Z21" s="79">
        <v>1305</v>
      </c>
      <c r="AA21" s="77">
        <f t="shared" si="10"/>
        <v>0.10548011639185258</v>
      </c>
      <c r="AB21" s="79">
        <v>11067</v>
      </c>
      <c r="AC21" s="77">
        <f t="shared" si="11"/>
        <v>0.89451988360814738</v>
      </c>
      <c r="AD21" s="101">
        <v>4759</v>
      </c>
      <c r="AE21" s="79">
        <v>316</v>
      </c>
      <c r="AF21" s="77">
        <f t="shared" si="12"/>
        <v>6.6400504307627659E-2</v>
      </c>
      <c r="AG21" s="79">
        <v>4443</v>
      </c>
      <c r="AH21" s="77">
        <f t="shared" si="13"/>
        <v>0.93359949569237233</v>
      </c>
      <c r="AI21" s="101">
        <v>1496</v>
      </c>
      <c r="AJ21" s="79">
        <v>44</v>
      </c>
      <c r="AK21" s="77">
        <f t="shared" si="14"/>
        <v>2.9411764705882353E-2</v>
      </c>
      <c r="AL21" s="79">
        <v>1452</v>
      </c>
      <c r="AM21" s="77">
        <f t="shared" si="15"/>
        <v>0.97058823529411764</v>
      </c>
      <c r="AN21" s="101">
        <f t="shared" si="16"/>
        <v>69014</v>
      </c>
      <c r="AO21" s="79">
        <f t="shared" si="0"/>
        <v>8282</v>
      </c>
      <c r="AP21" s="77">
        <f t="shared" si="17"/>
        <v>0.12000463674037151</v>
      </c>
      <c r="AQ21" s="78">
        <f t="shared" si="1"/>
        <v>60732</v>
      </c>
      <c r="AR21" s="77">
        <f t="shared" si="18"/>
        <v>0.87999536325962846</v>
      </c>
    </row>
    <row r="22" spans="2:44" s="12" customFormat="1" ht="13.5" customHeight="1">
      <c r="B22" s="263"/>
      <c r="C22" s="330"/>
      <c r="D22" s="70" t="s">
        <v>158</v>
      </c>
      <c r="E22" s="102">
        <v>147</v>
      </c>
      <c r="F22" s="69">
        <v>1</v>
      </c>
      <c r="G22" s="67">
        <f t="shared" si="2"/>
        <v>6.8027210884353739E-3</v>
      </c>
      <c r="H22" s="69">
        <v>146</v>
      </c>
      <c r="I22" s="67">
        <f t="shared" si="3"/>
        <v>0.99319727891156462</v>
      </c>
      <c r="J22" s="102">
        <v>421</v>
      </c>
      <c r="K22" s="69">
        <v>3</v>
      </c>
      <c r="L22" s="67">
        <f t="shared" si="4"/>
        <v>7.1258907363420431E-3</v>
      </c>
      <c r="M22" s="69">
        <v>418</v>
      </c>
      <c r="N22" s="67">
        <f t="shared" si="5"/>
        <v>0.99287410926365793</v>
      </c>
      <c r="O22" s="102">
        <v>18864</v>
      </c>
      <c r="P22" s="69">
        <v>250</v>
      </c>
      <c r="Q22" s="67">
        <f t="shared" si="6"/>
        <v>1.3252756573367261E-2</v>
      </c>
      <c r="R22" s="69">
        <v>18614</v>
      </c>
      <c r="S22" s="67">
        <f t="shared" si="7"/>
        <v>0.98674724342663278</v>
      </c>
      <c r="T22" s="102">
        <v>14777</v>
      </c>
      <c r="U22" s="69">
        <v>185</v>
      </c>
      <c r="V22" s="67">
        <f t="shared" si="8"/>
        <v>1.2519455911213373E-2</v>
      </c>
      <c r="W22" s="69">
        <v>14592</v>
      </c>
      <c r="X22" s="67">
        <f t="shared" si="9"/>
        <v>0.9874805440887866</v>
      </c>
      <c r="Y22" s="102">
        <v>9818</v>
      </c>
      <c r="Z22" s="69">
        <v>113</v>
      </c>
      <c r="AA22" s="67">
        <f t="shared" si="10"/>
        <v>1.1509472397636993E-2</v>
      </c>
      <c r="AB22" s="69">
        <v>9705</v>
      </c>
      <c r="AC22" s="67">
        <f t="shared" si="11"/>
        <v>0.988490527602363</v>
      </c>
      <c r="AD22" s="102">
        <v>4669</v>
      </c>
      <c r="AE22" s="69">
        <v>23</v>
      </c>
      <c r="AF22" s="67">
        <f t="shared" si="12"/>
        <v>4.9261083743842365E-3</v>
      </c>
      <c r="AG22" s="69">
        <v>4646</v>
      </c>
      <c r="AH22" s="67">
        <f t="shared" si="13"/>
        <v>0.99507389162561577</v>
      </c>
      <c r="AI22" s="102">
        <v>1706</v>
      </c>
      <c r="AJ22" s="69">
        <v>5</v>
      </c>
      <c r="AK22" s="67">
        <f t="shared" si="14"/>
        <v>2.9308323563892145E-3</v>
      </c>
      <c r="AL22" s="69">
        <v>1701</v>
      </c>
      <c r="AM22" s="67">
        <f t="shared" si="15"/>
        <v>0.99706916764361075</v>
      </c>
      <c r="AN22" s="102">
        <f t="shared" si="16"/>
        <v>50402</v>
      </c>
      <c r="AO22" s="69">
        <f t="shared" si="0"/>
        <v>580</v>
      </c>
      <c r="AP22" s="67">
        <f t="shared" si="17"/>
        <v>1.1507479861910242E-2</v>
      </c>
      <c r="AQ22" s="68">
        <f t="shared" si="1"/>
        <v>49822</v>
      </c>
      <c r="AR22" s="67">
        <f t="shared" si="18"/>
        <v>0.98849252013808975</v>
      </c>
    </row>
    <row r="23" spans="2:44" s="12" customFormat="1" ht="13.5" customHeight="1">
      <c r="B23" s="264"/>
      <c r="C23" s="332"/>
      <c r="D23" s="76" t="s">
        <v>141</v>
      </c>
      <c r="E23" s="103">
        <v>359</v>
      </c>
      <c r="F23" s="75">
        <v>20</v>
      </c>
      <c r="G23" s="13">
        <f t="shared" si="2"/>
        <v>5.5710306406685235E-2</v>
      </c>
      <c r="H23" s="75">
        <v>339</v>
      </c>
      <c r="I23" s="13">
        <f t="shared" si="3"/>
        <v>0.94428969359331472</v>
      </c>
      <c r="J23" s="103">
        <v>996</v>
      </c>
      <c r="K23" s="75">
        <v>38</v>
      </c>
      <c r="L23" s="13">
        <f t="shared" si="4"/>
        <v>3.8152610441767071E-2</v>
      </c>
      <c r="M23" s="75">
        <v>958</v>
      </c>
      <c r="N23" s="13">
        <f t="shared" si="5"/>
        <v>0.9618473895582329</v>
      </c>
      <c r="O23" s="103">
        <v>45569</v>
      </c>
      <c r="P23" s="75">
        <v>3863</v>
      </c>
      <c r="Q23" s="13">
        <f t="shared" si="6"/>
        <v>8.4772542737387255E-2</v>
      </c>
      <c r="R23" s="75">
        <v>41706</v>
      </c>
      <c r="S23" s="13">
        <f t="shared" si="7"/>
        <v>0.91522745726261279</v>
      </c>
      <c r="T23" s="103">
        <v>37672</v>
      </c>
      <c r="U23" s="75">
        <v>3135</v>
      </c>
      <c r="V23" s="13">
        <f t="shared" si="8"/>
        <v>8.3218305372690593E-2</v>
      </c>
      <c r="W23" s="75">
        <v>34537</v>
      </c>
      <c r="X23" s="13">
        <f t="shared" si="9"/>
        <v>0.91678169462730941</v>
      </c>
      <c r="Y23" s="103">
        <v>22190</v>
      </c>
      <c r="Z23" s="75">
        <v>1418</v>
      </c>
      <c r="AA23" s="13">
        <f t="shared" si="10"/>
        <v>6.3902658855340244E-2</v>
      </c>
      <c r="AB23" s="75">
        <v>20772</v>
      </c>
      <c r="AC23" s="13">
        <f t="shared" si="11"/>
        <v>0.93609734114465981</v>
      </c>
      <c r="AD23" s="103">
        <v>9428</v>
      </c>
      <c r="AE23" s="75">
        <v>339</v>
      </c>
      <c r="AF23" s="13">
        <f t="shared" si="12"/>
        <v>3.5956724649978788E-2</v>
      </c>
      <c r="AG23" s="75">
        <v>9089</v>
      </c>
      <c r="AH23" s="13">
        <f t="shared" si="13"/>
        <v>0.96404327535002121</v>
      </c>
      <c r="AI23" s="103">
        <v>3202</v>
      </c>
      <c r="AJ23" s="75">
        <v>49</v>
      </c>
      <c r="AK23" s="13">
        <f t="shared" si="14"/>
        <v>1.5302935665209244E-2</v>
      </c>
      <c r="AL23" s="75">
        <v>3153</v>
      </c>
      <c r="AM23" s="13">
        <f t="shared" si="15"/>
        <v>0.98469706433479076</v>
      </c>
      <c r="AN23" s="103">
        <f t="shared" si="16"/>
        <v>119416</v>
      </c>
      <c r="AO23" s="75">
        <f t="shared" si="0"/>
        <v>8862</v>
      </c>
      <c r="AP23" s="13">
        <f t="shared" si="17"/>
        <v>7.4211160983452804E-2</v>
      </c>
      <c r="AQ23" s="34">
        <f t="shared" si="1"/>
        <v>110554</v>
      </c>
      <c r="AR23" s="13">
        <f t="shared" si="18"/>
        <v>0.92578883901654718</v>
      </c>
    </row>
    <row r="24" spans="2:44" s="12" customFormat="1" ht="13.5" customHeight="1">
      <c r="B24" s="262">
        <v>7</v>
      </c>
      <c r="C24" s="329" t="s">
        <v>43</v>
      </c>
      <c r="D24" s="80" t="s">
        <v>157</v>
      </c>
      <c r="E24" s="101">
        <v>247</v>
      </c>
      <c r="F24" s="79">
        <v>26</v>
      </c>
      <c r="G24" s="77">
        <f t="shared" si="2"/>
        <v>0.10526315789473684</v>
      </c>
      <c r="H24" s="79">
        <v>221</v>
      </c>
      <c r="I24" s="77">
        <f t="shared" si="3"/>
        <v>0.89473684210526316</v>
      </c>
      <c r="J24" s="101">
        <v>542</v>
      </c>
      <c r="K24" s="79">
        <v>84</v>
      </c>
      <c r="L24" s="77">
        <f t="shared" si="4"/>
        <v>0.15498154981549817</v>
      </c>
      <c r="M24" s="79">
        <v>458</v>
      </c>
      <c r="N24" s="77">
        <f t="shared" si="5"/>
        <v>0.84501845018450183</v>
      </c>
      <c r="O24" s="101">
        <v>26471</v>
      </c>
      <c r="P24" s="79">
        <v>5975</v>
      </c>
      <c r="Q24" s="77">
        <f t="shared" si="6"/>
        <v>0.22571871104227267</v>
      </c>
      <c r="R24" s="79">
        <v>20496</v>
      </c>
      <c r="S24" s="77">
        <f t="shared" si="7"/>
        <v>0.7742812889577273</v>
      </c>
      <c r="T24" s="101">
        <v>21717</v>
      </c>
      <c r="U24" s="79">
        <v>4644</v>
      </c>
      <c r="V24" s="77">
        <f t="shared" si="8"/>
        <v>0.21384169084127641</v>
      </c>
      <c r="W24" s="79">
        <v>17073</v>
      </c>
      <c r="X24" s="77">
        <f t="shared" si="9"/>
        <v>0.78615830915872353</v>
      </c>
      <c r="Y24" s="101">
        <v>11756</v>
      </c>
      <c r="Z24" s="79">
        <v>2119</v>
      </c>
      <c r="AA24" s="77">
        <f t="shared" si="10"/>
        <v>0.18024838380401498</v>
      </c>
      <c r="AB24" s="79">
        <v>9637</v>
      </c>
      <c r="AC24" s="77">
        <f t="shared" si="11"/>
        <v>0.81975161619598502</v>
      </c>
      <c r="AD24" s="101">
        <v>4418</v>
      </c>
      <c r="AE24" s="79">
        <v>512</v>
      </c>
      <c r="AF24" s="77">
        <f t="shared" si="12"/>
        <v>0.11588954277953825</v>
      </c>
      <c r="AG24" s="79">
        <v>3906</v>
      </c>
      <c r="AH24" s="77">
        <f t="shared" si="13"/>
        <v>0.88411045722046178</v>
      </c>
      <c r="AI24" s="101">
        <v>1216</v>
      </c>
      <c r="AJ24" s="79">
        <v>78</v>
      </c>
      <c r="AK24" s="77">
        <f t="shared" si="14"/>
        <v>6.4144736842105268E-2</v>
      </c>
      <c r="AL24" s="79">
        <v>1138</v>
      </c>
      <c r="AM24" s="77">
        <f t="shared" si="15"/>
        <v>0.93585526315789469</v>
      </c>
      <c r="AN24" s="101">
        <f t="shared" si="16"/>
        <v>66367</v>
      </c>
      <c r="AO24" s="79">
        <f t="shared" si="0"/>
        <v>13438</v>
      </c>
      <c r="AP24" s="77">
        <f t="shared" si="17"/>
        <v>0.20248014826645772</v>
      </c>
      <c r="AQ24" s="78">
        <f t="shared" si="1"/>
        <v>52929</v>
      </c>
      <c r="AR24" s="77">
        <f t="shared" si="18"/>
        <v>0.79751985173354223</v>
      </c>
    </row>
    <row r="25" spans="2:44" s="12" customFormat="1" ht="13.5" customHeight="1">
      <c r="B25" s="263"/>
      <c r="C25" s="330"/>
      <c r="D25" s="70" t="s">
        <v>158</v>
      </c>
      <c r="E25" s="102">
        <v>165</v>
      </c>
      <c r="F25" s="69">
        <v>0</v>
      </c>
      <c r="G25" s="67">
        <f t="shared" si="2"/>
        <v>0</v>
      </c>
      <c r="H25" s="69">
        <v>165</v>
      </c>
      <c r="I25" s="67">
        <f t="shared" si="3"/>
        <v>1</v>
      </c>
      <c r="J25" s="102">
        <v>459</v>
      </c>
      <c r="K25" s="69">
        <v>3</v>
      </c>
      <c r="L25" s="67">
        <f t="shared" si="4"/>
        <v>6.5359477124183009E-3</v>
      </c>
      <c r="M25" s="69">
        <v>456</v>
      </c>
      <c r="N25" s="67">
        <f t="shared" si="5"/>
        <v>0.99346405228758172</v>
      </c>
      <c r="O25" s="102">
        <v>20669</v>
      </c>
      <c r="P25" s="69">
        <v>398</v>
      </c>
      <c r="Q25" s="67">
        <f t="shared" si="6"/>
        <v>1.9255890463979873E-2</v>
      </c>
      <c r="R25" s="69">
        <v>20271</v>
      </c>
      <c r="S25" s="67">
        <f t="shared" si="7"/>
        <v>0.98074410953602009</v>
      </c>
      <c r="T25" s="102">
        <v>16444</v>
      </c>
      <c r="U25" s="69">
        <v>278</v>
      </c>
      <c r="V25" s="67">
        <f t="shared" si="8"/>
        <v>1.690586232060326E-2</v>
      </c>
      <c r="W25" s="69">
        <v>16166</v>
      </c>
      <c r="X25" s="67">
        <f t="shared" si="9"/>
        <v>0.9830941376793968</v>
      </c>
      <c r="Y25" s="102">
        <v>11333</v>
      </c>
      <c r="Z25" s="69">
        <v>140</v>
      </c>
      <c r="AA25" s="67">
        <f t="shared" si="10"/>
        <v>1.2353304508956145E-2</v>
      </c>
      <c r="AB25" s="69">
        <v>11193</v>
      </c>
      <c r="AC25" s="67">
        <f t="shared" si="11"/>
        <v>0.98764669549104389</v>
      </c>
      <c r="AD25" s="102">
        <v>5660</v>
      </c>
      <c r="AE25" s="69">
        <v>50</v>
      </c>
      <c r="AF25" s="67">
        <f t="shared" si="12"/>
        <v>8.8339222614840993E-3</v>
      </c>
      <c r="AG25" s="69">
        <v>5610</v>
      </c>
      <c r="AH25" s="67">
        <f t="shared" si="13"/>
        <v>0.99116607773851595</v>
      </c>
      <c r="AI25" s="102">
        <v>1974</v>
      </c>
      <c r="AJ25" s="69">
        <v>4</v>
      </c>
      <c r="AK25" s="67">
        <f t="shared" si="14"/>
        <v>2.0263424518743669E-3</v>
      </c>
      <c r="AL25" s="69">
        <v>1970</v>
      </c>
      <c r="AM25" s="67">
        <f t="shared" si="15"/>
        <v>0.99797365754812561</v>
      </c>
      <c r="AN25" s="102">
        <f t="shared" si="16"/>
        <v>56704</v>
      </c>
      <c r="AO25" s="69">
        <f t="shared" si="0"/>
        <v>873</v>
      </c>
      <c r="AP25" s="67">
        <f t="shared" si="17"/>
        <v>1.539573927765237E-2</v>
      </c>
      <c r="AQ25" s="68">
        <f t="shared" si="1"/>
        <v>55831</v>
      </c>
      <c r="AR25" s="67">
        <f t="shared" si="18"/>
        <v>0.98460426072234764</v>
      </c>
    </row>
    <row r="26" spans="2:44" s="12" customFormat="1" ht="13.5" customHeight="1">
      <c r="B26" s="264"/>
      <c r="C26" s="332"/>
      <c r="D26" s="76" t="s">
        <v>141</v>
      </c>
      <c r="E26" s="103">
        <v>412</v>
      </c>
      <c r="F26" s="75">
        <v>26</v>
      </c>
      <c r="G26" s="13">
        <f t="shared" si="2"/>
        <v>6.3106796116504854E-2</v>
      </c>
      <c r="H26" s="75">
        <v>386</v>
      </c>
      <c r="I26" s="13">
        <f t="shared" si="3"/>
        <v>0.93689320388349517</v>
      </c>
      <c r="J26" s="103">
        <v>1001</v>
      </c>
      <c r="K26" s="75">
        <v>87</v>
      </c>
      <c r="L26" s="13">
        <f t="shared" si="4"/>
        <v>8.6913086913086912E-2</v>
      </c>
      <c r="M26" s="75">
        <v>914</v>
      </c>
      <c r="N26" s="13">
        <f t="shared" si="5"/>
        <v>0.91308691308691303</v>
      </c>
      <c r="O26" s="103">
        <v>47140</v>
      </c>
      <c r="P26" s="75">
        <v>6373</v>
      </c>
      <c r="Q26" s="13">
        <f t="shared" si="6"/>
        <v>0.13519304200254562</v>
      </c>
      <c r="R26" s="75">
        <v>40767</v>
      </c>
      <c r="S26" s="13">
        <f t="shared" si="7"/>
        <v>0.86480695799745444</v>
      </c>
      <c r="T26" s="103">
        <v>38161</v>
      </c>
      <c r="U26" s="75">
        <v>4922</v>
      </c>
      <c r="V26" s="13">
        <f t="shared" si="8"/>
        <v>0.12897984853646394</v>
      </c>
      <c r="W26" s="75">
        <v>33239</v>
      </c>
      <c r="X26" s="13">
        <f t="shared" si="9"/>
        <v>0.87102015146353606</v>
      </c>
      <c r="Y26" s="103">
        <v>23089</v>
      </c>
      <c r="Z26" s="75">
        <v>2259</v>
      </c>
      <c r="AA26" s="13">
        <f t="shared" si="10"/>
        <v>9.783879769587249E-2</v>
      </c>
      <c r="AB26" s="75">
        <v>20830</v>
      </c>
      <c r="AC26" s="13">
        <f t="shared" si="11"/>
        <v>0.90216120230412755</v>
      </c>
      <c r="AD26" s="103">
        <v>10078</v>
      </c>
      <c r="AE26" s="75">
        <v>562</v>
      </c>
      <c r="AF26" s="13">
        <f t="shared" si="12"/>
        <v>5.5765032744592179E-2</v>
      </c>
      <c r="AG26" s="75">
        <v>9516</v>
      </c>
      <c r="AH26" s="13">
        <f t="shared" si="13"/>
        <v>0.94423496725540779</v>
      </c>
      <c r="AI26" s="103">
        <v>3190</v>
      </c>
      <c r="AJ26" s="75">
        <v>82</v>
      </c>
      <c r="AK26" s="13">
        <f t="shared" si="14"/>
        <v>2.5705329153605017E-2</v>
      </c>
      <c r="AL26" s="75">
        <v>3108</v>
      </c>
      <c r="AM26" s="13">
        <f t="shared" si="15"/>
        <v>0.97429467084639498</v>
      </c>
      <c r="AN26" s="103">
        <f t="shared" si="16"/>
        <v>123071</v>
      </c>
      <c r="AO26" s="75">
        <f t="shared" si="0"/>
        <v>14311</v>
      </c>
      <c r="AP26" s="13">
        <f t="shared" si="17"/>
        <v>0.1162824710939214</v>
      </c>
      <c r="AQ26" s="34">
        <f t="shared" si="1"/>
        <v>108760</v>
      </c>
      <c r="AR26" s="13">
        <f t="shared" si="18"/>
        <v>0.88371752890607858</v>
      </c>
    </row>
    <row r="27" spans="2:44" s="12" customFormat="1" ht="13.5" customHeight="1">
      <c r="B27" s="262">
        <v>8</v>
      </c>
      <c r="C27" s="329" t="s">
        <v>56</v>
      </c>
      <c r="D27" s="80" t="s">
        <v>157</v>
      </c>
      <c r="E27" s="101">
        <v>447</v>
      </c>
      <c r="F27" s="79">
        <v>48</v>
      </c>
      <c r="G27" s="77">
        <f t="shared" si="2"/>
        <v>0.10738255033557047</v>
      </c>
      <c r="H27" s="79">
        <v>399</v>
      </c>
      <c r="I27" s="77">
        <f t="shared" si="3"/>
        <v>0.89261744966442957</v>
      </c>
      <c r="J27" s="101">
        <v>1486</v>
      </c>
      <c r="K27" s="79">
        <v>162</v>
      </c>
      <c r="L27" s="77">
        <f t="shared" si="4"/>
        <v>0.10901749663526245</v>
      </c>
      <c r="M27" s="79">
        <v>1324</v>
      </c>
      <c r="N27" s="77">
        <f t="shared" si="5"/>
        <v>0.8909825033647375</v>
      </c>
      <c r="O27" s="101">
        <v>64014</v>
      </c>
      <c r="P27" s="79">
        <v>11940</v>
      </c>
      <c r="Q27" s="77">
        <f t="shared" si="6"/>
        <v>0.18652169837847971</v>
      </c>
      <c r="R27" s="79">
        <v>52074</v>
      </c>
      <c r="S27" s="77">
        <f t="shared" si="7"/>
        <v>0.81347830162152024</v>
      </c>
      <c r="T27" s="101">
        <v>58294</v>
      </c>
      <c r="U27" s="79">
        <v>10762</v>
      </c>
      <c r="V27" s="77">
        <f t="shared" si="8"/>
        <v>0.18461591244381925</v>
      </c>
      <c r="W27" s="79">
        <v>47532</v>
      </c>
      <c r="X27" s="77">
        <f t="shared" si="9"/>
        <v>0.81538408755618075</v>
      </c>
      <c r="Y27" s="101">
        <v>36689</v>
      </c>
      <c r="Z27" s="79">
        <v>5615</v>
      </c>
      <c r="AA27" s="77">
        <f t="shared" si="10"/>
        <v>0.15304314644716399</v>
      </c>
      <c r="AB27" s="79">
        <v>31074</v>
      </c>
      <c r="AC27" s="77">
        <f t="shared" si="11"/>
        <v>0.84695685355283601</v>
      </c>
      <c r="AD27" s="101">
        <v>15109</v>
      </c>
      <c r="AE27" s="79">
        <v>1584</v>
      </c>
      <c r="AF27" s="77">
        <f t="shared" si="12"/>
        <v>0.10483817592163611</v>
      </c>
      <c r="AG27" s="79">
        <v>13525</v>
      </c>
      <c r="AH27" s="77">
        <f t="shared" si="13"/>
        <v>0.89516182407836387</v>
      </c>
      <c r="AI27" s="101">
        <v>4341</v>
      </c>
      <c r="AJ27" s="79">
        <v>223</v>
      </c>
      <c r="AK27" s="77">
        <f t="shared" si="14"/>
        <v>5.1370651923519924E-2</v>
      </c>
      <c r="AL27" s="79">
        <v>4118</v>
      </c>
      <c r="AM27" s="77">
        <f t="shared" si="15"/>
        <v>0.94862934807648003</v>
      </c>
      <c r="AN27" s="101">
        <f t="shared" si="16"/>
        <v>180380</v>
      </c>
      <c r="AO27" s="79">
        <f t="shared" si="0"/>
        <v>30334</v>
      </c>
      <c r="AP27" s="77">
        <f t="shared" si="17"/>
        <v>0.16816720257234727</v>
      </c>
      <c r="AQ27" s="78">
        <f t="shared" si="1"/>
        <v>150046</v>
      </c>
      <c r="AR27" s="77">
        <f t="shared" si="18"/>
        <v>0.8318327974276527</v>
      </c>
    </row>
    <row r="28" spans="2:44" s="12" customFormat="1" ht="13.5" customHeight="1">
      <c r="B28" s="263"/>
      <c r="C28" s="330"/>
      <c r="D28" s="70" t="s">
        <v>158</v>
      </c>
      <c r="E28" s="102">
        <v>353</v>
      </c>
      <c r="F28" s="69">
        <v>6</v>
      </c>
      <c r="G28" s="67">
        <f t="shared" si="2"/>
        <v>1.69971671388102E-2</v>
      </c>
      <c r="H28" s="69">
        <v>347</v>
      </c>
      <c r="I28" s="67">
        <f t="shared" si="3"/>
        <v>0.98300283286118983</v>
      </c>
      <c r="J28" s="102">
        <v>1158</v>
      </c>
      <c r="K28" s="69">
        <v>11</v>
      </c>
      <c r="L28" s="67">
        <f t="shared" si="4"/>
        <v>9.4991364421416237E-3</v>
      </c>
      <c r="M28" s="69">
        <v>1147</v>
      </c>
      <c r="N28" s="67">
        <f t="shared" si="5"/>
        <v>0.99050086355785838</v>
      </c>
      <c r="O28" s="102">
        <v>50231</v>
      </c>
      <c r="P28" s="69">
        <v>969</v>
      </c>
      <c r="Q28" s="67">
        <f t="shared" si="6"/>
        <v>1.9290876152176943E-2</v>
      </c>
      <c r="R28" s="69">
        <v>49262</v>
      </c>
      <c r="S28" s="67">
        <f t="shared" si="7"/>
        <v>0.98070912384782305</v>
      </c>
      <c r="T28" s="102">
        <v>42083</v>
      </c>
      <c r="U28" s="69">
        <v>770</v>
      </c>
      <c r="V28" s="67">
        <f t="shared" si="8"/>
        <v>1.8297174631086186E-2</v>
      </c>
      <c r="W28" s="69">
        <v>41313</v>
      </c>
      <c r="X28" s="67">
        <f t="shared" si="9"/>
        <v>0.98170282536891385</v>
      </c>
      <c r="Y28" s="102">
        <v>31102</v>
      </c>
      <c r="Z28" s="69">
        <v>479</v>
      </c>
      <c r="AA28" s="67">
        <f t="shared" si="10"/>
        <v>1.5400938846376439E-2</v>
      </c>
      <c r="AB28" s="69">
        <v>30623</v>
      </c>
      <c r="AC28" s="67">
        <f t="shared" si="11"/>
        <v>0.98459906115362361</v>
      </c>
      <c r="AD28" s="102">
        <v>15380</v>
      </c>
      <c r="AE28" s="69">
        <v>157</v>
      </c>
      <c r="AF28" s="67">
        <f t="shared" si="12"/>
        <v>1.0208062418725617E-2</v>
      </c>
      <c r="AG28" s="69">
        <v>15223</v>
      </c>
      <c r="AH28" s="67">
        <f t="shared" si="13"/>
        <v>0.98979193758127437</v>
      </c>
      <c r="AI28" s="102">
        <v>5607</v>
      </c>
      <c r="AJ28" s="69">
        <v>27</v>
      </c>
      <c r="AK28" s="67">
        <f t="shared" si="14"/>
        <v>4.815409309791332E-3</v>
      </c>
      <c r="AL28" s="69">
        <v>5580</v>
      </c>
      <c r="AM28" s="67">
        <f t="shared" si="15"/>
        <v>0.9951845906902087</v>
      </c>
      <c r="AN28" s="102">
        <f t="shared" si="16"/>
        <v>145914</v>
      </c>
      <c r="AO28" s="69">
        <f t="shared" si="0"/>
        <v>2419</v>
      </c>
      <c r="AP28" s="67">
        <f t="shared" si="17"/>
        <v>1.6578258426196254E-2</v>
      </c>
      <c r="AQ28" s="68">
        <f t="shared" si="1"/>
        <v>143495</v>
      </c>
      <c r="AR28" s="67">
        <f t="shared" si="18"/>
        <v>0.9834217415738038</v>
      </c>
    </row>
    <row r="29" spans="2:44" s="12" customFormat="1" ht="13.5" customHeight="1" thickBot="1">
      <c r="B29" s="263"/>
      <c r="C29" s="330"/>
      <c r="D29" s="76" t="s">
        <v>141</v>
      </c>
      <c r="E29" s="103">
        <v>800</v>
      </c>
      <c r="F29" s="75">
        <v>54</v>
      </c>
      <c r="G29" s="13">
        <f t="shared" si="2"/>
        <v>6.7500000000000004E-2</v>
      </c>
      <c r="H29" s="75">
        <v>746</v>
      </c>
      <c r="I29" s="13">
        <f t="shared" si="3"/>
        <v>0.9325</v>
      </c>
      <c r="J29" s="103">
        <v>2644</v>
      </c>
      <c r="K29" s="75">
        <v>173</v>
      </c>
      <c r="L29" s="13">
        <f t="shared" si="4"/>
        <v>6.5431164901664146E-2</v>
      </c>
      <c r="M29" s="75">
        <v>2471</v>
      </c>
      <c r="N29" s="13">
        <f t="shared" si="5"/>
        <v>0.93456883509833588</v>
      </c>
      <c r="O29" s="103">
        <v>114245</v>
      </c>
      <c r="P29" s="75">
        <v>12909</v>
      </c>
      <c r="Q29" s="13">
        <f t="shared" si="6"/>
        <v>0.1129940041139656</v>
      </c>
      <c r="R29" s="75">
        <v>101336</v>
      </c>
      <c r="S29" s="13">
        <f t="shared" si="7"/>
        <v>0.88700599588603435</v>
      </c>
      <c r="T29" s="103">
        <v>100377</v>
      </c>
      <c r="U29" s="75">
        <v>11532</v>
      </c>
      <c r="V29" s="13">
        <f t="shared" si="8"/>
        <v>0.11488687647568666</v>
      </c>
      <c r="W29" s="75">
        <v>88845</v>
      </c>
      <c r="X29" s="13">
        <f t="shared" si="9"/>
        <v>0.88511312352431337</v>
      </c>
      <c r="Y29" s="103">
        <v>67791</v>
      </c>
      <c r="Z29" s="75">
        <v>6094</v>
      </c>
      <c r="AA29" s="13">
        <f t="shared" si="10"/>
        <v>8.9893938723429365E-2</v>
      </c>
      <c r="AB29" s="75">
        <v>61697</v>
      </c>
      <c r="AC29" s="13">
        <f t="shared" si="11"/>
        <v>0.91010606127657068</v>
      </c>
      <c r="AD29" s="103">
        <v>30489</v>
      </c>
      <c r="AE29" s="75">
        <v>1741</v>
      </c>
      <c r="AF29" s="13">
        <f t="shared" si="12"/>
        <v>5.7102561579586084E-2</v>
      </c>
      <c r="AG29" s="75">
        <v>28748</v>
      </c>
      <c r="AH29" s="13">
        <f t="shared" si="13"/>
        <v>0.94289743842041396</v>
      </c>
      <c r="AI29" s="103">
        <v>9948</v>
      </c>
      <c r="AJ29" s="75">
        <v>250</v>
      </c>
      <c r="AK29" s="13">
        <f t="shared" si="14"/>
        <v>2.5130679533574587E-2</v>
      </c>
      <c r="AL29" s="75">
        <v>9698</v>
      </c>
      <c r="AM29" s="13">
        <f t="shared" si="15"/>
        <v>0.97486932046642538</v>
      </c>
      <c r="AN29" s="103">
        <f t="shared" si="16"/>
        <v>326294</v>
      </c>
      <c r="AO29" s="75">
        <f t="shared" si="0"/>
        <v>32753</v>
      </c>
      <c r="AP29" s="13">
        <f t="shared" si="17"/>
        <v>0.10037879948757869</v>
      </c>
      <c r="AQ29" s="34">
        <f t="shared" si="1"/>
        <v>293541</v>
      </c>
      <c r="AR29" s="13">
        <f t="shared" si="18"/>
        <v>0.89962120051242134</v>
      </c>
    </row>
    <row r="30" spans="2:44" s="12" customFormat="1" ht="13.5" customHeight="1" thickTop="1">
      <c r="B30" s="279" t="s">
        <v>144</v>
      </c>
      <c r="C30" s="280"/>
      <c r="D30" s="74" t="s">
        <v>157</v>
      </c>
      <c r="E30" s="104">
        <f t="shared" ref="E30:F32" si="23">SUM(E6,E9,E12,E15,E18,E21,E24,E27)</f>
        <v>1222</v>
      </c>
      <c r="F30" s="73">
        <f t="shared" si="23"/>
        <v>140</v>
      </c>
      <c r="G30" s="71">
        <f t="shared" si="2"/>
        <v>0.11456628477905073</v>
      </c>
      <c r="H30" s="73">
        <f>SUM(H6,H9,H12,H15,H18,H21,H24,H27)</f>
        <v>1082</v>
      </c>
      <c r="I30" s="71">
        <f t="shared" si="3"/>
        <v>0.88543371522094927</v>
      </c>
      <c r="J30" s="104">
        <f t="shared" ref="J30:K32" si="24">SUM(J6,J9,J12,J15,J18,J21,J24,J27)</f>
        <v>3906</v>
      </c>
      <c r="K30" s="73">
        <f t="shared" si="24"/>
        <v>453</v>
      </c>
      <c r="L30" s="71">
        <f t="shared" si="4"/>
        <v>0.11597542242703533</v>
      </c>
      <c r="M30" s="73">
        <f>SUM(M6,M9,M12,M15,M18,M21,M24,M27)</f>
        <v>3453</v>
      </c>
      <c r="N30" s="71">
        <f t="shared" si="5"/>
        <v>0.88402457757296471</v>
      </c>
      <c r="O30" s="104">
        <f t="shared" ref="O30:P32" si="25">SUM(O6,O9,O12,O15,O18,O21,O24,O27)</f>
        <v>259096</v>
      </c>
      <c r="P30" s="73">
        <f t="shared" si="25"/>
        <v>52802</v>
      </c>
      <c r="Q30" s="71">
        <f t="shared" si="6"/>
        <v>0.20379318862506562</v>
      </c>
      <c r="R30" s="73">
        <f>SUM(R6,R9,R12,R15,R18,R21,R24,R27)</f>
        <v>206294</v>
      </c>
      <c r="S30" s="71">
        <f t="shared" si="7"/>
        <v>0.79620681137493443</v>
      </c>
      <c r="T30" s="104">
        <f t="shared" ref="T30:U32" si="26">SUM(T6,T9,T12,T15,T18,T21,T24,T27)</f>
        <v>225827</v>
      </c>
      <c r="U30" s="73">
        <f t="shared" si="26"/>
        <v>44309</v>
      </c>
      <c r="V30" s="71">
        <f t="shared" si="8"/>
        <v>0.19620771652636754</v>
      </c>
      <c r="W30" s="73">
        <f>SUM(W6,W9,W12,W15,W18,W21,W24,W27)</f>
        <v>181518</v>
      </c>
      <c r="X30" s="71">
        <f t="shared" si="9"/>
        <v>0.80379228347363252</v>
      </c>
      <c r="Y30" s="104">
        <f t="shared" ref="Y30:Z32" si="27">SUM(Y6,Y9,Y12,Y15,Y18,Y21,Y24,Y27)</f>
        <v>127308</v>
      </c>
      <c r="Z30" s="73">
        <f t="shared" si="27"/>
        <v>20513</v>
      </c>
      <c r="AA30" s="71">
        <f t="shared" si="10"/>
        <v>0.16112891570050586</v>
      </c>
      <c r="AB30" s="73">
        <f>SUM(AB6,AB9,AB12,AB15,AB18,AB21,AB24,AB27)</f>
        <v>106795</v>
      </c>
      <c r="AC30" s="71">
        <f t="shared" si="11"/>
        <v>0.83887108429949409</v>
      </c>
      <c r="AD30" s="104">
        <f t="shared" ref="AD30:AE32" si="28">SUM(AD6,AD9,AD12,AD15,AD18,AD21,AD24,AD27)</f>
        <v>49592</v>
      </c>
      <c r="AE30" s="73">
        <f t="shared" si="28"/>
        <v>5361</v>
      </c>
      <c r="AF30" s="71">
        <f t="shared" si="12"/>
        <v>0.10810211324407162</v>
      </c>
      <c r="AG30" s="73">
        <f>SUM(AG6,AG9,AG12,AG15,AG18,AG21,AG24,AG27)</f>
        <v>44231</v>
      </c>
      <c r="AH30" s="71">
        <f t="shared" si="13"/>
        <v>0.8918978867559284</v>
      </c>
      <c r="AI30" s="104">
        <f t="shared" ref="AI30:AJ32" si="29">SUM(AI6,AI9,AI12,AI15,AI18,AI21,AI24,AI27)</f>
        <v>14356</v>
      </c>
      <c r="AJ30" s="73">
        <f t="shared" si="29"/>
        <v>767</v>
      </c>
      <c r="AK30" s="71">
        <f t="shared" si="14"/>
        <v>5.3427138478684869E-2</v>
      </c>
      <c r="AL30" s="73">
        <f>SUM(AL6,AL9,AL12,AL15,AL18,AL21,AL24,AL27)</f>
        <v>13589</v>
      </c>
      <c r="AM30" s="71">
        <f t="shared" si="15"/>
        <v>0.94657286152131515</v>
      </c>
      <c r="AN30" s="104">
        <f t="shared" si="16"/>
        <v>681307</v>
      </c>
      <c r="AO30" s="73">
        <f t="shared" si="0"/>
        <v>124345</v>
      </c>
      <c r="AP30" s="71">
        <f t="shared" si="17"/>
        <v>0.18250950012255857</v>
      </c>
      <c r="AQ30" s="72">
        <f t="shared" si="1"/>
        <v>556962</v>
      </c>
      <c r="AR30" s="71">
        <f t="shared" si="18"/>
        <v>0.81749049987744149</v>
      </c>
    </row>
    <row r="31" spans="2:44" s="12" customFormat="1" ht="13.5" customHeight="1">
      <c r="B31" s="281"/>
      <c r="C31" s="282"/>
      <c r="D31" s="70" t="s">
        <v>158</v>
      </c>
      <c r="E31" s="102">
        <f t="shared" si="23"/>
        <v>920</v>
      </c>
      <c r="F31" s="69">
        <f t="shared" si="23"/>
        <v>16</v>
      </c>
      <c r="G31" s="67">
        <f t="shared" si="2"/>
        <v>1.7391304347826087E-2</v>
      </c>
      <c r="H31" s="69">
        <f>SUM(H7,H10,H13,H16,H19,H22,H25,H28)</f>
        <v>904</v>
      </c>
      <c r="I31" s="67">
        <f t="shared" si="3"/>
        <v>0.9826086956521739</v>
      </c>
      <c r="J31" s="102">
        <f t="shared" si="24"/>
        <v>3007</v>
      </c>
      <c r="K31" s="69">
        <f t="shared" si="24"/>
        <v>34</v>
      </c>
      <c r="L31" s="67">
        <f t="shared" si="4"/>
        <v>1.1306950448952444E-2</v>
      </c>
      <c r="M31" s="69">
        <f>SUM(M7,M10,M13,M16,M19,M22,M25,M28)</f>
        <v>2973</v>
      </c>
      <c r="N31" s="67">
        <f t="shared" si="5"/>
        <v>0.98869304955104753</v>
      </c>
      <c r="O31" s="102">
        <f t="shared" si="25"/>
        <v>189605</v>
      </c>
      <c r="P31" s="69">
        <f t="shared" si="25"/>
        <v>3906</v>
      </c>
      <c r="Q31" s="67">
        <f t="shared" si="6"/>
        <v>2.0600722554784949E-2</v>
      </c>
      <c r="R31" s="69">
        <f>SUM(R7,R10,R13,R16,R19,R22,R25,R28)</f>
        <v>185699</v>
      </c>
      <c r="S31" s="67">
        <f t="shared" si="7"/>
        <v>0.97939927744521504</v>
      </c>
      <c r="T31" s="102">
        <f t="shared" si="26"/>
        <v>152836</v>
      </c>
      <c r="U31" s="69">
        <f t="shared" si="26"/>
        <v>2745</v>
      </c>
      <c r="V31" s="67">
        <f t="shared" si="8"/>
        <v>1.7960428171373236E-2</v>
      </c>
      <c r="W31" s="69">
        <f>SUM(W7,W10,W13,W16,W19,W22,W25,W28)</f>
        <v>150091</v>
      </c>
      <c r="X31" s="67">
        <f t="shared" si="9"/>
        <v>0.98203957182862678</v>
      </c>
      <c r="Y31" s="102">
        <f t="shared" si="27"/>
        <v>105449</v>
      </c>
      <c r="Z31" s="69">
        <f t="shared" si="27"/>
        <v>1468</v>
      </c>
      <c r="AA31" s="67">
        <f t="shared" si="10"/>
        <v>1.3921421729935799E-2</v>
      </c>
      <c r="AB31" s="69">
        <f>SUM(AB7,AB10,AB13,AB16,AB19,AB22,AB25,AB28)</f>
        <v>103981</v>
      </c>
      <c r="AC31" s="67">
        <f t="shared" si="11"/>
        <v>0.98607857827006418</v>
      </c>
      <c r="AD31" s="102">
        <f t="shared" si="28"/>
        <v>50602</v>
      </c>
      <c r="AE31" s="69">
        <f t="shared" si="28"/>
        <v>465</v>
      </c>
      <c r="AF31" s="67">
        <f t="shared" si="12"/>
        <v>9.1893601043437027E-3</v>
      </c>
      <c r="AG31" s="69">
        <f>SUM(AG7,AG10,AG13,AG16,AG19,AG22,AG25,AG28)</f>
        <v>50137</v>
      </c>
      <c r="AH31" s="67">
        <f t="shared" si="13"/>
        <v>0.99081063989565632</v>
      </c>
      <c r="AI31" s="102">
        <f t="shared" si="29"/>
        <v>18188</v>
      </c>
      <c r="AJ31" s="69">
        <f t="shared" si="29"/>
        <v>71</v>
      </c>
      <c r="AK31" s="67">
        <f t="shared" si="14"/>
        <v>3.90367275126457E-3</v>
      </c>
      <c r="AL31" s="69">
        <f>SUM(AL7,AL10,AL13,AL16,AL19,AL22,AL25,AL28)</f>
        <v>18117</v>
      </c>
      <c r="AM31" s="67">
        <f t="shared" si="15"/>
        <v>0.99609632724873542</v>
      </c>
      <c r="AN31" s="102">
        <f t="shared" si="16"/>
        <v>520607</v>
      </c>
      <c r="AO31" s="69">
        <f t="shared" si="0"/>
        <v>8705</v>
      </c>
      <c r="AP31" s="67">
        <f t="shared" si="17"/>
        <v>1.6720866219624399E-2</v>
      </c>
      <c r="AQ31" s="68">
        <f t="shared" si="1"/>
        <v>511902</v>
      </c>
      <c r="AR31" s="67">
        <f t="shared" si="18"/>
        <v>0.98327913378037557</v>
      </c>
    </row>
    <row r="32" spans="2:44" s="12" customFormat="1" ht="13.5" customHeight="1">
      <c r="B32" s="267"/>
      <c r="C32" s="268"/>
      <c r="D32" s="63" t="s">
        <v>141</v>
      </c>
      <c r="E32" s="105">
        <f t="shared" si="23"/>
        <v>2142</v>
      </c>
      <c r="F32" s="62">
        <f t="shared" si="23"/>
        <v>156</v>
      </c>
      <c r="G32" s="60">
        <f t="shared" si="2"/>
        <v>7.2829131652661069E-2</v>
      </c>
      <c r="H32" s="62">
        <f>SUM(H8,H11,H14,H17,H20,H23,H26,H29)</f>
        <v>1986</v>
      </c>
      <c r="I32" s="60">
        <f t="shared" si="3"/>
        <v>0.92717086834733897</v>
      </c>
      <c r="J32" s="105">
        <f t="shared" si="24"/>
        <v>6913</v>
      </c>
      <c r="K32" s="62">
        <f t="shared" si="24"/>
        <v>487</v>
      </c>
      <c r="L32" s="60">
        <f t="shared" si="4"/>
        <v>7.0446983943295238E-2</v>
      </c>
      <c r="M32" s="62">
        <f>SUM(M8,M11,M14,M17,M20,M23,M26,M29)</f>
        <v>6426</v>
      </c>
      <c r="N32" s="60">
        <f t="shared" si="5"/>
        <v>0.92955301605670471</v>
      </c>
      <c r="O32" s="105">
        <f t="shared" si="25"/>
        <v>448701</v>
      </c>
      <c r="P32" s="62">
        <f t="shared" si="25"/>
        <v>56708</v>
      </c>
      <c r="Q32" s="60">
        <f t="shared" si="6"/>
        <v>0.1263826022228611</v>
      </c>
      <c r="R32" s="62">
        <f>SUM(R8,R11,R14,R17,R20,R23,R26,R29)</f>
        <v>391993</v>
      </c>
      <c r="S32" s="60">
        <f t="shared" si="7"/>
        <v>0.87361739777713887</v>
      </c>
      <c r="T32" s="105">
        <f t="shared" si="26"/>
        <v>378663</v>
      </c>
      <c r="U32" s="62">
        <f t="shared" si="26"/>
        <v>47054</v>
      </c>
      <c r="V32" s="60">
        <f t="shared" si="8"/>
        <v>0.12426352719964719</v>
      </c>
      <c r="W32" s="62">
        <f>SUM(W8,W11,W14,W17,W20,W23,W26,W29)</f>
        <v>331609</v>
      </c>
      <c r="X32" s="60">
        <f t="shared" si="9"/>
        <v>0.87573647280035283</v>
      </c>
      <c r="Y32" s="105">
        <f t="shared" si="27"/>
        <v>232757</v>
      </c>
      <c r="Z32" s="62">
        <f t="shared" si="27"/>
        <v>21981</v>
      </c>
      <c r="AA32" s="60">
        <f t="shared" si="10"/>
        <v>9.443754645402716E-2</v>
      </c>
      <c r="AB32" s="62">
        <f>SUM(AB8,AB11,AB14,AB17,AB20,AB23,AB26,AB29)</f>
        <v>210776</v>
      </c>
      <c r="AC32" s="60">
        <f t="shared" si="11"/>
        <v>0.90556245354597287</v>
      </c>
      <c r="AD32" s="105">
        <f t="shared" si="28"/>
        <v>100194</v>
      </c>
      <c r="AE32" s="62">
        <f t="shared" si="28"/>
        <v>5826</v>
      </c>
      <c r="AF32" s="60">
        <f t="shared" si="12"/>
        <v>5.8147194442781006E-2</v>
      </c>
      <c r="AG32" s="62">
        <f>SUM(AG8,AG11,AG14,AG17,AG20,AG23,AG26,AG29)</f>
        <v>94368</v>
      </c>
      <c r="AH32" s="60">
        <f t="shared" si="13"/>
        <v>0.94185280555721895</v>
      </c>
      <c r="AI32" s="105">
        <f t="shared" si="29"/>
        <v>32544</v>
      </c>
      <c r="AJ32" s="62">
        <f t="shared" si="29"/>
        <v>838</v>
      </c>
      <c r="AK32" s="60">
        <f t="shared" si="14"/>
        <v>2.574975417895772E-2</v>
      </c>
      <c r="AL32" s="62">
        <f>SUM(AL8,AL11,AL14,AL17,AL20,AL23,AL26,AL29)</f>
        <v>31706</v>
      </c>
      <c r="AM32" s="60">
        <f t="shared" si="15"/>
        <v>0.97425024582104225</v>
      </c>
      <c r="AN32" s="105">
        <f t="shared" si="16"/>
        <v>1201914</v>
      </c>
      <c r="AO32" s="62">
        <f t="shared" si="0"/>
        <v>133050</v>
      </c>
      <c r="AP32" s="60">
        <f t="shared" si="17"/>
        <v>0.11069843599458863</v>
      </c>
      <c r="AQ32" s="61">
        <f t="shared" si="1"/>
        <v>1068864</v>
      </c>
      <c r="AR32" s="60">
        <f t="shared" si="18"/>
        <v>0.88930156400541138</v>
      </c>
    </row>
    <row r="33" spans="2:50" s="12" customFormat="1">
      <c r="B33" s="59"/>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row>
    <row r="34" spans="2:50" s="12" customFormat="1">
      <c r="B34" s="59"/>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row>
    <row r="35" spans="2:50">
      <c r="B35" s="56"/>
      <c r="C35" s="6"/>
      <c r="D35" s="6"/>
      <c r="E35" s="6"/>
      <c r="F35" s="57"/>
      <c r="G35" s="6"/>
      <c r="H35" s="6"/>
      <c r="I35" s="6"/>
      <c r="J35" s="6"/>
      <c r="K35" s="57"/>
      <c r="L35" s="6"/>
      <c r="M35" s="6"/>
      <c r="N35" s="6"/>
      <c r="O35" s="6"/>
      <c r="P35" s="57"/>
      <c r="Q35" s="6"/>
      <c r="R35" s="6"/>
      <c r="S35" s="6"/>
      <c r="T35" s="6"/>
      <c r="U35" s="57"/>
      <c r="V35" s="6"/>
      <c r="W35" s="6"/>
      <c r="X35" s="6"/>
      <c r="Y35" s="6"/>
      <c r="Z35" s="57"/>
      <c r="AA35" s="6"/>
      <c r="AB35" s="6"/>
      <c r="AC35" s="6"/>
      <c r="AD35" s="6"/>
      <c r="AE35" s="57"/>
      <c r="AF35" s="6"/>
      <c r="AG35" s="6"/>
      <c r="AH35" s="6"/>
      <c r="AI35" s="6"/>
      <c r="AJ35" s="57"/>
      <c r="AK35" s="6"/>
      <c r="AL35" s="6"/>
      <c r="AM35" s="6"/>
      <c r="AN35" s="6"/>
      <c r="AO35" s="57"/>
      <c r="AP35" s="6"/>
      <c r="AQ35" s="6"/>
      <c r="AR35" s="6"/>
      <c r="AS35" s="12"/>
      <c r="AT35" s="12"/>
      <c r="AU35" s="12"/>
      <c r="AV35" s="12"/>
      <c r="AW35" s="12"/>
      <c r="AX35" s="12"/>
    </row>
    <row r="36" spans="2:50">
      <c r="B36" s="5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12"/>
      <c r="AT36" s="12"/>
      <c r="AU36" s="12"/>
      <c r="AV36" s="12"/>
      <c r="AW36" s="12"/>
      <c r="AX36" s="12"/>
    </row>
    <row r="37" spans="2:50">
      <c r="B37" s="55"/>
    </row>
  </sheetData>
  <mergeCells count="64">
    <mergeCell ref="O3:S3"/>
    <mergeCell ref="P4:Q4"/>
    <mergeCell ref="B3:B5"/>
    <mergeCell ref="C3:C5"/>
    <mergeCell ref="D3:D5"/>
    <mergeCell ref="R4:S4"/>
    <mergeCell ref="E4:E5"/>
    <mergeCell ref="J4:J5"/>
    <mergeCell ref="O4:O5"/>
    <mergeCell ref="J3:N3"/>
    <mergeCell ref="E3:I3"/>
    <mergeCell ref="AO4:AP4"/>
    <mergeCell ref="AQ4:AR4"/>
    <mergeCell ref="B6:B8"/>
    <mergeCell ref="C6:C8"/>
    <mergeCell ref="U4:V4"/>
    <mergeCell ref="W4:X4"/>
    <mergeCell ref="Z4:AA4"/>
    <mergeCell ref="AB4:AC4"/>
    <mergeCell ref="AE4:AF4"/>
    <mergeCell ref="AG4:AH4"/>
    <mergeCell ref="F4:G4"/>
    <mergeCell ref="H4:I4"/>
    <mergeCell ref="K4:L4"/>
    <mergeCell ref="M4:N4"/>
    <mergeCell ref="T4:T5"/>
    <mergeCell ref="Y4:Y5"/>
    <mergeCell ref="B9:B11"/>
    <mergeCell ref="C9:C11"/>
    <mergeCell ref="B12:B14"/>
    <mergeCell ref="C12:C14"/>
    <mergeCell ref="B15:B17"/>
    <mergeCell ref="C15:C17"/>
    <mergeCell ref="B27:B29"/>
    <mergeCell ref="C27:C29"/>
    <mergeCell ref="B30:C32"/>
    <mergeCell ref="B18:B20"/>
    <mergeCell ref="C18:C20"/>
    <mergeCell ref="B21:B23"/>
    <mergeCell ref="C21:C23"/>
    <mergeCell ref="B24:B26"/>
    <mergeCell ref="C24:C26"/>
    <mergeCell ref="AD4:AD5"/>
    <mergeCell ref="AI4:AI5"/>
    <mergeCell ref="AN4:AN5"/>
    <mergeCell ref="AJ4:AK4"/>
    <mergeCell ref="AL4:AM4"/>
    <mergeCell ref="AN3:AR3"/>
    <mergeCell ref="AI3:AM3"/>
    <mergeCell ref="AD3:AH3"/>
    <mergeCell ref="Y3:AC3"/>
    <mergeCell ref="T3:X3"/>
    <mergeCell ref="BP6:BQ6"/>
    <mergeCell ref="BN6:BO6"/>
    <mergeCell ref="BL6:BM6"/>
    <mergeCell ref="BJ6:BK6"/>
    <mergeCell ref="BH6:BI6"/>
    <mergeCell ref="AT4:AT5"/>
    <mergeCell ref="BF6:BG6"/>
    <mergeCell ref="BD6:BE6"/>
    <mergeCell ref="BB6:BC6"/>
    <mergeCell ref="AZ6:BA6"/>
    <mergeCell ref="AW4:AX4"/>
    <mergeCell ref="AU4:AV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colBreaks count="1" manualBreakCount="1">
    <brk id="24" max="31" man="1"/>
  </colBreaks>
  <ignoredErrors>
    <ignoredError sqref="AP6:AP7 G32 G31 L31 Q31 V31 AA31 AF31 AK31 G30 I30 I31 L30 N30 N31 Q30 S30 S31 V30 X30 X31 AA30 AC30 AC31 AF30 AH30 AH31 AK30 AM30:AR30 AM31:AR31 AP29 L32 Q32 V32 AA32 AF32 AK32 AP8 AR8 AP9 AR9 AP10 AR10 AP11 AR11 AP12 AR12 AP13 AR13 AP14 AR14 AP15 AR15 AP16 AR16 AP17 AR17 AP18 AR18 AP19 AR19 AP20 AR20 AP21 AR21 AP22 AR22 AP23 AR23 AP24 AR24 AP25 AR25 AP26 AR26 AP27 AR27 AP28 AR28 AR29 I32 N32 S32 X32 AC32 AH32 AM32:AR32" formula="1"/>
    <ignoredError sqref="AU6:AX14 I6:I29 N6:N29 S6:S29 X6:X29 AC6:AC29 AH6:AH29 AM6:AO6 AQ6:AQ7 AM7:AO7 E30:F30 H30:H31 J30:K30 M30:M31 O30:P30 R30:R31 T30:U30 W30:W31 Y30:Z30 AB30:AB31 AD30:AE30 AG30:AG31 AI30:AJ30 AL30:AL31 E31:F31 J31:K31 O31:P31 T31:U31 Y31:Z31 AD31:AE31 AI31:AJ31 E32:F32 J32 O32 T32 Y32 AD32 AI32" emptyCellReference="1"/>
    <ignoredError sqref="AM8:AO8 AQ8:AQ29 AM9:AO29 H32 K32 M32 P32 R32 U32 W32 Z32 AB32 AE32 AG32 AJ32 AL32" formula="1" emptyCellReferenc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B1:B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335</v>
      </c>
    </row>
    <row r="2" spans="2:2" ht="16.5" customHeight="1">
      <c r="B2" s="3" t="s">
        <v>308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N231"/>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5" width="10.625" style="3" customWidth="1"/>
    <col min="46" max="46" width="3.125" style="3" customWidth="1"/>
    <col min="47" max="47" width="13.625" style="3" customWidth="1"/>
    <col min="48" max="48" width="23.875" style="3" bestFit="1" customWidth="1"/>
    <col min="49" max="53" width="10.625" style="3" customWidth="1"/>
    <col min="54" max="54" width="9" style="3"/>
    <col min="55" max="55" width="14.125" style="3" customWidth="1"/>
    <col min="56" max="63" width="9.625" style="3" customWidth="1"/>
    <col min="64" max="64" width="9" style="3"/>
    <col min="65" max="65" width="16.125" style="3" bestFit="1" customWidth="1"/>
    <col min="66" max="77" width="9.625" style="3" customWidth="1"/>
    <col min="78" max="78" width="9" style="3"/>
    <col min="79" max="79" width="16.125" style="3" bestFit="1" customWidth="1"/>
    <col min="80" max="91" width="9.625" style="3" customWidth="1"/>
    <col min="92" max="16384" width="9" style="3"/>
  </cols>
  <sheetData>
    <row r="1" spans="1:92" ht="16.5" customHeight="1">
      <c r="B1" s="3" t="s">
        <v>335</v>
      </c>
    </row>
    <row r="2" spans="1:92" ht="16.5" customHeight="1">
      <c r="B2" s="3" t="s">
        <v>336</v>
      </c>
      <c r="AT2" s="6" t="s">
        <v>266</v>
      </c>
      <c r="BC2" s="6" t="s">
        <v>233</v>
      </c>
      <c r="BM2" s="6" t="s">
        <v>186</v>
      </c>
      <c r="CA2" s="6" t="s">
        <v>137</v>
      </c>
    </row>
    <row r="3" spans="1:92" ht="16.5" customHeight="1">
      <c r="B3" s="335"/>
      <c r="C3" s="302" t="s">
        <v>156</v>
      </c>
      <c r="D3" s="302" t="s">
        <v>155</v>
      </c>
      <c r="E3" s="345" t="s">
        <v>65</v>
      </c>
      <c r="F3" s="346"/>
      <c r="G3" s="346"/>
      <c r="H3" s="346"/>
      <c r="I3" s="347"/>
      <c r="J3" s="345" t="s">
        <v>66</v>
      </c>
      <c r="K3" s="346"/>
      <c r="L3" s="346"/>
      <c r="M3" s="346"/>
      <c r="N3" s="347"/>
      <c r="O3" s="345" t="s">
        <v>67</v>
      </c>
      <c r="P3" s="346"/>
      <c r="Q3" s="346"/>
      <c r="R3" s="346"/>
      <c r="S3" s="347"/>
      <c r="T3" s="345" t="s">
        <v>68</v>
      </c>
      <c r="U3" s="346"/>
      <c r="V3" s="346"/>
      <c r="W3" s="346"/>
      <c r="X3" s="347"/>
      <c r="Y3" s="345" t="s">
        <v>69</v>
      </c>
      <c r="Z3" s="346"/>
      <c r="AA3" s="346"/>
      <c r="AB3" s="346"/>
      <c r="AC3" s="347"/>
      <c r="AD3" s="345" t="s">
        <v>70</v>
      </c>
      <c r="AE3" s="346"/>
      <c r="AF3" s="346"/>
      <c r="AG3" s="346"/>
      <c r="AH3" s="347"/>
      <c r="AI3" s="345" t="s">
        <v>71</v>
      </c>
      <c r="AJ3" s="346"/>
      <c r="AK3" s="346"/>
      <c r="AL3" s="346"/>
      <c r="AM3" s="347"/>
      <c r="AN3" s="345" t="s">
        <v>64</v>
      </c>
      <c r="AO3" s="346"/>
      <c r="AP3" s="346"/>
      <c r="AQ3" s="346"/>
      <c r="AR3" s="347"/>
      <c r="AS3" s="99"/>
      <c r="AT3" s="357"/>
      <c r="AU3" s="272" t="s">
        <v>156</v>
      </c>
      <c r="AV3" s="272" t="s">
        <v>155</v>
      </c>
      <c r="AW3" s="272" t="s">
        <v>64</v>
      </c>
      <c r="AX3" s="272"/>
      <c r="AY3" s="272"/>
      <c r="AZ3" s="272"/>
      <c r="BA3" s="272"/>
      <c r="BC3" s="292" t="s">
        <v>300</v>
      </c>
      <c r="BD3" s="295" t="s">
        <v>157</v>
      </c>
      <c r="BE3" s="296"/>
      <c r="BF3" s="296"/>
      <c r="BG3" s="297"/>
      <c r="BH3" s="295" t="s">
        <v>158</v>
      </c>
      <c r="BI3" s="296"/>
      <c r="BJ3" s="296"/>
      <c r="BK3" s="297"/>
      <c r="BM3" s="292" t="s">
        <v>302</v>
      </c>
      <c r="BN3" s="295" t="s">
        <v>157</v>
      </c>
      <c r="BO3" s="296"/>
      <c r="BP3" s="296"/>
      <c r="BQ3" s="296"/>
      <c r="BR3" s="296"/>
      <c r="BS3" s="297"/>
      <c r="BT3" s="269" t="s">
        <v>158</v>
      </c>
      <c r="BU3" s="269"/>
      <c r="BV3" s="269"/>
      <c r="BW3" s="269"/>
      <c r="BX3" s="269"/>
      <c r="BY3" s="269"/>
      <c r="BZ3" s="6"/>
      <c r="CA3" s="292" t="s">
        <v>302</v>
      </c>
      <c r="CB3" s="295" t="s">
        <v>157</v>
      </c>
      <c r="CC3" s="296"/>
      <c r="CD3" s="296"/>
      <c r="CE3" s="296"/>
      <c r="CF3" s="296"/>
      <c r="CG3" s="297"/>
      <c r="CH3" s="295" t="s">
        <v>158</v>
      </c>
      <c r="CI3" s="296"/>
      <c r="CJ3" s="296"/>
      <c r="CK3" s="296"/>
      <c r="CL3" s="296"/>
      <c r="CM3" s="297"/>
      <c r="CN3" s="354"/>
    </row>
    <row r="4" spans="1:92" ht="16.5" customHeight="1">
      <c r="B4" s="335"/>
      <c r="C4" s="302"/>
      <c r="D4" s="302"/>
      <c r="E4" s="303" t="s">
        <v>178</v>
      </c>
      <c r="F4" s="334" t="s">
        <v>161</v>
      </c>
      <c r="G4" s="312"/>
      <c r="H4" s="334" t="s">
        <v>162</v>
      </c>
      <c r="I4" s="312"/>
      <c r="J4" s="303" t="s">
        <v>178</v>
      </c>
      <c r="K4" s="334" t="s">
        <v>161</v>
      </c>
      <c r="L4" s="312"/>
      <c r="M4" s="334" t="s">
        <v>162</v>
      </c>
      <c r="N4" s="312"/>
      <c r="O4" s="303" t="s">
        <v>178</v>
      </c>
      <c r="P4" s="334" t="s">
        <v>161</v>
      </c>
      <c r="Q4" s="312"/>
      <c r="R4" s="334" t="s">
        <v>162</v>
      </c>
      <c r="S4" s="312"/>
      <c r="T4" s="303" t="s">
        <v>178</v>
      </c>
      <c r="U4" s="334" t="s">
        <v>161</v>
      </c>
      <c r="V4" s="312"/>
      <c r="W4" s="334" t="s">
        <v>162</v>
      </c>
      <c r="X4" s="312"/>
      <c r="Y4" s="303" t="s">
        <v>178</v>
      </c>
      <c r="Z4" s="334" t="s">
        <v>161</v>
      </c>
      <c r="AA4" s="312"/>
      <c r="AB4" s="334" t="s">
        <v>162</v>
      </c>
      <c r="AC4" s="312"/>
      <c r="AD4" s="303" t="s">
        <v>178</v>
      </c>
      <c r="AE4" s="334" t="s">
        <v>161</v>
      </c>
      <c r="AF4" s="312"/>
      <c r="AG4" s="334" t="s">
        <v>162</v>
      </c>
      <c r="AH4" s="312"/>
      <c r="AI4" s="303" t="s">
        <v>178</v>
      </c>
      <c r="AJ4" s="334" t="s">
        <v>161</v>
      </c>
      <c r="AK4" s="312"/>
      <c r="AL4" s="334" t="s">
        <v>162</v>
      </c>
      <c r="AM4" s="312"/>
      <c r="AN4" s="303" t="s">
        <v>178</v>
      </c>
      <c r="AO4" s="334" t="s">
        <v>161</v>
      </c>
      <c r="AP4" s="312"/>
      <c r="AQ4" s="334" t="s">
        <v>162</v>
      </c>
      <c r="AR4" s="312"/>
      <c r="AS4" s="211"/>
      <c r="AT4" s="357"/>
      <c r="AU4" s="272"/>
      <c r="AV4" s="272"/>
      <c r="AW4" s="318" t="s">
        <v>178</v>
      </c>
      <c r="AX4" s="270" t="s">
        <v>161</v>
      </c>
      <c r="AY4" s="270"/>
      <c r="AZ4" s="270" t="s">
        <v>162</v>
      </c>
      <c r="BA4" s="270"/>
      <c r="BC4" s="294"/>
      <c r="BD4" s="343" t="s">
        <v>255</v>
      </c>
      <c r="BE4" s="344"/>
      <c r="BF4" s="343" t="s">
        <v>257</v>
      </c>
      <c r="BG4" s="344"/>
      <c r="BH4" s="339" t="s">
        <v>255</v>
      </c>
      <c r="BI4" s="341"/>
      <c r="BJ4" s="339" t="s">
        <v>257</v>
      </c>
      <c r="BK4" s="341"/>
      <c r="BM4" s="294"/>
      <c r="BN4" s="339" t="s">
        <v>279</v>
      </c>
      <c r="BO4" s="340"/>
      <c r="BP4" s="341"/>
      <c r="BQ4" s="339" t="s">
        <v>280</v>
      </c>
      <c r="BR4" s="340"/>
      <c r="BS4" s="341"/>
      <c r="BT4" s="338" t="s">
        <v>279</v>
      </c>
      <c r="BU4" s="338"/>
      <c r="BV4" s="338"/>
      <c r="BW4" s="338" t="s">
        <v>259</v>
      </c>
      <c r="BX4" s="338"/>
      <c r="BY4" s="338"/>
      <c r="BZ4" s="6"/>
      <c r="CA4" s="294"/>
      <c r="CB4" s="339" t="s">
        <v>255</v>
      </c>
      <c r="CC4" s="340"/>
      <c r="CD4" s="341"/>
      <c r="CE4" s="339" t="s">
        <v>257</v>
      </c>
      <c r="CF4" s="340"/>
      <c r="CG4" s="341"/>
      <c r="CH4" s="339" t="s">
        <v>255</v>
      </c>
      <c r="CI4" s="340"/>
      <c r="CJ4" s="341"/>
      <c r="CK4" s="339" t="s">
        <v>259</v>
      </c>
      <c r="CL4" s="340"/>
      <c r="CM4" s="341"/>
      <c r="CN4" s="355"/>
    </row>
    <row r="5" spans="1:92" ht="51.6" customHeight="1">
      <c r="B5" s="335"/>
      <c r="C5" s="302"/>
      <c r="D5" s="302"/>
      <c r="E5" s="305"/>
      <c r="F5" s="94" t="s">
        <v>72</v>
      </c>
      <c r="G5" s="114" t="s">
        <v>169</v>
      </c>
      <c r="H5" s="94" t="s">
        <v>180</v>
      </c>
      <c r="I5" s="114" t="s">
        <v>171</v>
      </c>
      <c r="J5" s="305"/>
      <c r="K5" s="94" t="s">
        <v>72</v>
      </c>
      <c r="L5" s="114" t="s">
        <v>169</v>
      </c>
      <c r="M5" s="94" t="s">
        <v>180</v>
      </c>
      <c r="N5" s="114" t="s">
        <v>171</v>
      </c>
      <c r="O5" s="305"/>
      <c r="P5" s="94" t="s">
        <v>72</v>
      </c>
      <c r="Q5" s="114" t="s">
        <v>169</v>
      </c>
      <c r="R5" s="94" t="s">
        <v>180</v>
      </c>
      <c r="S5" s="114" t="s">
        <v>171</v>
      </c>
      <c r="T5" s="305"/>
      <c r="U5" s="94" t="s">
        <v>72</v>
      </c>
      <c r="V5" s="114" t="s">
        <v>169</v>
      </c>
      <c r="W5" s="94" t="s">
        <v>180</v>
      </c>
      <c r="X5" s="114" t="s">
        <v>171</v>
      </c>
      <c r="Y5" s="305"/>
      <c r="Z5" s="94" t="s">
        <v>72</v>
      </c>
      <c r="AA5" s="114" t="s">
        <v>169</v>
      </c>
      <c r="AB5" s="94" t="s">
        <v>180</v>
      </c>
      <c r="AC5" s="114" t="s">
        <v>171</v>
      </c>
      <c r="AD5" s="305"/>
      <c r="AE5" s="94" t="s">
        <v>72</v>
      </c>
      <c r="AF5" s="114" t="s">
        <v>169</v>
      </c>
      <c r="AG5" s="94" t="s">
        <v>180</v>
      </c>
      <c r="AH5" s="114" t="s">
        <v>171</v>
      </c>
      <c r="AI5" s="305"/>
      <c r="AJ5" s="94" t="s">
        <v>72</v>
      </c>
      <c r="AK5" s="114" t="s">
        <v>169</v>
      </c>
      <c r="AL5" s="94" t="s">
        <v>180</v>
      </c>
      <c r="AM5" s="114" t="s">
        <v>171</v>
      </c>
      <c r="AN5" s="305"/>
      <c r="AO5" s="94" t="s">
        <v>72</v>
      </c>
      <c r="AP5" s="114" t="s">
        <v>169</v>
      </c>
      <c r="AQ5" s="94" t="s">
        <v>180</v>
      </c>
      <c r="AR5" s="114" t="s">
        <v>171</v>
      </c>
      <c r="AS5" s="219"/>
      <c r="AT5" s="357"/>
      <c r="AU5" s="272"/>
      <c r="AV5" s="272"/>
      <c r="AW5" s="318"/>
      <c r="AX5" s="224" t="s">
        <v>72</v>
      </c>
      <c r="AY5" s="224" t="s">
        <v>169</v>
      </c>
      <c r="AZ5" s="224" t="s">
        <v>180</v>
      </c>
      <c r="BA5" s="224" t="s">
        <v>171</v>
      </c>
      <c r="BC5" s="293"/>
      <c r="BD5" s="207" t="s">
        <v>267</v>
      </c>
      <c r="BE5" s="207" t="s">
        <v>268</v>
      </c>
      <c r="BF5" s="207" t="s">
        <v>267</v>
      </c>
      <c r="BG5" s="207" t="s">
        <v>268</v>
      </c>
      <c r="BH5" s="207" t="s">
        <v>267</v>
      </c>
      <c r="BI5" s="207" t="s">
        <v>268</v>
      </c>
      <c r="BJ5" s="207" t="s">
        <v>267</v>
      </c>
      <c r="BK5" s="207" t="s">
        <v>268</v>
      </c>
      <c r="BM5" s="293"/>
      <c r="BN5" s="207" t="s">
        <v>267</v>
      </c>
      <c r="BO5" s="207" t="s">
        <v>268</v>
      </c>
      <c r="BP5" s="109" t="s">
        <v>276</v>
      </c>
      <c r="BQ5" s="207" t="s">
        <v>267</v>
      </c>
      <c r="BR5" s="207" t="s">
        <v>268</v>
      </c>
      <c r="BS5" s="109" t="s">
        <v>277</v>
      </c>
      <c r="BT5" s="207" t="s">
        <v>267</v>
      </c>
      <c r="BU5" s="207" t="s">
        <v>268</v>
      </c>
      <c r="BV5" s="109" t="s">
        <v>276</v>
      </c>
      <c r="BW5" s="207" t="s">
        <v>267</v>
      </c>
      <c r="BX5" s="207" t="s">
        <v>268</v>
      </c>
      <c r="BY5" s="109" t="s">
        <v>277</v>
      </c>
      <c r="BZ5" s="6"/>
      <c r="CA5" s="293"/>
      <c r="CB5" s="207" t="s">
        <v>267</v>
      </c>
      <c r="CC5" s="207" t="s">
        <v>268</v>
      </c>
      <c r="CD5" s="109" t="s">
        <v>269</v>
      </c>
      <c r="CE5" s="207" t="s">
        <v>267</v>
      </c>
      <c r="CF5" s="207" t="s">
        <v>268</v>
      </c>
      <c r="CG5" s="109" t="s">
        <v>269</v>
      </c>
      <c r="CH5" s="207" t="s">
        <v>267</v>
      </c>
      <c r="CI5" s="207" t="s">
        <v>268</v>
      </c>
      <c r="CJ5" s="109" t="s">
        <v>269</v>
      </c>
      <c r="CK5" s="207" t="s">
        <v>267</v>
      </c>
      <c r="CL5" s="207" t="s">
        <v>268</v>
      </c>
      <c r="CM5" s="109" t="s">
        <v>269</v>
      </c>
      <c r="CN5" s="356"/>
    </row>
    <row r="6" spans="1:92" s="12" customFormat="1" ht="13.5" customHeight="1">
      <c r="A6" s="81"/>
      <c r="B6" s="262">
        <v>1</v>
      </c>
      <c r="C6" s="329" t="s">
        <v>57</v>
      </c>
      <c r="D6" s="80" t="s">
        <v>157</v>
      </c>
      <c r="E6" s="101">
        <v>447</v>
      </c>
      <c r="F6" s="79">
        <v>48</v>
      </c>
      <c r="G6" s="77">
        <f>IFERROR(F6/E6,"-")</f>
        <v>0.10738255033557047</v>
      </c>
      <c r="H6" s="79">
        <v>399</v>
      </c>
      <c r="I6" s="77">
        <f>IFERROR(H6/E6,"-")</f>
        <v>0.89261744966442957</v>
      </c>
      <c r="J6" s="101">
        <v>1486</v>
      </c>
      <c r="K6" s="79">
        <v>162</v>
      </c>
      <c r="L6" s="77">
        <f>IFERROR(K6/J6,"-")</f>
        <v>0.10901749663526245</v>
      </c>
      <c r="M6" s="79">
        <v>1324</v>
      </c>
      <c r="N6" s="77">
        <f>IFERROR(M6/J6,"-")</f>
        <v>0.8909825033647375</v>
      </c>
      <c r="O6" s="101">
        <v>64014</v>
      </c>
      <c r="P6" s="79">
        <v>11940</v>
      </c>
      <c r="Q6" s="77">
        <f>IFERROR(P6/O6,"-")</f>
        <v>0.18652169837847971</v>
      </c>
      <c r="R6" s="79">
        <v>52074</v>
      </c>
      <c r="S6" s="77">
        <f>IFERROR(R6/O6,"-")</f>
        <v>0.81347830162152024</v>
      </c>
      <c r="T6" s="101">
        <v>58294</v>
      </c>
      <c r="U6" s="79">
        <v>10762</v>
      </c>
      <c r="V6" s="77">
        <f>IFERROR(U6/T6,"-")</f>
        <v>0.18461591244381925</v>
      </c>
      <c r="W6" s="79">
        <v>47532</v>
      </c>
      <c r="X6" s="77">
        <f>IFERROR(W6/T6,"-")</f>
        <v>0.81538408755618075</v>
      </c>
      <c r="Y6" s="101">
        <v>36689</v>
      </c>
      <c r="Z6" s="79">
        <v>5615</v>
      </c>
      <c r="AA6" s="77">
        <f>IFERROR(Z6/Y6,"-")</f>
        <v>0.15304314644716399</v>
      </c>
      <c r="AB6" s="79">
        <v>31074</v>
      </c>
      <c r="AC6" s="77">
        <f>IFERROR(AB6/Y6,"-")</f>
        <v>0.84695685355283601</v>
      </c>
      <c r="AD6" s="101">
        <v>15109</v>
      </c>
      <c r="AE6" s="79">
        <v>1584</v>
      </c>
      <c r="AF6" s="77">
        <f>IFERROR(AE6/AD6,"-")</f>
        <v>0.10483817592163611</v>
      </c>
      <c r="AG6" s="79">
        <v>13525</v>
      </c>
      <c r="AH6" s="77">
        <f>IFERROR(AG6/AD6,"-")</f>
        <v>0.89516182407836387</v>
      </c>
      <c r="AI6" s="101">
        <v>4341</v>
      </c>
      <c r="AJ6" s="79">
        <v>223</v>
      </c>
      <c r="AK6" s="77">
        <f>IFERROR(AJ6/AI6,"-")</f>
        <v>5.1370651923519924E-2</v>
      </c>
      <c r="AL6" s="79">
        <v>4118</v>
      </c>
      <c r="AM6" s="77">
        <f>IFERROR(AL6/AI6,"-")</f>
        <v>0.94862934807648003</v>
      </c>
      <c r="AN6" s="101">
        <f>SUM(E6,J6,O6,T6,Y6,AD6,AI6,)</f>
        <v>180380</v>
      </c>
      <c r="AO6" s="79">
        <f t="shared" ref="AO6:AO50" si="0">SUM(F6,K6,P6,U6,Z6,AE6,AJ6)</f>
        <v>30334</v>
      </c>
      <c r="AP6" s="77">
        <f>IFERROR(AO6/AN6,"-")</f>
        <v>0.16816720257234727</v>
      </c>
      <c r="AQ6" s="79">
        <f t="shared" ref="AQ6:AQ50" si="1">SUM(H6,M6,R6,W6,AB6,AG6,AL6)</f>
        <v>150046</v>
      </c>
      <c r="AR6" s="77">
        <f>IFERROR(AQ6/AN6,"-")</f>
        <v>0.8318327974276527</v>
      </c>
      <c r="AS6" s="98"/>
      <c r="AT6" s="272">
        <v>1</v>
      </c>
      <c r="AU6" s="342" t="s">
        <v>57</v>
      </c>
      <c r="AV6" s="11" t="s">
        <v>157</v>
      </c>
      <c r="AW6" s="225">
        <v>174495</v>
      </c>
      <c r="AX6" s="40">
        <v>29924</v>
      </c>
      <c r="AY6" s="91">
        <v>0.171489154417032</v>
      </c>
      <c r="AZ6" s="40">
        <v>144571</v>
      </c>
      <c r="BA6" s="91">
        <v>0.82851084558296795</v>
      </c>
      <c r="BB6" s="58">
        <v>1</v>
      </c>
      <c r="BC6" s="11" t="s">
        <v>57</v>
      </c>
      <c r="BD6" s="38">
        <f>INDEX($AP:$AP,(ROW()+(BB6*2)-2))</f>
        <v>0.16816720257234727</v>
      </c>
      <c r="BE6" s="38">
        <f>INDEX($AY:$AY,(ROW()+(BB6*2)-2))</f>
        <v>0.171489154417032</v>
      </c>
      <c r="BF6" s="38">
        <f>INDEX($AR:$AR,(ROW()+(BB6*2)-2))</f>
        <v>0.8318327974276527</v>
      </c>
      <c r="BG6" s="38">
        <f>INDEX($BA:$BA,(ROW()+(BB6*2)-2))</f>
        <v>0.82851084558296795</v>
      </c>
      <c r="BH6" s="38">
        <f>INDEX($AP:$AP,(ROW()+(BB6*2)-1))</f>
        <v>1.6578258426196254E-2</v>
      </c>
      <c r="BI6" s="38">
        <f>INDEX($AY:$AY,(ROW()+(BB6*2)-1))</f>
        <v>1.6839307618917814E-2</v>
      </c>
      <c r="BJ6" s="38">
        <f>INDEX($AR:$AR,(ROW()+(BB6*2)-1))</f>
        <v>0.9834217415738038</v>
      </c>
      <c r="BK6" s="38">
        <f>INDEX($BA:$BA,(ROW()+(BB6*2)-1))</f>
        <v>0.98316069238108217</v>
      </c>
      <c r="BM6" s="82" t="s">
        <v>57</v>
      </c>
      <c r="BN6" s="38">
        <f>VLOOKUP(BM6,$BC$6:$BK$80,2,0)</f>
        <v>0.16816720257234727</v>
      </c>
      <c r="BO6" s="38">
        <f>VLOOKUP(BM6,$BC$6:$BK$80,3,0)</f>
        <v>0.171489154417032</v>
      </c>
      <c r="BP6" s="217">
        <f>(ROUND(BN6,3)-ROUND(BO6,3))*100</f>
        <v>-0.30000000000000027</v>
      </c>
      <c r="BQ6" s="38">
        <f>VLOOKUP(BM6,$BC$6:$BK$80,4,0)</f>
        <v>0.8318327974276527</v>
      </c>
      <c r="BR6" s="38">
        <f>VLOOKUP(BM6,$BC$6:$BK$80,5,0)</f>
        <v>0.82851084558296795</v>
      </c>
      <c r="BS6" s="217">
        <f>(ROUND(BQ6,3)-ROUND(BR6,3))*100</f>
        <v>0.30000000000000027</v>
      </c>
      <c r="BT6" s="38">
        <f>VLOOKUP(BM6,$BC$6:$BK$80,6,0)</f>
        <v>1.6578258426196254E-2</v>
      </c>
      <c r="BU6" s="38">
        <f>VLOOKUP(BM6,$BC$6:$BK$80,7,0)</f>
        <v>1.6839307618917814E-2</v>
      </c>
      <c r="BV6" s="217">
        <f>(ROUND(BT6,3)-ROUND(BU6,3))*100</f>
        <v>0</v>
      </c>
      <c r="BW6" s="38">
        <f>VLOOKUP(BM6,$BC$6:$BK$80,8,0)</f>
        <v>0.9834217415738038</v>
      </c>
      <c r="BX6" s="38">
        <f>VLOOKUP(BM6,$BC$6:$BK$80,9,0)</f>
        <v>0.98316069238108217</v>
      </c>
      <c r="BY6" s="217">
        <f>(ROUND(BW6,3)-ROUND(BX6,3))*100</f>
        <v>0</v>
      </c>
      <c r="BZ6" s="58"/>
      <c r="CA6" s="82" t="s">
        <v>57</v>
      </c>
      <c r="CB6" s="38">
        <f>$BD$80</f>
        <v>0.18250950012255857</v>
      </c>
      <c r="CC6" s="38">
        <f>$BE$80</f>
        <v>0.18570970360787167</v>
      </c>
      <c r="CD6" s="217">
        <f>(ROUND(CB6,3)-ROUND(CC6,3))*100</f>
        <v>-0.30000000000000027</v>
      </c>
      <c r="CE6" s="38">
        <f>$BF$80</f>
        <v>0.81749049987744149</v>
      </c>
      <c r="CF6" s="38">
        <f>$BG$80</f>
        <v>0.81429029639212835</v>
      </c>
      <c r="CG6" s="217">
        <f>(ROUND(CE6,3)-ROUND(CF6,3))*100</f>
        <v>0.30000000000000027</v>
      </c>
      <c r="CH6" s="38">
        <f>$BH$80</f>
        <v>1.6720866219624399E-2</v>
      </c>
      <c r="CI6" s="38">
        <f>$BI$80</f>
        <v>1.7011451649022014E-2</v>
      </c>
      <c r="CJ6" s="217">
        <f>(ROUND(CH6,3)-ROUND(CI6,3))*100</f>
        <v>0</v>
      </c>
      <c r="CK6" s="38">
        <f>$BJ$80</f>
        <v>0.98327913378037557</v>
      </c>
      <c r="CL6" s="38">
        <f>$BK$80</f>
        <v>0.98298854835097793</v>
      </c>
      <c r="CM6" s="217">
        <f>(ROUND(CK6,3)-ROUND(CL6,3))*100</f>
        <v>0</v>
      </c>
      <c r="CN6" s="150">
        <v>0</v>
      </c>
    </row>
    <row r="7" spans="1:92" s="12" customFormat="1" ht="13.5" customHeight="1">
      <c r="A7" s="81"/>
      <c r="B7" s="263"/>
      <c r="C7" s="330"/>
      <c r="D7" s="70" t="s">
        <v>158</v>
      </c>
      <c r="E7" s="102">
        <v>353</v>
      </c>
      <c r="F7" s="69">
        <v>6</v>
      </c>
      <c r="G7" s="64">
        <f t="shared" ref="G7:G70" si="2">IFERROR(F7/E7,"-")</f>
        <v>1.69971671388102E-2</v>
      </c>
      <c r="H7" s="69">
        <v>347</v>
      </c>
      <c r="I7" s="64">
        <f t="shared" ref="I7:I70" si="3">IFERROR(H7/E7,"-")</f>
        <v>0.98300283286118983</v>
      </c>
      <c r="J7" s="102">
        <v>1158</v>
      </c>
      <c r="K7" s="69">
        <v>11</v>
      </c>
      <c r="L7" s="64">
        <f t="shared" ref="L7:L70" si="4">IFERROR(K7/J7,"-")</f>
        <v>9.4991364421416237E-3</v>
      </c>
      <c r="M7" s="69">
        <v>1147</v>
      </c>
      <c r="N7" s="64">
        <f t="shared" ref="N7:N70" si="5">IFERROR(M7/J7,"-")</f>
        <v>0.99050086355785838</v>
      </c>
      <c r="O7" s="102">
        <v>50231</v>
      </c>
      <c r="P7" s="69">
        <v>969</v>
      </c>
      <c r="Q7" s="64">
        <f t="shared" ref="Q7:Q70" si="6">IFERROR(P7/O7,"-")</f>
        <v>1.9290876152176943E-2</v>
      </c>
      <c r="R7" s="69">
        <v>49262</v>
      </c>
      <c r="S7" s="64">
        <f t="shared" ref="S7:S70" si="7">IFERROR(R7/O7,"-")</f>
        <v>0.98070912384782305</v>
      </c>
      <c r="T7" s="102">
        <v>42083</v>
      </c>
      <c r="U7" s="69">
        <v>770</v>
      </c>
      <c r="V7" s="64">
        <f t="shared" ref="V7:V70" si="8">IFERROR(U7/T7,"-")</f>
        <v>1.8297174631086186E-2</v>
      </c>
      <c r="W7" s="69">
        <v>41313</v>
      </c>
      <c r="X7" s="64">
        <f t="shared" ref="X7:X70" si="9">IFERROR(W7/T7,"-")</f>
        <v>0.98170282536891385</v>
      </c>
      <c r="Y7" s="102">
        <v>31102</v>
      </c>
      <c r="Z7" s="69">
        <v>479</v>
      </c>
      <c r="AA7" s="64">
        <f t="shared" ref="AA7:AA70" si="10">IFERROR(Z7/Y7,"-")</f>
        <v>1.5400938846376439E-2</v>
      </c>
      <c r="AB7" s="69">
        <v>30623</v>
      </c>
      <c r="AC7" s="64">
        <f t="shared" ref="AC7:AC70" si="11">IFERROR(AB7/Y7,"-")</f>
        <v>0.98459906115362361</v>
      </c>
      <c r="AD7" s="102">
        <v>15380</v>
      </c>
      <c r="AE7" s="69">
        <v>157</v>
      </c>
      <c r="AF7" s="64">
        <f t="shared" ref="AF7:AF70" si="12">IFERROR(AE7/AD7,"-")</f>
        <v>1.0208062418725617E-2</v>
      </c>
      <c r="AG7" s="69">
        <v>15223</v>
      </c>
      <c r="AH7" s="64">
        <f t="shared" ref="AH7:AH70" si="13">IFERROR(AG7/AD7,"-")</f>
        <v>0.98979193758127437</v>
      </c>
      <c r="AI7" s="102">
        <v>5607</v>
      </c>
      <c r="AJ7" s="69">
        <v>27</v>
      </c>
      <c r="AK7" s="64">
        <f t="shared" ref="AK7:AK70" si="14">IFERROR(AJ7/AI7,"-")</f>
        <v>4.815409309791332E-3</v>
      </c>
      <c r="AL7" s="69">
        <v>5580</v>
      </c>
      <c r="AM7" s="64">
        <f t="shared" ref="AM7:AM70" si="15">IFERROR(AL7/AI7,"-")</f>
        <v>0.9951845906902087</v>
      </c>
      <c r="AN7" s="102">
        <f t="shared" ref="AN7:AN70" si="16">SUM(E7,J7,O7,T7,Y7,AD7,AI7,)</f>
        <v>145914</v>
      </c>
      <c r="AO7" s="69">
        <f t="shared" si="0"/>
        <v>2419</v>
      </c>
      <c r="AP7" s="64">
        <f t="shared" ref="AP7:AP70" si="17">IFERROR(AO7/AN7,"-")</f>
        <v>1.6578258426196254E-2</v>
      </c>
      <c r="AQ7" s="68">
        <f t="shared" si="1"/>
        <v>143495</v>
      </c>
      <c r="AR7" s="64">
        <f t="shared" ref="AR7:AR70" si="18">IFERROR(AQ7/AN7,"-")</f>
        <v>0.9834217415738038</v>
      </c>
      <c r="AS7" s="98"/>
      <c r="AT7" s="272"/>
      <c r="AU7" s="342"/>
      <c r="AV7" s="11" t="s">
        <v>158</v>
      </c>
      <c r="AW7" s="225">
        <v>146740</v>
      </c>
      <c r="AX7" s="40">
        <v>2471</v>
      </c>
      <c r="AY7" s="91">
        <v>1.6839307618917814E-2</v>
      </c>
      <c r="AZ7" s="40">
        <v>144269</v>
      </c>
      <c r="BA7" s="91">
        <v>0.98316069238108217</v>
      </c>
      <c r="BB7" s="58">
        <v>2</v>
      </c>
      <c r="BC7" s="11" t="s">
        <v>106</v>
      </c>
      <c r="BD7" s="38">
        <f t="shared" ref="BD7:BD70" si="19">INDEX($AP:$AP,(ROW()+(BB7*2)-2))</f>
        <v>0.18783259024881346</v>
      </c>
      <c r="BE7" s="38">
        <f t="shared" ref="BE7:BE70" si="20">INDEX($AY:$AY,(ROW()+(BB7*2)-2))</f>
        <v>0.2116733840871772</v>
      </c>
      <c r="BF7" s="38">
        <f t="shared" ref="BF7:BF70" si="21">INDEX($AR:$AR,(ROW()+(BB7*2)-2))</f>
        <v>0.81216740975118651</v>
      </c>
      <c r="BG7" s="38">
        <f t="shared" ref="BG7:BG70" si="22">INDEX($BA:$BA,(ROW()+(BB7*2)-2))</f>
        <v>0.78832661591282283</v>
      </c>
      <c r="BH7" s="38">
        <f t="shared" ref="BH7:BH70" si="23">INDEX($AP:$AP,(ROW()+(BB7*2)-1))</f>
        <v>6.5093572009764034E-3</v>
      </c>
      <c r="BI7" s="38">
        <f t="shared" ref="BI7:BI70" si="24">INDEX($AY:$AY,(ROW()+(BB7*2)-1))</f>
        <v>1.1398330958681051E-2</v>
      </c>
      <c r="BJ7" s="38">
        <f t="shared" ref="BJ7:BJ70" si="25">INDEX($AR:$AR,(ROW()+(BB7*2)-1))</f>
        <v>0.99349064279902355</v>
      </c>
      <c r="BK7" s="38">
        <f t="shared" ref="BK7:BK70" si="26">INDEX($BA:$BA,(ROW()+(BB7*2)-1))</f>
        <v>0.98860166904131896</v>
      </c>
      <c r="BM7" s="82" t="s">
        <v>35</v>
      </c>
      <c r="BN7" s="38">
        <f t="shared" ref="BN7:BN49" si="27">VLOOKUP(BM7,$BC$6:$BK$80,2,0)</f>
        <v>0.12000463674037151</v>
      </c>
      <c r="BO7" s="38">
        <f t="shared" ref="BO7:BO49" si="28">VLOOKUP(BM7,$BC$6:$BK$80,3,0)</f>
        <v>0.12129136844680981</v>
      </c>
      <c r="BP7" s="217">
        <f t="shared" ref="BP7:BP49" si="29">(ROUND(BN7,3)-ROUND(BO7,3))*100</f>
        <v>-0.10000000000000009</v>
      </c>
      <c r="BQ7" s="38">
        <f t="shared" ref="BQ7:BQ49" si="30">VLOOKUP(BM7,$BC$6:$BK$80,4,0)</f>
        <v>0.87999536325962846</v>
      </c>
      <c r="BR7" s="38">
        <f t="shared" ref="BR7:BR49" si="31">VLOOKUP(BM7,$BC$6:$BK$80,5,0)</f>
        <v>0.87870863155319023</v>
      </c>
      <c r="BS7" s="217">
        <f t="shared" ref="BS7:BS49" si="32">(ROUND(BQ7,3)-ROUND(BR7,3))*100</f>
        <v>0.10000000000000009</v>
      </c>
      <c r="BT7" s="38">
        <f t="shared" ref="BT7:BT49" si="33">VLOOKUP(BM7,$BC$6:$BK$80,6,0)</f>
        <v>1.1507479861910242E-2</v>
      </c>
      <c r="BU7" s="38">
        <f t="shared" ref="BU7:BU49" si="34">VLOOKUP(BM7,$BC$6:$BK$80,7,0)</f>
        <v>1.0564359188212399E-2</v>
      </c>
      <c r="BV7" s="217">
        <f t="shared" ref="BV7:BV49" si="35">(ROUND(BT7,3)-ROUND(BU7,3))*100</f>
        <v>0.10000000000000009</v>
      </c>
      <c r="BW7" s="38">
        <f t="shared" ref="BW7:BW49" si="36">VLOOKUP(BM7,$BC$6:$BK$80,8,0)</f>
        <v>0.98849252013808975</v>
      </c>
      <c r="BX7" s="38">
        <f t="shared" ref="BX7:BX49" si="37">VLOOKUP(BM7,$BC$6:$BK$80,9,0)</f>
        <v>0.98943564081178759</v>
      </c>
      <c r="BY7" s="217">
        <f t="shared" ref="BY7:BY49" si="38">(ROUND(BW7,3)-ROUND(BX7,3))*100</f>
        <v>-0.10000000000000009</v>
      </c>
      <c r="BZ7" s="58"/>
      <c r="CA7" s="82" t="s">
        <v>35</v>
      </c>
      <c r="CB7" s="38">
        <f t="shared" ref="CB7:CB48" si="39">$BD$80</f>
        <v>0.18250950012255857</v>
      </c>
      <c r="CC7" s="38">
        <f t="shared" ref="CC7:CC48" si="40">$BE$80</f>
        <v>0.18570970360787167</v>
      </c>
      <c r="CD7" s="217">
        <f t="shared" ref="CD7:CD48" si="41">(ROUND(CB7,3)-ROUND(CC7,3))*100</f>
        <v>-0.30000000000000027</v>
      </c>
      <c r="CE7" s="38">
        <f t="shared" ref="CE7:CE48" si="42">$BF$80</f>
        <v>0.81749049987744149</v>
      </c>
      <c r="CF7" s="38">
        <f t="shared" ref="CF7:CF48" si="43">$BG$80</f>
        <v>0.81429029639212835</v>
      </c>
      <c r="CG7" s="217">
        <f t="shared" ref="CG7:CG48" si="44">(ROUND(CE7,3)-ROUND(CF7,3))*100</f>
        <v>0.30000000000000027</v>
      </c>
      <c r="CH7" s="38">
        <f t="shared" ref="CH7:CH48" si="45">$BH$80</f>
        <v>1.6720866219624399E-2</v>
      </c>
      <c r="CI7" s="38">
        <f t="shared" ref="CI7:CI48" si="46">$BI$80</f>
        <v>1.7011451649022014E-2</v>
      </c>
      <c r="CJ7" s="217">
        <f t="shared" ref="CJ7:CJ48" si="47">(ROUND(CH7,3)-ROUND(CI7,3))*100</f>
        <v>0</v>
      </c>
      <c r="CK7" s="38">
        <f t="shared" ref="CK7:CK48" si="48">$BJ$80</f>
        <v>0.98327913378037557</v>
      </c>
      <c r="CL7" s="38">
        <f t="shared" ref="CL7:CL48" si="49">$BK$80</f>
        <v>0.98298854835097793</v>
      </c>
      <c r="CM7" s="217">
        <f t="shared" ref="CM7:CM48" si="50">(ROUND(CK7,3)-ROUND(CL7,3))*100</f>
        <v>0</v>
      </c>
      <c r="CN7" s="150">
        <v>0</v>
      </c>
    </row>
    <row r="8" spans="1:92" s="12" customFormat="1" ht="13.5" customHeight="1">
      <c r="A8" s="81"/>
      <c r="B8" s="264"/>
      <c r="C8" s="332"/>
      <c r="D8" s="76" t="s">
        <v>74</v>
      </c>
      <c r="E8" s="103">
        <v>800</v>
      </c>
      <c r="F8" s="75">
        <v>54</v>
      </c>
      <c r="G8" s="13">
        <f t="shared" si="2"/>
        <v>6.7500000000000004E-2</v>
      </c>
      <c r="H8" s="75">
        <v>746</v>
      </c>
      <c r="I8" s="13">
        <f t="shared" si="3"/>
        <v>0.9325</v>
      </c>
      <c r="J8" s="103">
        <v>2644</v>
      </c>
      <c r="K8" s="75">
        <v>173</v>
      </c>
      <c r="L8" s="13">
        <f t="shared" si="4"/>
        <v>6.5431164901664146E-2</v>
      </c>
      <c r="M8" s="75">
        <v>2471</v>
      </c>
      <c r="N8" s="13">
        <f t="shared" si="5"/>
        <v>0.93456883509833588</v>
      </c>
      <c r="O8" s="103">
        <v>114245</v>
      </c>
      <c r="P8" s="75">
        <v>12909</v>
      </c>
      <c r="Q8" s="13">
        <f t="shared" si="6"/>
        <v>0.1129940041139656</v>
      </c>
      <c r="R8" s="75">
        <v>101336</v>
      </c>
      <c r="S8" s="13">
        <f t="shared" si="7"/>
        <v>0.88700599588603435</v>
      </c>
      <c r="T8" s="103">
        <v>100377</v>
      </c>
      <c r="U8" s="75">
        <v>11532</v>
      </c>
      <c r="V8" s="13">
        <f t="shared" si="8"/>
        <v>0.11488687647568666</v>
      </c>
      <c r="W8" s="75">
        <v>88845</v>
      </c>
      <c r="X8" s="13">
        <f t="shared" si="9"/>
        <v>0.88511312352431337</v>
      </c>
      <c r="Y8" s="103">
        <v>67791</v>
      </c>
      <c r="Z8" s="75">
        <v>6094</v>
      </c>
      <c r="AA8" s="13">
        <f t="shared" si="10"/>
        <v>8.9893938723429365E-2</v>
      </c>
      <c r="AB8" s="75">
        <v>61697</v>
      </c>
      <c r="AC8" s="13">
        <f t="shared" si="11"/>
        <v>0.91010606127657068</v>
      </c>
      <c r="AD8" s="103">
        <v>30489</v>
      </c>
      <c r="AE8" s="75">
        <v>1741</v>
      </c>
      <c r="AF8" s="13">
        <f t="shared" si="12"/>
        <v>5.7102561579586084E-2</v>
      </c>
      <c r="AG8" s="75">
        <v>28748</v>
      </c>
      <c r="AH8" s="13">
        <f t="shared" si="13"/>
        <v>0.94289743842041396</v>
      </c>
      <c r="AI8" s="103">
        <v>9948</v>
      </c>
      <c r="AJ8" s="75">
        <v>250</v>
      </c>
      <c r="AK8" s="13">
        <f t="shared" si="14"/>
        <v>2.5130679533574587E-2</v>
      </c>
      <c r="AL8" s="75">
        <v>9698</v>
      </c>
      <c r="AM8" s="13">
        <f t="shared" si="15"/>
        <v>0.97486932046642538</v>
      </c>
      <c r="AN8" s="103">
        <f t="shared" si="16"/>
        <v>326294</v>
      </c>
      <c r="AO8" s="75">
        <f t="shared" si="0"/>
        <v>32753</v>
      </c>
      <c r="AP8" s="13">
        <f t="shared" si="17"/>
        <v>0.10037879948757869</v>
      </c>
      <c r="AQ8" s="34">
        <f t="shared" si="1"/>
        <v>293541</v>
      </c>
      <c r="AR8" s="13">
        <f t="shared" si="18"/>
        <v>0.89962120051242134</v>
      </c>
      <c r="AS8" s="98"/>
      <c r="AT8" s="272"/>
      <c r="AU8" s="342"/>
      <c r="AV8" s="160" t="s">
        <v>74</v>
      </c>
      <c r="AW8" s="225">
        <v>321235</v>
      </c>
      <c r="AX8" s="40">
        <v>32395</v>
      </c>
      <c r="AY8" s="91">
        <v>0.10084517565022491</v>
      </c>
      <c r="AZ8" s="40">
        <v>288840</v>
      </c>
      <c r="BA8" s="91">
        <v>0.89915482434977512</v>
      </c>
      <c r="BB8" s="58">
        <v>3</v>
      </c>
      <c r="BC8" s="11" t="s">
        <v>107</v>
      </c>
      <c r="BD8" s="38">
        <f t="shared" si="19"/>
        <v>0.10049071901002773</v>
      </c>
      <c r="BE8" s="38">
        <f t="shared" si="20"/>
        <v>0.10673903211216644</v>
      </c>
      <c r="BF8" s="38">
        <f t="shared" si="21"/>
        <v>0.89950928098997229</v>
      </c>
      <c r="BG8" s="38">
        <f t="shared" si="22"/>
        <v>0.8932609678878336</v>
      </c>
      <c r="BH8" s="38">
        <f t="shared" si="23"/>
        <v>2.8126058963063368E-2</v>
      </c>
      <c r="BI8" s="38">
        <f t="shared" si="24"/>
        <v>1.984126984126984E-2</v>
      </c>
      <c r="BJ8" s="38">
        <f t="shared" si="25"/>
        <v>0.97187394103693658</v>
      </c>
      <c r="BK8" s="38">
        <f t="shared" si="26"/>
        <v>0.98015873015873012</v>
      </c>
      <c r="BM8" s="82" t="s">
        <v>44</v>
      </c>
      <c r="BN8" s="38">
        <f t="shared" si="27"/>
        <v>0.13755885548714233</v>
      </c>
      <c r="BO8" s="38">
        <f t="shared" si="28"/>
        <v>0.1430315050728507</v>
      </c>
      <c r="BP8" s="217">
        <f t="shared" si="29"/>
        <v>-0.49999999999999767</v>
      </c>
      <c r="BQ8" s="38">
        <f t="shared" si="30"/>
        <v>0.86244114451285769</v>
      </c>
      <c r="BR8" s="38">
        <f t="shared" si="31"/>
        <v>0.85696849492714933</v>
      </c>
      <c r="BS8" s="217">
        <f t="shared" si="32"/>
        <v>0.50000000000000044</v>
      </c>
      <c r="BT8" s="38">
        <f t="shared" si="33"/>
        <v>1.1581186480737414E-2</v>
      </c>
      <c r="BU8" s="38">
        <f t="shared" si="34"/>
        <v>1.4420062695924765E-2</v>
      </c>
      <c r="BV8" s="217">
        <f t="shared" si="35"/>
        <v>-0.2</v>
      </c>
      <c r="BW8" s="38">
        <f t="shared" si="36"/>
        <v>0.98841881351926264</v>
      </c>
      <c r="BX8" s="38">
        <f t="shared" si="37"/>
        <v>0.98557993730407523</v>
      </c>
      <c r="BY8" s="217">
        <f t="shared" si="38"/>
        <v>0.20000000000000018</v>
      </c>
      <c r="BZ8" s="58"/>
      <c r="CA8" s="82" t="s">
        <v>44</v>
      </c>
      <c r="CB8" s="38">
        <f t="shared" si="39"/>
        <v>0.18250950012255857</v>
      </c>
      <c r="CC8" s="38">
        <f t="shared" si="40"/>
        <v>0.18570970360787167</v>
      </c>
      <c r="CD8" s="217">
        <f t="shared" si="41"/>
        <v>-0.30000000000000027</v>
      </c>
      <c r="CE8" s="38">
        <f t="shared" si="42"/>
        <v>0.81749049987744149</v>
      </c>
      <c r="CF8" s="38">
        <f t="shared" si="43"/>
        <v>0.81429029639212835</v>
      </c>
      <c r="CG8" s="217">
        <f t="shared" si="44"/>
        <v>0.30000000000000027</v>
      </c>
      <c r="CH8" s="38">
        <f t="shared" si="45"/>
        <v>1.6720866219624399E-2</v>
      </c>
      <c r="CI8" s="38">
        <f t="shared" si="46"/>
        <v>1.7011451649022014E-2</v>
      </c>
      <c r="CJ8" s="217">
        <f t="shared" si="47"/>
        <v>0</v>
      </c>
      <c r="CK8" s="38">
        <f t="shared" si="48"/>
        <v>0.98327913378037557</v>
      </c>
      <c r="CL8" s="38">
        <f t="shared" si="49"/>
        <v>0.98298854835097793</v>
      </c>
      <c r="CM8" s="217">
        <f t="shared" si="50"/>
        <v>0</v>
      </c>
      <c r="CN8" s="150">
        <v>0</v>
      </c>
    </row>
    <row r="9" spans="1:92" s="12" customFormat="1" ht="13.5" customHeight="1">
      <c r="A9" s="81"/>
      <c r="B9" s="262">
        <v>2</v>
      </c>
      <c r="C9" s="329" t="s">
        <v>106</v>
      </c>
      <c r="D9" s="80" t="s">
        <v>157</v>
      </c>
      <c r="E9" s="101">
        <v>12</v>
      </c>
      <c r="F9" s="79">
        <v>0</v>
      </c>
      <c r="G9" s="77">
        <f t="shared" si="2"/>
        <v>0</v>
      </c>
      <c r="H9" s="79">
        <v>12</v>
      </c>
      <c r="I9" s="77">
        <f t="shared" si="3"/>
        <v>1</v>
      </c>
      <c r="J9" s="101">
        <v>45</v>
      </c>
      <c r="K9" s="79">
        <v>7</v>
      </c>
      <c r="L9" s="77">
        <f t="shared" si="4"/>
        <v>0.15555555555555556</v>
      </c>
      <c r="M9" s="79">
        <v>38</v>
      </c>
      <c r="N9" s="77">
        <f t="shared" si="5"/>
        <v>0.84444444444444444</v>
      </c>
      <c r="O9" s="101">
        <v>2500</v>
      </c>
      <c r="P9" s="79">
        <v>522</v>
      </c>
      <c r="Q9" s="77">
        <f t="shared" si="6"/>
        <v>0.20880000000000001</v>
      </c>
      <c r="R9" s="79">
        <v>1978</v>
      </c>
      <c r="S9" s="77">
        <f t="shared" si="7"/>
        <v>0.79120000000000001</v>
      </c>
      <c r="T9" s="101">
        <v>2223</v>
      </c>
      <c r="U9" s="79">
        <v>488</v>
      </c>
      <c r="V9" s="77">
        <f t="shared" si="8"/>
        <v>0.21952316689158793</v>
      </c>
      <c r="W9" s="79">
        <v>1735</v>
      </c>
      <c r="X9" s="77">
        <f t="shared" si="9"/>
        <v>0.78047683310841209</v>
      </c>
      <c r="Y9" s="101">
        <v>1372</v>
      </c>
      <c r="Z9" s="79">
        <v>216</v>
      </c>
      <c r="AA9" s="77">
        <f t="shared" si="10"/>
        <v>0.15743440233236153</v>
      </c>
      <c r="AB9" s="79">
        <v>1156</v>
      </c>
      <c r="AC9" s="77">
        <f t="shared" si="11"/>
        <v>0.8425655976676385</v>
      </c>
      <c r="AD9" s="101">
        <v>627</v>
      </c>
      <c r="AE9" s="79">
        <v>67</v>
      </c>
      <c r="AF9" s="77">
        <f t="shared" si="12"/>
        <v>0.10685805422647528</v>
      </c>
      <c r="AG9" s="79">
        <v>560</v>
      </c>
      <c r="AH9" s="77">
        <f t="shared" si="13"/>
        <v>0.89314194577352468</v>
      </c>
      <c r="AI9" s="101">
        <v>174</v>
      </c>
      <c r="AJ9" s="79">
        <v>6</v>
      </c>
      <c r="AK9" s="77">
        <f t="shared" si="14"/>
        <v>3.4482758620689655E-2</v>
      </c>
      <c r="AL9" s="79">
        <v>168</v>
      </c>
      <c r="AM9" s="77">
        <f t="shared" si="15"/>
        <v>0.96551724137931039</v>
      </c>
      <c r="AN9" s="101">
        <f t="shared" si="16"/>
        <v>6953</v>
      </c>
      <c r="AO9" s="79">
        <f t="shared" si="0"/>
        <v>1306</v>
      </c>
      <c r="AP9" s="77">
        <f t="shared" si="17"/>
        <v>0.18783259024881346</v>
      </c>
      <c r="AQ9" s="78">
        <f t="shared" si="1"/>
        <v>5647</v>
      </c>
      <c r="AR9" s="77">
        <f t="shared" si="18"/>
        <v>0.81216740975118651</v>
      </c>
      <c r="AS9" s="98"/>
      <c r="AT9" s="272">
        <v>2</v>
      </c>
      <c r="AU9" s="342" t="s">
        <v>106</v>
      </c>
      <c r="AV9" s="11" t="s">
        <v>157</v>
      </c>
      <c r="AW9" s="225">
        <v>6699</v>
      </c>
      <c r="AX9" s="40">
        <v>1418</v>
      </c>
      <c r="AY9" s="91">
        <v>0.2116733840871772</v>
      </c>
      <c r="AZ9" s="40">
        <v>5281</v>
      </c>
      <c r="BA9" s="91">
        <v>0.78832661591282283</v>
      </c>
      <c r="BB9" s="58">
        <v>4</v>
      </c>
      <c r="BC9" s="11" t="s">
        <v>108</v>
      </c>
      <c r="BD9" s="38">
        <f t="shared" si="19"/>
        <v>0.10334212840809147</v>
      </c>
      <c r="BE9" s="38">
        <f t="shared" si="20"/>
        <v>0.11627384960718294</v>
      </c>
      <c r="BF9" s="38">
        <f t="shared" si="21"/>
        <v>0.89665787159190857</v>
      </c>
      <c r="BG9" s="38">
        <f t="shared" si="22"/>
        <v>0.8837261503928171</v>
      </c>
      <c r="BH9" s="38">
        <f t="shared" si="23"/>
        <v>1.3122721749696233E-2</v>
      </c>
      <c r="BI9" s="38">
        <f t="shared" si="24"/>
        <v>1.6569200779727095E-2</v>
      </c>
      <c r="BJ9" s="38">
        <f t="shared" si="25"/>
        <v>0.9868772782503038</v>
      </c>
      <c r="BK9" s="38">
        <f t="shared" si="26"/>
        <v>0.98343079922027288</v>
      </c>
      <c r="BM9" s="82" t="s">
        <v>1</v>
      </c>
      <c r="BN9" s="38">
        <f t="shared" si="27"/>
        <v>0.15003495546977111</v>
      </c>
      <c r="BO9" s="38">
        <f t="shared" si="28"/>
        <v>0.1526136399834358</v>
      </c>
      <c r="BP9" s="217">
        <f t="shared" si="29"/>
        <v>-0.30000000000000027</v>
      </c>
      <c r="BQ9" s="38">
        <f t="shared" si="30"/>
        <v>0.84996504453022892</v>
      </c>
      <c r="BR9" s="38">
        <f t="shared" si="31"/>
        <v>0.8473863600165642</v>
      </c>
      <c r="BS9" s="217">
        <f t="shared" si="32"/>
        <v>0.30000000000000027</v>
      </c>
      <c r="BT9" s="38">
        <f t="shared" si="33"/>
        <v>1.1537219068715677E-2</v>
      </c>
      <c r="BU9" s="38">
        <f t="shared" si="34"/>
        <v>1.1267343328056616E-2</v>
      </c>
      <c r="BV9" s="217">
        <f t="shared" si="35"/>
        <v>0.10000000000000009</v>
      </c>
      <c r="BW9" s="38">
        <f t="shared" si="36"/>
        <v>0.98846278093128437</v>
      </c>
      <c r="BX9" s="38">
        <f t="shared" si="37"/>
        <v>0.98873265667194343</v>
      </c>
      <c r="BY9" s="217">
        <f t="shared" si="38"/>
        <v>-0.10000000000000009</v>
      </c>
      <c r="BZ9" s="58"/>
      <c r="CA9" s="82" t="s">
        <v>1</v>
      </c>
      <c r="CB9" s="38">
        <f t="shared" si="39"/>
        <v>0.18250950012255857</v>
      </c>
      <c r="CC9" s="38">
        <f t="shared" si="40"/>
        <v>0.18570970360787167</v>
      </c>
      <c r="CD9" s="217">
        <f t="shared" si="41"/>
        <v>-0.30000000000000027</v>
      </c>
      <c r="CE9" s="38">
        <f t="shared" si="42"/>
        <v>0.81749049987744149</v>
      </c>
      <c r="CF9" s="38">
        <f t="shared" si="43"/>
        <v>0.81429029639212835</v>
      </c>
      <c r="CG9" s="217">
        <f t="shared" si="44"/>
        <v>0.30000000000000027</v>
      </c>
      <c r="CH9" s="38">
        <f t="shared" si="45"/>
        <v>1.6720866219624399E-2</v>
      </c>
      <c r="CI9" s="38">
        <f t="shared" si="46"/>
        <v>1.7011451649022014E-2</v>
      </c>
      <c r="CJ9" s="217">
        <f t="shared" si="47"/>
        <v>0</v>
      </c>
      <c r="CK9" s="38">
        <f t="shared" si="48"/>
        <v>0.98327913378037557</v>
      </c>
      <c r="CL9" s="38">
        <f t="shared" si="49"/>
        <v>0.98298854835097793</v>
      </c>
      <c r="CM9" s="217">
        <f t="shared" si="50"/>
        <v>0</v>
      </c>
      <c r="CN9" s="150">
        <v>0</v>
      </c>
    </row>
    <row r="10" spans="1:92" s="12" customFormat="1" ht="13.5" customHeight="1">
      <c r="A10" s="81"/>
      <c r="B10" s="263"/>
      <c r="C10" s="330"/>
      <c r="D10" s="70" t="s">
        <v>158</v>
      </c>
      <c r="E10" s="102">
        <v>12</v>
      </c>
      <c r="F10" s="69">
        <v>0</v>
      </c>
      <c r="G10" s="64">
        <f t="shared" si="2"/>
        <v>0</v>
      </c>
      <c r="H10" s="69">
        <v>12</v>
      </c>
      <c r="I10" s="64">
        <f t="shared" si="3"/>
        <v>1</v>
      </c>
      <c r="J10" s="102">
        <v>48</v>
      </c>
      <c r="K10" s="69">
        <v>2</v>
      </c>
      <c r="L10" s="64">
        <f t="shared" si="4"/>
        <v>4.1666666666666664E-2</v>
      </c>
      <c r="M10" s="69">
        <v>46</v>
      </c>
      <c r="N10" s="64">
        <f t="shared" si="5"/>
        <v>0.95833333333333337</v>
      </c>
      <c r="O10" s="102">
        <v>1741</v>
      </c>
      <c r="P10" s="69">
        <v>13</v>
      </c>
      <c r="Q10" s="64">
        <f t="shared" si="6"/>
        <v>7.4669730040206779E-3</v>
      </c>
      <c r="R10" s="69">
        <v>1728</v>
      </c>
      <c r="S10" s="64">
        <f t="shared" si="7"/>
        <v>0.99253302699597934</v>
      </c>
      <c r="T10" s="102">
        <v>1285</v>
      </c>
      <c r="U10" s="69">
        <v>11</v>
      </c>
      <c r="V10" s="64">
        <f t="shared" si="8"/>
        <v>8.5603112840466934E-3</v>
      </c>
      <c r="W10" s="69">
        <v>1274</v>
      </c>
      <c r="X10" s="64">
        <f t="shared" si="9"/>
        <v>0.99143968871595334</v>
      </c>
      <c r="Y10" s="102">
        <v>1084</v>
      </c>
      <c r="Z10" s="69">
        <v>3</v>
      </c>
      <c r="AA10" s="64">
        <f t="shared" si="10"/>
        <v>2.7675276752767526E-3</v>
      </c>
      <c r="AB10" s="69">
        <v>1081</v>
      </c>
      <c r="AC10" s="64">
        <f t="shared" si="11"/>
        <v>0.99723247232472323</v>
      </c>
      <c r="AD10" s="102">
        <v>558</v>
      </c>
      <c r="AE10" s="69">
        <v>3</v>
      </c>
      <c r="AF10" s="64">
        <f t="shared" si="12"/>
        <v>5.3763440860215058E-3</v>
      </c>
      <c r="AG10" s="69">
        <v>555</v>
      </c>
      <c r="AH10" s="64">
        <f t="shared" si="13"/>
        <v>0.9946236559139785</v>
      </c>
      <c r="AI10" s="102">
        <v>188</v>
      </c>
      <c r="AJ10" s="69">
        <v>0</v>
      </c>
      <c r="AK10" s="64">
        <f t="shared" si="14"/>
        <v>0</v>
      </c>
      <c r="AL10" s="69">
        <v>188</v>
      </c>
      <c r="AM10" s="64">
        <f t="shared" si="15"/>
        <v>1</v>
      </c>
      <c r="AN10" s="102">
        <f t="shared" si="16"/>
        <v>4916</v>
      </c>
      <c r="AO10" s="69">
        <f t="shared" si="0"/>
        <v>32</v>
      </c>
      <c r="AP10" s="64">
        <f t="shared" si="17"/>
        <v>6.5093572009764034E-3</v>
      </c>
      <c r="AQ10" s="68">
        <f t="shared" si="1"/>
        <v>4884</v>
      </c>
      <c r="AR10" s="64">
        <f t="shared" si="18"/>
        <v>0.99349064279902355</v>
      </c>
      <c r="AS10" s="98"/>
      <c r="AT10" s="272"/>
      <c r="AU10" s="342"/>
      <c r="AV10" s="11" t="s">
        <v>158</v>
      </c>
      <c r="AW10" s="225">
        <v>4913</v>
      </c>
      <c r="AX10" s="40">
        <v>56</v>
      </c>
      <c r="AY10" s="91">
        <v>1.1398330958681051E-2</v>
      </c>
      <c r="AZ10" s="40">
        <v>4857</v>
      </c>
      <c r="BA10" s="91">
        <v>0.98860166904131896</v>
      </c>
      <c r="BB10" s="58">
        <v>5</v>
      </c>
      <c r="BC10" s="11" t="s">
        <v>109</v>
      </c>
      <c r="BD10" s="38">
        <f t="shared" si="19"/>
        <v>0.20970873786407768</v>
      </c>
      <c r="BE10" s="38">
        <f t="shared" si="20"/>
        <v>0.20167427701674276</v>
      </c>
      <c r="BF10" s="38">
        <f t="shared" si="21"/>
        <v>0.79029126213592238</v>
      </c>
      <c r="BG10" s="38">
        <f t="shared" si="22"/>
        <v>0.79832572298325721</v>
      </c>
      <c r="BH10" s="38">
        <f t="shared" si="23"/>
        <v>1.4186537881074554E-2</v>
      </c>
      <c r="BI10" s="38">
        <f t="shared" si="24"/>
        <v>2.0115818348064616E-2</v>
      </c>
      <c r="BJ10" s="38">
        <f t="shared" si="25"/>
        <v>0.9858134621189254</v>
      </c>
      <c r="BK10" s="38">
        <f t="shared" si="26"/>
        <v>0.97988418165193536</v>
      </c>
      <c r="BM10" s="82" t="s">
        <v>2</v>
      </c>
      <c r="BN10" s="38">
        <f t="shared" si="27"/>
        <v>0.14057923852912463</v>
      </c>
      <c r="BO10" s="38">
        <f t="shared" si="28"/>
        <v>0.14956209297103076</v>
      </c>
      <c r="BP10" s="217">
        <f t="shared" si="29"/>
        <v>-0.9000000000000008</v>
      </c>
      <c r="BQ10" s="38">
        <f t="shared" si="30"/>
        <v>0.85942076147087532</v>
      </c>
      <c r="BR10" s="38">
        <f t="shared" si="31"/>
        <v>0.85043790702896926</v>
      </c>
      <c r="BS10" s="217">
        <f t="shared" si="32"/>
        <v>0.9000000000000008</v>
      </c>
      <c r="BT10" s="38">
        <f t="shared" si="33"/>
        <v>6.8299183741462599E-3</v>
      </c>
      <c r="BU10" s="38">
        <f t="shared" si="34"/>
        <v>6.7010309278350512E-3</v>
      </c>
      <c r="BV10" s="217">
        <f t="shared" si="35"/>
        <v>0</v>
      </c>
      <c r="BW10" s="38">
        <f t="shared" si="36"/>
        <v>0.99317008162585374</v>
      </c>
      <c r="BX10" s="38">
        <f t="shared" si="37"/>
        <v>0.99329896907216497</v>
      </c>
      <c r="BY10" s="217">
        <f t="shared" si="38"/>
        <v>0</v>
      </c>
      <c r="BZ10" s="58"/>
      <c r="CA10" s="82" t="s">
        <v>2</v>
      </c>
      <c r="CB10" s="38">
        <f t="shared" si="39"/>
        <v>0.18250950012255857</v>
      </c>
      <c r="CC10" s="38">
        <f t="shared" si="40"/>
        <v>0.18570970360787167</v>
      </c>
      <c r="CD10" s="217">
        <f t="shared" si="41"/>
        <v>-0.30000000000000027</v>
      </c>
      <c r="CE10" s="38">
        <f t="shared" si="42"/>
        <v>0.81749049987744149</v>
      </c>
      <c r="CF10" s="38">
        <f t="shared" si="43"/>
        <v>0.81429029639212835</v>
      </c>
      <c r="CG10" s="217">
        <f t="shared" si="44"/>
        <v>0.30000000000000027</v>
      </c>
      <c r="CH10" s="38">
        <f t="shared" si="45"/>
        <v>1.6720866219624399E-2</v>
      </c>
      <c r="CI10" s="38">
        <f t="shared" si="46"/>
        <v>1.7011451649022014E-2</v>
      </c>
      <c r="CJ10" s="217">
        <f t="shared" si="47"/>
        <v>0</v>
      </c>
      <c r="CK10" s="38">
        <f t="shared" si="48"/>
        <v>0.98327913378037557</v>
      </c>
      <c r="CL10" s="38">
        <f t="shared" si="49"/>
        <v>0.98298854835097793</v>
      </c>
      <c r="CM10" s="217">
        <f t="shared" si="50"/>
        <v>0</v>
      </c>
      <c r="CN10" s="150">
        <v>0</v>
      </c>
    </row>
    <row r="11" spans="1:92" s="12" customFormat="1" ht="13.5" customHeight="1">
      <c r="B11" s="264"/>
      <c r="C11" s="332"/>
      <c r="D11" s="76" t="s">
        <v>74</v>
      </c>
      <c r="E11" s="103">
        <v>24</v>
      </c>
      <c r="F11" s="75">
        <v>0</v>
      </c>
      <c r="G11" s="13">
        <f t="shared" si="2"/>
        <v>0</v>
      </c>
      <c r="H11" s="75">
        <v>24</v>
      </c>
      <c r="I11" s="13">
        <f t="shared" si="3"/>
        <v>1</v>
      </c>
      <c r="J11" s="103">
        <v>93</v>
      </c>
      <c r="K11" s="75">
        <v>9</v>
      </c>
      <c r="L11" s="13">
        <f t="shared" si="4"/>
        <v>9.6774193548387094E-2</v>
      </c>
      <c r="M11" s="75">
        <v>84</v>
      </c>
      <c r="N11" s="13">
        <f t="shared" si="5"/>
        <v>0.90322580645161288</v>
      </c>
      <c r="O11" s="103">
        <v>4241</v>
      </c>
      <c r="P11" s="75">
        <v>535</v>
      </c>
      <c r="Q11" s="13">
        <f t="shared" si="6"/>
        <v>0.12614949304409337</v>
      </c>
      <c r="R11" s="75">
        <v>3706</v>
      </c>
      <c r="S11" s="13">
        <f t="shared" si="7"/>
        <v>0.8738505069559066</v>
      </c>
      <c r="T11" s="103">
        <v>3508</v>
      </c>
      <c r="U11" s="75">
        <v>499</v>
      </c>
      <c r="V11" s="13">
        <f t="shared" si="8"/>
        <v>0.14224629418472065</v>
      </c>
      <c r="W11" s="75">
        <v>3009</v>
      </c>
      <c r="X11" s="13">
        <f t="shared" si="9"/>
        <v>0.85775370581527932</v>
      </c>
      <c r="Y11" s="103">
        <v>2456</v>
      </c>
      <c r="Z11" s="75">
        <v>219</v>
      </c>
      <c r="AA11" s="13">
        <f t="shared" si="10"/>
        <v>8.9169381107491855E-2</v>
      </c>
      <c r="AB11" s="75">
        <v>2237</v>
      </c>
      <c r="AC11" s="13">
        <f t="shared" si="11"/>
        <v>0.91083061889250816</v>
      </c>
      <c r="AD11" s="103">
        <v>1185</v>
      </c>
      <c r="AE11" s="75">
        <v>70</v>
      </c>
      <c r="AF11" s="13">
        <f t="shared" si="12"/>
        <v>5.9071729957805907E-2</v>
      </c>
      <c r="AG11" s="75">
        <v>1115</v>
      </c>
      <c r="AH11" s="13">
        <f t="shared" si="13"/>
        <v>0.94092827004219415</v>
      </c>
      <c r="AI11" s="103">
        <v>362</v>
      </c>
      <c r="AJ11" s="75">
        <v>6</v>
      </c>
      <c r="AK11" s="13">
        <f t="shared" si="14"/>
        <v>1.6574585635359115E-2</v>
      </c>
      <c r="AL11" s="75">
        <v>356</v>
      </c>
      <c r="AM11" s="13">
        <f t="shared" si="15"/>
        <v>0.98342541436464093</v>
      </c>
      <c r="AN11" s="103">
        <f t="shared" si="16"/>
        <v>11869</v>
      </c>
      <c r="AO11" s="75">
        <f t="shared" si="0"/>
        <v>1338</v>
      </c>
      <c r="AP11" s="13">
        <f t="shared" si="17"/>
        <v>0.11273064285112477</v>
      </c>
      <c r="AQ11" s="34">
        <f t="shared" si="1"/>
        <v>10531</v>
      </c>
      <c r="AR11" s="13">
        <f t="shared" si="18"/>
        <v>0.88726935714887523</v>
      </c>
      <c r="AS11" s="98"/>
      <c r="AT11" s="272"/>
      <c r="AU11" s="342"/>
      <c r="AV11" s="160" t="s">
        <v>74</v>
      </c>
      <c r="AW11" s="225">
        <v>11612</v>
      </c>
      <c r="AX11" s="40">
        <v>1474</v>
      </c>
      <c r="AY11" s="91">
        <v>0.12693765070616603</v>
      </c>
      <c r="AZ11" s="40">
        <v>10138</v>
      </c>
      <c r="BA11" s="91">
        <v>0.87306234929383397</v>
      </c>
      <c r="BB11" s="58">
        <v>6</v>
      </c>
      <c r="BC11" s="11" t="s">
        <v>110</v>
      </c>
      <c r="BD11" s="38">
        <f t="shared" si="19"/>
        <v>0.29458598726114649</v>
      </c>
      <c r="BE11" s="38">
        <f t="shared" si="20"/>
        <v>0.27400976668475313</v>
      </c>
      <c r="BF11" s="38">
        <f t="shared" si="21"/>
        <v>0.70541401273885351</v>
      </c>
      <c r="BG11" s="38">
        <f t="shared" si="22"/>
        <v>0.72599023331524692</v>
      </c>
      <c r="BH11" s="38">
        <f t="shared" si="23"/>
        <v>1.7145135566188199E-2</v>
      </c>
      <c r="BI11" s="38">
        <f t="shared" si="24"/>
        <v>1.1710996427153633E-2</v>
      </c>
      <c r="BJ11" s="38">
        <f t="shared" si="25"/>
        <v>0.98285486443381176</v>
      </c>
      <c r="BK11" s="38">
        <f t="shared" si="26"/>
        <v>0.98828900357284633</v>
      </c>
      <c r="BM11" s="82" t="s">
        <v>3</v>
      </c>
      <c r="BN11" s="38">
        <f t="shared" si="27"/>
        <v>0.22432175657130793</v>
      </c>
      <c r="BO11" s="38">
        <f t="shared" si="28"/>
        <v>0.22068026209232128</v>
      </c>
      <c r="BP11" s="217">
        <f t="shared" si="29"/>
        <v>0.30000000000000027</v>
      </c>
      <c r="BQ11" s="38">
        <f t="shared" si="30"/>
        <v>0.77567824342869207</v>
      </c>
      <c r="BR11" s="38">
        <f t="shared" si="31"/>
        <v>0.77931973790767872</v>
      </c>
      <c r="BS11" s="217">
        <f t="shared" si="32"/>
        <v>-0.30000000000000027</v>
      </c>
      <c r="BT11" s="38">
        <f t="shared" si="33"/>
        <v>3.6424581005586591E-2</v>
      </c>
      <c r="BU11" s="38">
        <f t="shared" si="34"/>
        <v>3.5914258243312028E-2</v>
      </c>
      <c r="BV11" s="217">
        <f t="shared" si="35"/>
        <v>0</v>
      </c>
      <c r="BW11" s="38">
        <f t="shared" si="36"/>
        <v>0.96357541899441346</v>
      </c>
      <c r="BX11" s="38">
        <f t="shared" si="37"/>
        <v>0.96408574175668793</v>
      </c>
      <c r="BY11" s="217">
        <f t="shared" si="38"/>
        <v>0</v>
      </c>
      <c r="BZ11" s="58"/>
      <c r="CA11" s="82" t="s">
        <v>3</v>
      </c>
      <c r="CB11" s="38">
        <f t="shared" si="39"/>
        <v>0.18250950012255857</v>
      </c>
      <c r="CC11" s="38">
        <f t="shared" si="40"/>
        <v>0.18570970360787167</v>
      </c>
      <c r="CD11" s="217">
        <f t="shared" si="41"/>
        <v>-0.30000000000000027</v>
      </c>
      <c r="CE11" s="38">
        <f t="shared" si="42"/>
        <v>0.81749049987744149</v>
      </c>
      <c r="CF11" s="38">
        <f t="shared" si="43"/>
        <v>0.81429029639212835</v>
      </c>
      <c r="CG11" s="217">
        <f t="shared" si="44"/>
        <v>0.30000000000000027</v>
      </c>
      <c r="CH11" s="38">
        <f t="shared" si="45"/>
        <v>1.6720866219624399E-2</v>
      </c>
      <c r="CI11" s="38">
        <f t="shared" si="46"/>
        <v>1.7011451649022014E-2</v>
      </c>
      <c r="CJ11" s="217">
        <f t="shared" si="47"/>
        <v>0</v>
      </c>
      <c r="CK11" s="38">
        <f t="shared" si="48"/>
        <v>0.98327913378037557</v>
      </c>
      <c r="CL11" s="38">
        <f t="shared" si="49"/>
        <v>0.98298854835097793</v>
      </c>
      <c r="CM11" s="217">
        <f t="shared" si="50"/>
        <v>0</v>
      </c>
      <c r="CN11" s="150">
        <v>0</v>
      </c>
    </row>
    <row r="12" spans="1:92" s="12" customFormat="1" ht="13.5" customHeight="1">
      <c r="B12" s="262">
        <v>3</v>
      </c>
      <c r="C12" s="329" t="s">
        <v>107</v>
      </c>
      <c r="D12" s="80" t="s">
        <v>157</v>
      </c>
      <c r="E12" s="101">
        <v>10</v>
      </c>
      <c r="F12" s="79">
        <v>2</v>
      </c>
      <c r="G12" s="77">
        <f t="shared" si="2"/>
        <v>0.2</v>
      </c>
      <c r="H12" s="79">
        <v>8</v>
      </c>
      <c r="I12" s="77">
        <f t="shared" si="3"/>
        <v>0.8</v>
      </c>
      <c r="J12" s="101">
        <v>47</v>
      </c>
      <c r="K12" s="79">
        <v>2</v>
      </c>
      <c r="L12" s="77">
        <f t="shared" si="4"/>
        <v>4.2553191489361701E-2</v>
      </c>
      <c r="M12" s="79">
        <v>45</v>
      </c>
      <c r="N12" s="77">
        <f t="shared" si="5"/>
        <v>0.95744680851063835</v>
      </c>
      <c r="O12" s="101">
        <v>1701</v>
      </c>
      <c r="P12" s="79">
        <v>206</v>
      </c>
      <c r="Q12" s="77">
        <f t="shared" si="6"/>
        <v>0.12110523221634333</v>
      </c>
      <c r="R12" s="79">
        <v>1495</v>
      </c>
      <c r="S12" s="77">
        <f t="shared" si="7"/>
        <v>0.87889476778365672</v>
      </c>
      <c r="T12" s="101">
        <v>1423</v>
      </c>
      <c r="U12" s="79">
        <v>147</v>
      </c>
      <c r="V12" s="77">
        <f t="shared" si="8"/>
        <v>0.10330288123682362</v>
      </c>
      <c r="W12" s="79">
        <v>1276</v>
      </c>
      <c r="X12" s="77">
        <f t="shared" si="9"/>
        <v>0.89669711876317637</v>
      </c>
      <c r="Y12" s="101">
        <v>990</v>
      </c>
      <c r="Z12" s="79">
        <v>79</v>
      </c>
      <c r="AA12" s="77">
        <f t="shared" si="10"/>
        <v>7.9797979797979798E-2</v>
      </c>
      <c r="AB12" s="79">
        <v>911</v>
      </c>
      <c r="AC12" s="77">
        <f t="shared" si="11"/>
        <v>0.92020202020202024</v>
      </c>
      <c r="AD12" s="101">
        <v>400</v>
      </c>
      <c r="AE12" s="79">
        <v>31</v>
      </c>
      <c r="AF12" s="77">
        <f t="shared" si="12"/>
        <v>7.7499999999999999E-2</v>
      </c>
      <c r="AG12" s="79">
        <v>369</v>
      </c>
      <c r="AH12" s="77">
        <f t="shared" si="13"/>
        <v>0.92249999999999999</v>
      </c>
      <c r="AI12" s="101">
        <v>116</v>
      </c>
      <c r="AJ12" s="79">
        <v>4</v>
      </c>
      <c r="AK12" s="77">
        <f t="shared" si="14"/>
        <v>3.4482758620689655E-2</v>
      </c>
      <c r="AL12" s="79">
        <v>112</v>
      </c>
      <c r="AM12" s="77">
        <f t="shared" si="15"/>
        <v>0.96551724137931039</v>
      </c>
      <c r="AN12" s="101">
        <f t="shared" si="16"/>
        <v>4687</v>
      </c>
      <c r="AO12" s="79">
        <f t="shared" si="0"/>
        <v>471</v>
      </c>
      <c r="AP12" s="77">
        <f t="shared" si="17"/>
        <v>0.10049071901002773</v>
      </c>
      <c r="AQ12" s="78">
        <f t="shared" si="1"/>
        <v>4216</v>
      </c>
      <c r="AR12" s="77">
        <f t="shared" si="18"/>
        <v>0.89950928098997229</v>
      </c>
      <c r="AS12" s="98"/>
      <c r="AT12" s="272">
        <v>3</v>
      </c>
      <c r="AU12" s="342" t="s">
        <v>107</v>
      </c>
      <c r="AV12" s="11" t="s">
        <v>157</v>
      </c>
      <c r="AW12" s="225">
        <v>4422</v>
      </c>
      <c r="AX12" s="40">
        <v>472</v>
      </c>
      <c r="AY12" s="91">
        <v>0.10673903211216644</v>
      </c>
      <c r="AZ12" s="40">
        <v>3950</v>
      </c>
      <c r="BA12" s="91">
        <v>0.8932609678878336</v>
      </c>
      <c r="BB12" s="58">
        <v>7</v>
      </c>
      <c r="BC12" s="11" t="s">
        <v>111</v>
      </c>
      <c r="BD12" s="38">
        <f t="shared" si="19"/>
        <v>0.22534381139489196</v>
      </c>
      <c r="BE12" s="38">
        <f t="shared" si="20"/>
        <v>0.23770161290322581</v>
      </c>
      <c r="BF12" s="38">
        <f t="shared" si="21"/>
        <v>0.7746561886051081</v>
      </c>
      <c r="BG12" s="38">
        <f t="shared" si="22"/>
        <v>0.76229838709677422</v>
      </c>
      <c r="BH12" s="38">
        <f t="shared" si="23"/>
        <v>3.9982230119946687E-3</v>
      </c>
      <c r="BI12" s="38">
        <f t="shared" si="24"/>
        <v>3.8048343777976725E-3</v>
      </c>
      <c r="BJ12" s="38">
        <f t="shared" si="25"/>
        <v>0.99600177698800529</v>
      </c>
      <c r="BK12" s="38">
        <f t="shared" si="26"/>
        <v>0.99619516562220234</v>
      </c>
      <c r="BM12" s="82" t="s">
        <v>45</v>
      </c>
      <c r="BN12" s="38">
        <f t="shared" si="27"/>
        <v>0.20606635071090049</v>
      </c>
      <c r="BO12" s="38">
        <f t="shared" si="28"/>
        <v>0.20095503382411462</v>
      </c>
      <c r="BP12" s="217">
        <f t="shared" si="29"/>
        <v>0.49999999999999767</v>
      </c>
      <c r="BQ12" s="38">
        <f t="shared" si="30"/>
        <v>0.79393364928909949</v>
      </c>
      <c r="BR12" s="38">
        <f t="shared" si="31"/>
        <v>0.79904496617588538</v>
      </c>
      <c r="BS12" s="217">
        <f t="shared" si="32"/>
        <v>-0.50000000000000044</v>
      </c>
      <c r="BT12" s="38">
        <f t="shared" si="33"/>
        <v>1.8646408839779006E-2</v>
      </c>
      <c r="BU12" s="38">
        <f t="shared" si="34"/>
        <v>2.4260628465804065E-2</v>
      </c>
      <c r="BV12" s="217">
        <f t="shared" si="35"/>
        <v>-0.50000000000000011</v>
      </c>
      <c r="BW12" s="38">
        <f t="shared" si="36"/>
        <v>0.98135359116022103</v>
      </c>
      <c r="BX12" s="38">
        <f t="shared" si="37"/>
        <v>0.97573937153419599</v>
      </c>
      <c r="BY12" s="217">
        <f t="shared" si="38"/>
        <v>0.50000000000000044</v>
      </c>
      <c r="BZ12" s="58"/>
      <c r="CA12" s="82" t="s">
        <v>45</v>
      </c>
      <c r="CB12" s="38">
        <f t="shared" si="39"/>
        <v>0.18250950012255857</v>
      </c>
      <c r="CC12" s="38">
        <f t="shared" si="40"/>
        <v>0.18570970360787167</v>
      </c>
      <c r="CD12" s="217">
        <f t="shared" si="41"/>
        <v>-0.30000000000000027</v>
      </c>
      <c r="CE12" s="38">
        <f t="shared" si="42"/>
        <v>0.81749049987744149</v>
      </c>
      <c r="CF12" s="38">
        <f t="shared" si="43"/>
        <v>0.81429029639212835</v>
      </c>
      <c r="CG12" s="217">
        <f t="shared" si="44"/>
        <v>0.30000000000000027</v>
      </c>
      <c r="CH12" s="38">
        <f t="shared" si="45"/>
        <v>1.6720866219624399E-2</v>
      </c>
      <c r="CI12" s="38">
        <f t="shared" si="46"/>
        <v>1.7011451649022014E-2</v>
      </c>
      <c r="CJ12" s="217">
        <f t="shared" si="47"/>
        <v>0</v>
      </c>
      <c r="CK12" s="38">
        <f t="shared" si="48"/>
        <v>0.98327913378037557</v>
      </c>
      <c r="CL12" s="38">
        <f t="shared" si="49"/>
        <v>0.98298854835097793</v>
      </c>
      <c r="CM12" s="217">
        <f t="shared" si="50"/>
        <v>0</v>
      </c>
      <c r="CN12" s="150">
        <v>0</v>
      </c>
    </row>
    <row r="13" spans="1:92" s="12" customFormat="1" ht="13.5" customHeight="1">
      <c r="B13" s="263"/>
      <c r="C13" s="330"/>
      <c r="D13" s="70" t="s">
        <v>158</v>
      </c>
      <c r="E13" s="102">
        <v>6</v>
      </c>
      <c r="F13" s="69">
        <v>0</v>
      </c>
      <c r="G13" s="64">
        <f t="shared" si="2"/>
        <v>0</v>
      </c>
      <c r="H13" s="69">
        <v>6</v>
      </c>
      <c r="I13" s="64">
        <f t="shared" si="3"/>
        <v>1</v>
      </c>
      <c r="J13" s="102">
        <v>27</v>
      </c>
      <c r="K13" s="69">
        <v>0</v>
      </c>
      <c r="L13" s="64">
        <f t="shared" si="4"/>
        <v>0</v>
      </c>
      <c r="M13" s="69">
        <v>27</v>
      </c>
      <c r="N13" s="64">
        <f t="shared" si="5"/>
        <v>1</v>
      </c>
      <c r="O13" s="102">
        <v>993</v>
      </c>
      <c r="P13" s="69">
        <v>39</v>
      </c>
      <c r="Q13" s="64">
        <f t="shared" si="6"/>
        <v>3.9274924471299093E-2</v>
      </c>
      <c r="R13" s="69">
        <v>954</v>
      </c>
      <c r="S13" s="64">
        <f t="shared" si="7"/>
        <v>0.9607250755287009</v>
      </c>
      <c r="T13" s="102">
        <v>778</v>
      </c>
      <c r="U13" s="69">
        <v>19</v>
      </c>
      <c r="V13" s="64">
        <f t="shared" si="8"/>
        <v>2.4421593830334189E-2</v>
      </c>
      <c r="W13" s="69">
        <v>759</v>
      </c>
      <c r="X13" s="64">
        <f t="shared" si="9"/>
        <v>0.97557840616966585</v>
      </c>
      <c r="Y13" s="102">
        <v>654</v>
      </c>
      <c r="Z13" s="69">
        <v>21</v>
      </c>
      <c r="AA13" s="64">
        <f t="shared" si="10"/>
        <v>3.2110091743119268E-2</v>
      </c>
      <c r="AB13" s="69">
        <v>633</v>
      </c>
      <c r="AC13" s="64">
        <f t="shared" si="11"/>
        <v>0.9678899082568807</v>
      </c>
      <c r="AD13" s="102">
        <v>363</v>
      </c>
      <c r="AE13" s="69">
        <v>2</v>
      </c>
      <c r="AF13" s="64">
        <f t="shared" si="12"/>
        <v>5.5096418732782371E-3</v>
      </c>
      <c r="AG13" s="69">
        <v>361</v>
      </c>
      <c r="AH13" s="64">
        <f t="shared" si="13"/>
        <v>0.99449035812672182</v>
      </c>
      <c r="AI13" s="102">
        <v>130</v>
      </c>
      <c r="AJ13" s="69">
        <v>2</v>
      </c>
      <c r="AK13" s="64">
        <f t="shared" si="14"/>
        <v>1.5384615384615385E-2</v>
      </c>
      <c r="AL13" s="69">
        <v>128</v>
      </c>
      <c r="AM13" s="64">
        <f t="shared" si="15"/>
        <v>0.98461538461538467</v>
      </c>
      <c r="AN13" s="102">
        <f t="shared" si="16"/>
        <v>2951</v>
      </c>
      <c r="AO13" s="69">
        <f t="shared" si="0"/>
        <v>83</v>
      </c>
      <c r="AP13" s="64">
        <f t="shared" si="17"/>
        <v>2.8126058963063368E-2</v>
      </c>
      <c r="AQ13" s="68">
        <f t="shared" si="1"/>
        <v>2868</v>
      </c>
      <c r="AR13" s="64">
        <f t="shared" si="18"/>
        <v>0.97187394103693658</v>
      </c>
      <c r="AS13" s="98"/>
      <c r="AT13" s="272"/>
      <c r="AU13" s="342"/>
      <c r="AV13" s="11" t="s">
        <v>158</v>
      </c>
      <c r="AW13" s="225">
        <v>3024</v>
      </c>
      <c r="AX13" s="40">
        <v>60</v>
      </c>
      <c r="AY13" s="91">
        <v>1.984126984126984E-2</v>
      </c>
      <c r="AZ13" s="40">
        <v>2964</v>
      </c>
      <c r="BA13" s="91">
        <v>0.98015873015873012</v>
      </c>
      <c r="BB13" s="58">
        <v>8</v>
      </c>
      <c r="BC13" s="11" t="s">
        <v>58</v>
      </c>
      <c r="BD13" s="38">
        <f t="shared" si="19"/>
        <v>8.0942184154175589E-2</v>
      </c>
      <c r="BE13" s="38">
        <f t="shared" si="20"/>
        <v>9.393390674513355E-2</v>
      </c>
      <c r="BF13" s="38">
        <f t="shared" si="21"/>
        <v>0.91905781584582447</v>
      </c>
      <c r="BG13" s="38">
        <f t="shared" si="22"/>
        <v>0.90606609325486642</v>
      </c>
      <c r="BH13" s="38">
        <f t="shared" si="23"/>
        <v>9.3998553868402026E-3</v>
      </c>
      <c r="BI13" s="38">
        <f t="shared" si="24"/>
        <v>1.0261854210898797E-2</v>
      </c>
      <c r="BJ13" s="38">
        <f t="shared" si="25"/>
        <v>0.99060014461315982</v>
      </c>
      <c r="BK13" s="38">
        <f t="shared" si="26"/>
        <v>0.98973814578910124</v>
      </c>
      <c r="BM13" s="82" t="s">
        <v>8</v>
      </c>
      <c r="BN13" s="38">
        <f t="shared" si="27"/>
        <v>0.17218400024681454</v>
      </c>
      <c r="BO13" s="38">
        <f t="shared" si="28"/>
        <v>0.1833946058496275</v>
      </c>
      <c r="BP13" s="217">
        <f t="shared" si="29"/>
        <v>-1.100000000000001</v>
      </c>
      <c r="BQ13" s="38">
        <f t="shared" si="30"/>
        <v>0.82781599975318543</v>
      </c>
      <c r="BR13" s="38">
        <f t="shared" si="31"/>
        <v>0.81660539415037248</v>
      </c>
      <c r="BS13" s="217">
        <f t="shared" si="32"/>
        <v>1.100000000000001</v>
      </c>
      <c r="BT13" s="38">
        <f t="shared" si="33"/>
        <v>1.8578526679628428E-2</v>
      </c>
      <c r="BU13" s="38">
        <f t="shared" si="34"/>
        <v>2.0979323470888486E-2</v>
      </c>
      <c r="BV13" s="217">
        <f t="shared" si="35"/>
        <v>-0.20000000000000018</v>
      </c>
      <c r="BW13" s="38">
        <f t="shared" si="36"/>
        <v>0.98142147332037155</v>
      </c>
      <c r="BX13" s="38">
        <f t="shared" si="37"/>
        <v>0.97902067652911151</v>
      </c>
      <c r="BY13" s="217">
        <f t="shared" si="38"/>
        <v>0.20000000000000018</v>
      </c>
      <c r="BZ13" s="58"/>
      <c r="CA13" s="82" t="s">
        <v>8</v>
      </c>
      <c r="CB13" s="38">
        <f t="shared" si="39"/>
        <v>0.18250950012255857</v>
      </c>
      <c r="CC13" s="38">
        <f t="shared" si="40"/>
        <v>0.18570970360787167</v>
      </c>
      <c r="CD13" s="217">
        <f t="shared" si="41"/>
        <v>-0.30000000000000027</v>
      </c>
      <c r="CE13" s="38">
        <f t="shared" si="42"/>
        <v>0.81749049987744149</v>
      </c>
      <c r="CF13" s="38">
        <f t="shared" si="43"/>
        <v>0.81429029639212835</v>
      </c>
      <c r="CG13" s="217">
        <f t="shared" si="44"/>
        <v>0.30000000000000027</v>
      </c>
      <c r="CH13" s="38">
        <f t="shared" si="45"/>
        <v>1.6720866219624399E-2</v>
      </c>
      <c r="CI13" s="38">
        <f t="shared" si="46"/>
        <v>1.7011451649022014E-2</v>
      </c>
      <c r="CJ13" s="217">
        <f t="shared" si="47"/>
        <v>0</v>
      </c>
      <c r="CK13" s="38">
        <f t="shared" si="48"/>
        <v>0.98327913378037557</v>
      </c>
      <c r="CL13" s="38">
        <f t="shared" si="49"/>
        <v>0.98298854835097793</v>
      </c>
      <c r="CM13" s="217">
        <f t="shared" si="50"/>
        <v>0</v>
      </c>
      <c r="CN13" s="150">
        <v>0</v>
      </c>
    </row>
    <row r="14" spans="1:92" s="12" customFormat="1" ht="13.5" customHeight="1">
      <c r="B14" s="264"/>
      <c r="C14" s="332"/>
      <c r="D14" s="76" t="s">
        <v>74</v>
      </c>
      <c r="E14" s="103">
        <v>16</v>
      </c>
      <c r="F14" s="75">
        <v>2</v>
      </c>
      <c r="G14" s="13">
        <f t="shared" si="2"/>
        <v>0.125</v>
      </c>
      <c r="H14" s="75">
        <v>14</v>
      </c>
      <c r="I14" s="13">
        <f t="shared" si="3"/>
        <v>0.875</v>
      </c>
      <c r="J14" s="103">
        <v>74</v>
      </c>
      <c r="K14" s="75">
        <v>2</v>
      </c>
      <c r="L14" s="13">
        <f t="shared" si="4"/>
        <v>2.7027027027027029E-2</v>
      </c>
      <c r="M14" s="75">
        <v>72</v>
      </c>
      <c r="N14" s="13">
        <f t="shared" si="5"/>
        <v>0.97297297297297303</v>
      </c>
      <c r="O14" s="103">
        <v>2694</v>
      </c>
      <c r="P14" s="75">
        <v>245</v>
      </c>
      <c r="Q14" s="13">
        <f t="shared" si="6"/>
        <v>9.0942835931700078E-2</v>
      </c>
      <c r="R14" s="75">
        <v>2449</v>
      </c>
      <c r="S14" s="13">
        <f t="shared" si="7"/>
        <v>0.90905716406829995</v>
      </c>
      <c r="T14" s="103">
        <v>2201</v>
      </c>
      <c r="U14" s="75">
        <v>166</v>
      </c>
      <c r="V14" s="13">
        <f t="shared" si="8"/>
        <v>7.5420263516583375E-2</v>
      </c>
      <c r="W14" s="75">
        <v>2035</v>
      </c>
      <c r="X14" s="13">
        <f t="shared" si="9"/>
        <v>0.92457973648341663</v>
      </c>
      <c r="Y14" s="103">
        <v>1644</v>
      </c>
      <c r="Z14" s="75">
        <v>100</v>
      </c>
      <c r="AA14" s="13">
        <f t="shared" si="10"/>
        <v>6.0827250608272508E-2</v>
      </c>
      <c r="AB14" s="75">
        <v>1544</v>
      </c>
      <c r="AC14" s="13">
        <f t="shared" si="11"/>
        <v>0.93917274939172746</v>
      </c>
      <c r="AD14" s="103">
        <v>763</v>
      </c>
      <c r="AE14" s="75">
        <v>33</v>
      </c>
      <c r="AF14" s="13">
        <f t="shared" si="12"/>
        <v>4.3250327653997382E-2</v>
      </c>
      <c r="AG14" s="75">
        <v>730</v>
      </c>
      <c r="AH14" s="13">
        <f t="shared" si="13"/>
        <v>0.95674967234600261</v>
      </c>
      <c r="AI14" s="103">
        <v>246</v>
      </c>
      <c r="AJ14" s="75">
        <v>6</v>
      </c>
      <c r="AK14" s="13">
        <f t="shared" si="14"/>
        <v>2.4390243902439025E-2</v>
      </c>
      <c r="AL14" s="75">
        <v>240</v>
      </c>
      <c r="AM14" s="13">
        <f t="shared" si="15"/>
        <v>0.97560975609756095</v>
      </c>
      <c r="AN14" s="103">
        <f t="shared" si="16"/>
        <v>7638</v>
      </c>
      <c r="AO14" s="75">
        <f t="shared" si="0"/>
        <v>554</v>
      </c>
      <c r="AP14" s="13">
        <f t="shared" si="17"/>
        <v>7.2532076459806236E-2</v>
      </c>
      <c r="AQ14" s="34">
        <f t="shared" si="1"/>
        <v>7084</v>
      </c>
      <c r="AR14" s="13">
        <f t="shared" si="18"/>
        <v>0.92746792354019381</v>
      </c>
      <c r="AS14" s="98"/>
      <c r="AT14" s="272"/>
      <c r="AU14" s="342"/>
      <c r="AV14" s="160" t="s">
        <v>74</v>
      </c>
      <c r="AW14" s="225">
        <v>7446</v>
      </c>
      <c r="AX14" s="40">
        <v>532</v>
      </c>
      <c r="AY14" s="91">
        <v>7.1447757185065811E-2</v>
      </c>
      <c r="AZ14" s="40">
        <v>6914</v>
      </c>
      <c r="BA14" s="91">
        <v>0.9285522428149342</v>
      </c>
      <c r="BB14" s="58">
        <v>9</v>
      </c>
      <c r="BC14" s="11" t="s">
        <v>112</v>
      </c>
      <c r="BD14" s="38">
        <f t="shared" si="19"/>
        <v>0.17647058823529413</v>
      </c>
      <c r="BE14" s="38">
        <f t="shared" si="20"/>
        <v>0.16950633464394932</v>
      </c>
      <c r="BF14" s="38">
        <f t="shared" si="21"/>
        <v>0.82352941176470584</v>
      </c>
      <c r="BG14" s="38">
        <f t="shared" si="22"/>
        <v>0.83049366535605063</v>
      </c>
      <c r="BH14" s="38">
        <f t="shared" si="23"/>
        <v>3.0042918454935622E-2</v>
      </c>
      <c r="BI14" s="38">
        <f t="shared" si="24"/>
        <v>2.9004329004329005E-2</v>
      </c>
      <c r="BJ14" s="38">
        <f t="shared" si="25"/>
        <v>0.96995708154506433</v>
      </c>
      <c r="BK14" s="38">
        <f t="shared" si="26"/>
        <v>0.97099567099567097</v>
      </c>
      <c r="BM14" s="82" t="s">
        <v>46</v>
      </c>
      <c r="BN14" s="38">
        <f t="shared" si="27"/>
        <v>0.21206550802139038</v>
      </c>
      <c r="BO14" s="38">
        <f t="shared" si="28"/>
        <v>0.21736086804340218</v>
      </c>
      <c r="BP14" s="217">
        <f t="shared" si="29"/>
        <v>-0.50000000000000044</v>
      </c>
      <c r="BQ14" s="38">
        <f t="shared" si="30"/>
        <v>0.78793449197860965</v>
      </c>
      <c r="BR14" s="38">
        <f t="shared" si="31"/>
        <v>0.78263913195659784</v>
      </c>
      <c r="BS14" s="217">
        <f t="shared" si="32"/>
        <v>0.50000000000000044</v>
      </c>
      <c r="BT14" s="38">
        <f t="shared" si="33"/>
        <v>2.6302037972478664E-2</v>
      </c>
      <c r="BU14" s="38">
        <f t="shared" si="34"/>
        <v>1.9080659150043366E-2</v>
      </c>
      <c r="BV14" s="217">
        <f t="shared" si="35"/>
        <v>0.7</v>
      </c>
      <c r="BW14" s="38">
        <f t="shared" si="36"/>
        <v>0.97369796202752135</v>
      </c>
      <c r="BX14" s="38">
        <f t="shared" si="37"/>
        <v>0.98091934084995669</v>
      </c>
      <c r="BY14" s="217">
        <f t="shared" si="38"/>
        <v>-0.70000000000000062</v>
      </c>
      <c r="BZ14" s="58"/>
      <c r="CA14" s="82" t="s">
        <v>46</v>
      </c>
      <c r="CB14" s="38">
        <f t="shared" si="39"/>
        <v>0.18250950012255857</v>
      </c>
      <c r="CC14" s="38">
        <f t="shared" si="40"/>
        <v>0.18570970360787167</v>
      </c>
      <c r="CD14" s="217">
        <f t="shared" si="41"/>
        <v>-0.30000000000000027</v>
      </c>
      <c r="CE14" s="38">
        <f t="shared" si="42"/>
        <v>0.81749049987744149</v>
      </c>
      <c r="CF14" s="38">
        <f t="shared" si="43"/>
        <v>0.81429029639212835</v>
      </c>
      <c r="CG14" s="217">
        <f t="shared" si="44"/>
        <v>0.30000000000000027</v>
      </c>
      <c r="CH14" s="38">
        <f t="shared" si="45"/>
        <v>1.6720866219624399E-2</v>
      </c>
      <c r="CI14" s="38">
        <f t="shared" si="46"/>
        <v>1.7011451649022014E-2</v>
      </c>
      <c r="CJ14" s="217">
        <f t="shared" si="47"/>
        <v>0</v>
      </c>
      <c r="CK14" s="38">
        <f t="shared" si="48"/>
        <v>0.98327913378037557</v>
      </c>
      <c r="CL14" s="38">
        <f t="shared" si="49"/>
        <v>0.98298854835097793</v>
      </c>
      <c r="CM14" s="217">
        <f t="shared" si="50"/>
        <v>0</v>
      </c>
      <c r="CN14" s="150">
        <v>0</v>
      </c>
    </row>
    <row r="15" spans="1:92" s="12" customFormat="1" ht="13.5" customHeight="1">
      <c r="B15" s="262">
        <v>4</v>
      </c>
      <c r="C15" s="329" t="s">
        <v>108</v>
      </c>
      <c r="D15" s="80" t="s">
        <v>157</v>
      </c>
      <c r="E15" s="101">
        <v>12</v>
      </c>
      <c r="F15" s="79">
        <v>2</v>
      </c>
      <c r="G15" s="77">
        <f t="shared" si="2"/>
        <v>0.16666666666666666</v>
      </c>
      <c r="H15" s="79">
        <v>10</v>
      </c>
      <c r="I15" s="77">
        <f t="shared" si="3"/>
        <v>0.83333333333333337</v>
      </c>
      <c r="J15" s="101">
        <v>38</v>
      </c>
      <c r="K15" s="79">
        <v>3</v>
      </c>
      <c r="L15" s="77">
        <f t="shared" si="4"/>
        <v>7.8947368421052627E-2</v>
      </c>
      <c r="M15" s="79">
        <v>35</v>
      </c>
      <c r="N15" s="77">
        <f t="shared" si="5"/>
        <v>0.92105263157894735</v>
      </c>
      <c r="O15" s="101">
        <v>1633</v>
      </c>
      <c r="P15" s="79">
        <v>182</v>
      </c>
      <c r="Q15" s="77">
        <f t="shared" si="6"/>
        <v>0.11145131659522352</v>
      </c>
      <c r="R15" s="79">
        <v>1451</v>
      </c>
      <c r="S15" s="77">
        <f t="shared" si="7"/>
        <v>0.88854868340477644</v>
      </c>
      <c r="T15" s="101">
        <v>1513</v>
      </c>
      <c r="U15" s="79">
        <v>171</v>
      </c>
      <c r="V15" s="77">
        <f t="shared" si="8"/>
        <v>0.1130204890945142</v>
      </c>
      <c r="W15" s="79">
        <v>1342</v>
      </c>
      <c r="X15" s="77">
        <f t="shared" si="9"/>
        <v>0.88697951090548577</v>
      </c>
      <c r="Y15" s="101">
        <v>896</v>
      </c>
      <c r="Z15" s="79">
        <v>89</v>
      </c>
      <c r="AA15" s="77">
        <f t="shared" si="10"/>
        <v>9.9330357142857137E-2</v>
      </c>
      <c r="AB15" s="79">
        <v>807</v>
      </c>
      <c r="AC15" s="77">
        <f t="shared" si="11"/>
        <v>0.9006696428571429</v>
      </c>
      <c r="AD15" s="101">
        <v>364</v>
      </c>
      <c r="AE15" s="79">
        <v>20</v>
      </c>
      <c r="AF15" s="77">
        <f t="shared" si="12"/>
        <v>5.4945054945054944E-2</v>
      </c>
      <c r="AG15" s="79">
        <v>344</v>
      </c>
      <c r="AH15" s="77">
        <f t="shared" si="13"/>
        <v>0.94505494505494503</v>
      </c>
      <c r="AI15" s="101">
        <v>92</v>
      </c>
      <c r="AJ15" s="79">
        <v>3</v>
      </c>
      <c r="AK15" s="77">
        <f t="shared" si="14"/>
        <v>3.2608695652173912E-2</v>
      </c>
      <c r="AL15" s="79">
        <v>89</v>
      </c>
      <c r="AM15" s="77">
        <f t="shared" si="15"/>
        <v>0.96739130434782605</v>
      </c>
      <c r="AN15" s="101">
        <f t="shared" si="16"/>
        <v>4548</v>
      </c>
      <c r="AO15" s="79">
        <f t="shared" si="0"/>
        <v>470</v>
      </c>
      <c r="AP15" s="77">
        <f t="shared" si="17"/>
        <v>0.10334212840809147</v>
      </c>
      <c r="AQ15" s="78">
        <f t="shared" si="1"/>
        <v>4078</v>
      </c>
      <c r="AR15" s="77">
        <f t="shared" si="18"/>
        <v>0.89665787159190857</v>
      </c>
      <c r="AS15" s="98"/>
      <c r="AT15" s="272">
        <v>4</v>
      </c>
      <c r="AU15" s="342" t="s">
        <v>108</v>
      </c>
      <c r="AV15" s="11" t="s">
        <v>157</v>
      </c>
      <c r="AW15" s="225">
        <v>4455</v>
      </c>
      <c r="AX15" s="40">
        <v>518</v>
      </c>
      <c r="AY15" s="91">
        <v>0.11627384960718294</v>
      </c>
      <c r="AZ15" s="40">
        <v>3937</v>
      </c>
      <c r="BA15" s="91">
        <v>0.8837261503928171</v>
      </c>
      <c r="BB15" s="58">
        <v>10</v>
      </c>
      <c r="BC15" s="11" t="s">
        <v>59</v>
      </c>
      <c r="BD15" s="38">
        <f t="shared" si="19"/>
        <v>0.20680825425515892</v>
      </c>
      <c r="BE15" s="38">
        <f t="shared" si="20"/>
        <v>0.20982001894537416</v>
      </c>
      <c r="BF15" s="38">
        <f t="shared" si="21"/>
        <v>0.79319174574484108</v>
      </c>
      <c r="BG15" s="38">
        <f t="shared" si="22"/>
        <v>0.79017998105462584</v>
      </c>
      <c r="BH15" s="38">
        <f t="shared" si="23"/>
        <v>9.8455598455598464E-3</v>
      </c>
      <c r="BI15" s="38">
        <f t="shared" si="24"/>
        <v>1.1030810193990111E-2</v>
      </c>
      <c r="BJ15" s="38">
        <f t="shared" si="25"/>
        <v>0.99015444015444021</v>
      </c>
      <c r="BK15" s="38">
        <f t="shared" si="26"/>
        <v>0.9889691898060099</v>
      </c>
      <c r="BM15" s="82" t="s">
        <v>13</v>
      </c>
      <c r="BN15" s="38">
        <f t="shared" si="27"/>
        <v>0.22070914696813979</v>
      </c>
      <c r="BO15" s="38">
        <f t="shared" si="28"/>
        <v>0.21320788212320255</v>
      </c>
      <c r="BP15" s="217">
        <f t="shared" si="29"/>
        <v>0.80000000000000071</v>
      </c>
      <c r="BQ15" s="38">
        <f t="shared" si="30"/>
        <v>0.77929085303186019</v>
      </c>
      <c r="BR15" s="38">
        <f t="shared" si="31"/>
        <v>0.78679211787679748</v>
      </c>
      <c r="BS15" s="217">
        <f t="shared" si="32"/>
        <v>-0.80000000000000071</v>
      </c>
      <c r="BT15" s="38">
        <f t="shared" si="33"/>
        <v>1.898101898101898E-2</v>
      </c>
      <c r="BU15" s="38">
        <f t="shared" si="34"/>
        <v>1.9372414488951668E-2</v>
      </c>
      <c r="BV15" s="217">
        <f t="shared" si="35"/>
        <v>0</v>
      </c>
      <c r="BW15" s="38">
        <f t="shared" si="36"/>
        <v>0.981018981018981</v>
      </c>
      <c r="BX15" s="38">
        <f t="shared" si="37"/>
        <v>0.98062758551104834</v>
      </c>
      <c r="BY15" s="217">
        <f t="shared" si="38"/>
        <v>0</v>
      </c>
      <c r="BZ15" s="58"/>
      <c r="CA15" s="82" t="s">
        <v>13</v>
      </c>
      <c r="CB15" s="38">
        <f t="shared" si="39"/>
        <v>0.18250950012255857</v>
      </c>
      <c r="CC15" s="38">
        <f t="shared" si="40"/>
        <v>0.18570970360787167</v>
      </c>
      <c r="CD15" s="217">
        <f t="shared" si="41"/>
        <v>-0.30000000000000027</v>
      </c>
      <c r="CE15" s="38">
        <f t="shared" si="42"/>
        <v>0.81749049987744149</v>
      </c>
      <c r="CF15" s="38">
        <f t="shared" si="43"/>
        <v>0.81429029639212835</v>
      </c>
      <c r="CG15" s="217">
        <f t="shared" si="44"/>
        <v>0.30000000000000027</v>
      </c>
      <c r="CH15" s="38">
        <f t="shared" si="45"/>
        <v>1.6720866219624399E-2</v>
      </c>
      <c r="CI15" s="38">
        <f t="shared" si="46"/>
        <v>1.7011451649022014E-2</v>
      </c>
      <c r="CJ15" s="217">
        <f t="shared" si="47"/>
        <v>0</v>
      </c>
      <c r="CK15" s="38">
        <f t="shared" si="48"/>
        <v>0.98327913378037557</v>
      </c>
      <c r="CL15" s="38">
        <f t="shared" si="49"/>
        <v>0.98298854835097793</v>
      </c>
      <c r="CM15" s="217">
        <f t="shared" si="50"/>
        <v>0</v>
      </c>
      <c r="CN15" s="150">
        <v>0</v>
      </c>
    </row>
    <row r="16" spans="1:92" s="12" customFormat="1" ht="13.5" customHeight="1">
      <c r="B16" s="263"/>
      <c r="C16" s="330"/>
      <c r="D16" s="70" t="s">
        <v>158</v>
      </c>
      <c r="E16" s="102">
        <v>10</v>
      </c>
      <c r="F16" s="69">
        <v>0</v>
      </c>
      <c r="G16" s="64">
        <f t="shared" si="2"/>
        <v>0</v>
      </c>
      <c r="H16" s="69">
        <v>10</v>
      </c>
      <c r="I16" s="64">
        <f t="shared" si="3"/>
        <v>1</v>
      </c>
      <c r="J16" s="102">
        <v>29</v>
      </c>
      <c r="K16" s="69">
        <v>0</v>
      </c>
      <c r="L16" s="64">
        <f t="shared" si="4"/>
        <v>0</v>
      </c>
      <c r="M16" s="69">
        <v>29</v>
      </c>
      <c r="N16" s="64">
        <f t="shared" si="5"/>
        <v>1</v>
      </c>
      <c r="O16" s="102">
        <v>1360</v>
      </c>
      <c r="P16" s="69">
        <v>19</v>
      </c>
      <c r="Q16" s="64">
        <f t="shared" si="6"/>
        <v>1.3970588235294118E-2</v>
      </c>
      <c r="R16" s="69">
        <v>1341</v>
      </c>
      <c r="S16" s="64">
        <f t="shared" si="7"/>
        <v>0.98602941176470593</v>
      </c>
      <c r="T16" s="102">
        <v>1247</v>
      </c>
      <c r="U16" s="69">
        <v>20</v>
      </c>
      <c r="V16" s="64">
        <f t="shared" si="8"/>
        <v>1.6038492381716118E-2</v>
      </c>
      <c r="W16" s="69">
        <v>1227</v>
      </c>
      <c r="X16" s="64">
        <f t="shared" si="9"/>
        <v>0.98396150761828383</v>
      </c>
      <c r="Y16" s="102">
        <v>879</v>
      </c>
      <c r="Z16" s="69">
        <v>11</v>
      </c>
      <c r="AA16" s="64">
        <f t="shared" si="10"/>
        <v>1.2514220705346985E-2</v>
      </c>
      <c r="AB16" s="69">
        <v>868</v>
      </c>
      <c r="AC16" s="64">
        <f t="shared" si="11"/>
        <v>0.98748577929465298</v>
      </c>
      <c r="AD16" s="102">
        <v>414</v>
      </c>
      <c r="AE16" s="69">
        <v>4</v>
      </c>
      <c r="AF16" s="64">
        <f t="shared" si="12"/>
        <v>9.6618357487922701E-3</v>
      </c>
      <c r="AG16" s="69">
        <v>410</v>
      </c>
      <c r="AH16" s="64">
        <f t="shared" si="13"/>
        <v>0.99033816425120769</v>
      </c>
      <c r="AI16" s="102">
        <v>176</v>
      </c>
      <c r="AJ16" s="69">
        <v>0</v>
      </c>
      <c r="AK16" s="64">
        <f t="shared" si="14"/>
        <v>0</v>
      </c>
      <c r="AL16" s="69">
        <v>176</v>
      </c>
      <c r="AM16" s="64">
        <f t="shared" si="15"/>
        <v>1</v>
      </c>
      <c r="AN16" s="102">
        <f t="shared" si="16"/>
        <v>4115</v>
      </c>
      <c r="AO16" s="69">
        <f t="shared" si="0"/>
        <v>54</v>
      </c>
      <c r="AP16" s="64">
        <f t="shared" si="17"/>
        <v>1.3122721749696233E-2</v>
      </c>
      <c r="AQ16" s="68">
        <f t="shared" si="1"/>
        <v>4061</v>
      </c>
      <c r="AR16" s="64">
        <f t="shared" si="18"/>
        <v>0.9868772782503038</v>
      </c>
      <c r="AS16" s="98"/>
      <c r="AT16" s="272"/>
      <c r="AU16" s="342"/>
      <c r="AV16" s="11" t="s">
        <v>158</v>
      </c>
      <c r="AW16" s="225">
        <v>4104</v>
      </c>
      <c r="AX16" s="40">
        <v>68</v>
      </c>
      <c r="AY16" s="91">
        <v>1.6569200779727095E-2</v>
      </c>
      <c r="AZ16" s="40">
        <v>4036</v>
      </c>
      <c r="BA16" s="91">
        <v>0.98343079922027288</v>
      </c>
      <c r="BB16" s="58">
        <v>11</v>
      </c>
      <c r="BC16" s="11" t="s">
        <v>60</v>
      </c>
      <c r="BD16" s="38">
        <f t="shared" si="19"/>
        <v>0.17600594740265774</v>
      </c>
      <c r="BE16" s="38">
        <f t="shared" si="20"/>
        <v>0.17549981139192758</v>
      </c>
      <c r="BF16" s="38">
        <f t="shared" si="21"/>
        <v>0.82399405259734226</v>
      </c>
      <c r="BG16" s="38">
        <f t="shared" si="22"/>
        <v>0.82450018860807239</v>
      </c>
      <c r="BH16" s="38">
        <f t="shared" si="23"/>
        <v>1.7932375499621907E-2</v>
      </c>
      <c r="BI16" s="38">
        <f t="shared" si="24"/>
        <v>2.4469820554649267E-2</v>
      </c>
      <c r="BJ16" s="38">
        <f t="shared" si="25"/>
        <v>0.9820676245003781</v>
      </c>
      <c r="BK16" s="38">
        <f t="shared" si="26"/>
        <v>0.9755301794453507</v>
      </c>
      <c r="BM16" s="82" t="s">
        <v>14</v>
      </c>
      <c r="BN16" s="38">
        <f t="shared" si="27"/>
        <v>9.7503876440363624E-2</v>
      </c>
      <c r="BO16" s="38">
        <f t="shared" si="28"/>
        <v>0.10333837684705276</v>
      </c>
      <c r="BP16" s="217">
        <f t="shared" si="29"/>
        <v>-0.49999999999999906</v>
      </c>
      <c r="BQ16" s="38">
        <f t="shared" si="30"/>
        <v>0.90249612355963638</v>
      </c>
      <c r="BR16" s="38">
        <f t="shared" si="31"/>
        <v>0.89666162315294728</v>
      </c>
      <c r="BS16" s="217">
        <f t="shared" si="32"/>
        <v>0.50000000000000044</v>
      </c>
      <c r="BT16" s="38">
        <f t="shared" si="33"/>
        <v>1.2572648558889812E-2</v>
      </c>
      <c r="BU16" s="38">
        <f t="shared" si="34"/>
        <v>1.2858236930146318E-2</v>
      </c>
      <c r="BV16" s="217">
        <f t="shared" si="35"/>
        <v>0</v>
      </c>
      <c r="BW16" s="38">
        <f t="shared" si="36"/>
        <v>0.98742735144111016</v>
      </c>
      <c r="BX16" s="38">
        <f t="shared" si="37"/>
        <v>0.98714176306985368</v>
      </c>
      <c r="BY16" s="217">
        <f t="shared" si="38"/>
        <v>0</v>
      </c>
      <c r="BZ16" s="58"/>
      <c r="CA16" s="82" t="s">
        <v>14</v>
      </c>
      <c r="CB16" s="38">
        <f t="shared" si="39"/>
        <v>0.18250950012255857</v>
      </c>
      <c r="CC16" s="38">
        <f t="shared" si="40"/>
        <v>0.18570970360787167</v>
      </c>
      <c r="CD16" s="217">
        <f t="shared" si="41"/>
        <v>-0.30000000000000027</v>
      </c>
      <c r="CE16" s="38">
        <f t="shared" si="42"/>
        <v>0.81749049987744149</v>
      </c>
      <c r="CF16" s="38">
        <f t="shared" si="43"/>
        <v>0.81429029639212835</v>
      </c>
      <c r="CG16" s="217">
        <f t="shared" si="44"/>
        <v>0.30000000000000027</v>
      </c>
      <c r="CH16" s="38">
        <f t="shared" si="45"/>
        <v>1.6720866219624399E-2</v>
      </c>
      <c r="CI16" s="38">
        <f t="shared" si="46"/>
        <v>1.7011451649022014E-2</v>
      </c>
      <c r="CJ16" s="217">
        <f t="shared" si="47"/>
        <v>0</v>
      </c>
      <c r="CK16" s="38">
        <f t="shared" si="48"/>
        <v>0.98327913378037557</v>
      </c>
      <c r="CL16" s="38">
        <f t="shared" si="49"/>
        <v>0.98298854835097793</v>
      </c>
      <c r="CM16" s="217">
        <f t="shared" si="50"/>
        <v>0</v>
      </c>
      <c r="CN16" s="150">
        <v>0</v>
      </c>
    </row>
    <row r="17" spans="2:92" s="12" customFormat="1" ht="13.5" customHeight="1">
      <c r="B17" s="264"/>
      <c r="C17" s="332"/>
      <c r="D17" s="76" t="s">
        <v>74</v>
      </c>
      <c r="E17" s="103">
        <v>22</v>
      </c>
      <c r="F17" s="75">
        <v>2</v>
      </c>
      <c r="G17" s="13">
        <f t="shared" si="2"/>
        <v>9.0909090909090912E-2</v>
      </c>
      <c r="H17" s="75">
        <v>20</v>
      </c>
      <c r="I17" s="13">
        <f t="shared" si="3"/>
        <v>0.90909090909090906</v>
      </c>
      <c r="J17" s="103">
        <v>67</v>
      </c>
      <c r="K17" s="75">
        <v>3</v>
      </c>
      <c r="L17" s="13">
        <f t="shared" si="4"/>
        <v>4.4776119402985072E-2</v>
      </c>
      <c r="M17" s="75">
        <v>64</v>
      </c>
      <c r="N17" s="13">
        <f t="shared" si="5"/>
        <v>0.95522388059701491</v>
      </c>
      <c r="O17" s="103">
        <v>2993</v>
      </c>
      <c r="P17" s="75">
        <v>201</v>
      </c>
      <c r="Q17" s="13">
        <f t="shared" si="6"/>
        <v>6.7156698964249917E-2</v>
      </c>
      <c r="R17" s="75">
        <v>2792</v>
      </c>
      <c r="S17" s="13">
        <f t="shared" si="7"/>
        <v>0.93284330103575008</v>
      </c>
      <c r="T17" s="103">
        <v>2760</v>
      </c>
      <c r="U17" s="75">
        <v>191</v>
      </c>
      <c r="V17" s="13">
        <f t="shared" si="8"/>
        <v>6.9202898550724631E-2</v>
      </c>
      <c r="W17" s="75">
        <v>2569</v>
      </c>
      <c r="X17" s="13">
        <f t="shared" si="9"/>
        <v>0.93079710144927541</v>
      </c>
      <c r="Y17" s="103">
        <v>1775</v>
      </c>
      <c r="Z17" s="75">
        <v>100</v>
      </c>
      <c r="AA17" s="13">
        <f t="shared" si="10"/>
        <v>5.6338028169014086E-2</v>
      </c>
      <c r="AB17" s="75">
        <v>1675</v>
      </c>
      <c r="AC17" s="13">
        <f t="shared" si="11"/>
        <v>0.94366197183098588</v>
      </c>
      <c r="AD17" s="103">
        <v>778</v>
      </c>
      <c r="AE17" s="75">
        <v>24</v>
      </c>
      <c r="AF17" s="13">
        <f t="shared" si="12"/>
        <v>3.0848329048843187E-2</v>
      </c>
      <c r="AG17" s="75">
        <v>754</v>
      </c>
      <c r="AH17" s="13">
        <f t="shared" si="13"/>
        <v>0.96915167095115684</v>
      </c>
      <c r="AI17" s="103">
        <v>268</v>
      </c>
      <c r="AJ17" s="75">
        <v>3</v>
      </c>
      <c r="AK17" s="13">
        <f t="shared" si="14"/>
        <v>1.1194029850746268E-2</v>
      </c>
      <c r="AL17" s="75">
        <v>265</v>
      </c>
      <c r="AM17" s="13">
        <f t="shared" si="15"/>
        <v>0.98880597014925375</v>
      </c>
      <c r="AN17" s="103">
        <f t="shared" si="16"/>
        <v>8663</v>
      </c>
      <c r="AO17" s="75">
        <f t="shared" si="0"/>
        <v>524</v>
      </c>
      <c r="AP17" s="13">
        <f t="shared" si="17"/>
        <v>6.0487129170033474E-2</v>
      </c>
      <c r="AQ17" s="34">
        <f t="shared" si="1"/>
        <v>8139</v>
      </c>
      <c r="AR17" s="13">
        <f t="shared" si="18"/>
        <v>0.93951287082996648</v>
      </c>
      <c r="AS17" s="98"/>
      <c r="AT17" s="272"/>
      <c r="AU17" s="342"/>
      <c r="AV17" s="160" t="s">
        <v>74</v>
      </c>
      <c r="AW17" s="225">
        <v>8559</v>
      </c>
      <c r="AX17" s="40">
        <v>586</v>
      </c>
      <c r="AY17" s="91">
        <v>6.8465942282976977E-2</v>
      </c>
      <c r="AZ17" s="40">
        <v>7973</v>
      </c>
      <c r="BA17" s="91">
        <v>0.93153405771702302</v>
      </c>
      <c r="BB17" s="58">
        <v>12</v>
      </c>
      <c r="BC17" s="11" t="s">
        <v>113</v>
      </c>
      <c r="BD17" s="38">
        <f t="shared" si="19"/>
        <v>0.24315619967793881</v>
      </c>
      <c r="BE17" s="38">
        <f t="shared" si="20"/>
        <v>0.23877884790114484</v>
      </c>
      <c r="BF17" s="38">
        <f t="shared" si="21"/>
        <v>0.75684380032206122</v>
      </c>
      <c r="BG17" s="38">
        <f t="shared" si="22"/>
        <v>0.76122115209885521</v>
      </c>
      <c r="BH17" s="38">
        <f t="shared" si="23"/>
        <v>2.0012911555842477E-2</v>
      </c>
      <c r="BI17" s="38">
        <f t="shared" si="24"/>
        <v>2.2088784044606475E-2</v>
      </c>
      <c r="BJ17" s="38">
        <f t="shared" si="25"/>
        <v>0.97998708844415749</v>
      </c>
      <c r="BK17" s="38">
        <f t="shared" si="26"/>
        <v>0.97791121595539354</v>
      </c>
      <c r="BM17" s="82" t="s">
        <v>9</v>
      </c>
      <c r="BN17" s="38">
        <f t="shared" si="27"/>
        <v>0.33674715775627173</v>
      </c>
      <c r="BO17" s="38">
        <f t="shared" si="28"/>
        <v>0.33344972067039108</v>
      </c>
      <c r="BP17" s="217">
        <f t="shared" si="29"/>
        <v>0.40000000000000036</v>
      </c>
      <c r="BQ17" s="38">
        <f t="shared" si="30"/>
        <v>0.66325284224372827</v>
      </c>
      <c r="BR17" s="38">
        <f t="shared" si="31"/>
        <v>0.66655027932960897</v>
      </c>
      <c r="BS17" s="217">
        <f t="shared" si="32"/>
        <v>-0.40000000000000036</v>
      </c>
      <c r="BT17" s="38">
        <f t="shared" si="33"/>
        <v>2.3998853786087827E-2</v>
      </c>
      <c r="BU17" s="38">
        <f t="shared" si="34"/>
        <v>2.5061926271309924E-2</v>
      </c>
      <c r="BV17" s="217">
        <f t="shared" si="35"/>
        <v>-0.10000000000000009</v>
      </c>
      <c r="BW17" s="38">
        <f t="shared" si="36"/>
        <v>0.97600114621391221</v>
      </c>
      <c r="BX17" s="38">
        <f t="shared" si="37"/>
        <v>0.97493807372869012</v>
      </c>
      <c r="BY17" s="217">
        <f t="shared" si="38"/>
        <v>0.10000000000000009</v>
      </c>
      <c r="BZ17" s="58"/>
      <c r="CA17" s="82" t="s">
        <v>9</v>
      </c>
      <c r="CB17" s="38">
        <f t="shared" si="39"/>
        <v>0.18250950012255857</v>
      </c>
      <c r="CC17" s="38">
        <f t="shared" si="40"/>
        <v>0.18570970360787167</v>
      </c>
      <c r="CD17" s="217">
        <f t="shared" si="41"/>
        <v>-0.30000000000000027</v>
      </c>
      <c r="CE17" s="38">
        <f t="shared" si="42"/>
        <v>0.81749049987744149</v>
      </c>
      <c r="CF17" s="38">
        <f t="shared" si="43"/>
        <v>0.81429029639212835</v>
      </c>
      <c r="CG17" s="217">
        <f t="shared" si="44"/>
        <v>0.30000000000000027</v>
      </c>
      <c r="CH17" s="38">
        <f t="shared" si="45"/>
        <v>1.6720866219624399E-2</v>
      </c>
      <c r="CI17" s="38">
        <f t="shared" si="46"/>
        <v>1.7011451649022014E-2</v>
      </c>
      <c r="CJ17" s="217">
        <f t="shared" si="47"/>
        <v>0</v>
      </c>
      <c r="CK17" s="38">
        <f t="shared" si="48"/>
        <v>0.98327913378037557</v>
      </c>
      <c r="CL17" s="38">
        <f t="shared" si="49"/>
        <v>0.98298854835097793</v>
      </c>
      <c r="CM17" s="217">
        <f t="shared" si="50"/>
        <v>0</v>
      </c>
      <c r="CN17" s="150">
        <v>0</v>
      </c>
    </row>
    <row r="18" spans="2:92" s="12" customFormat="1" ht="13.5" customHeight="1">
      <c r="B18" s="262">
        <v>5</v>
      </c>
      <c r="C18" s="329" t="s">
        <v>109</v>
      </c>
      <c r="D18" s="80" t="s">
        <v>157</v>
      </c>
      <c r="E18" s="101">
        <v>10</v>
      </c>
      <c r="F18" s="79">
        <v>2</v>
      </c>
      <c r="G18" s="77">
        <f t="shared" si="2"/>
        <v>0.2</v>
      </c>
      <c r="H18" s="79">
        <v>8</v>
      </c>
      <c r="I18" s="77">
        <f t="shared" si="3"/>
        <v>0.8</v>
      </c>
      <c r="J18" s="101">
        <v>34</v>
      </c>
      <c r="K18" s="79">
        <v>9</v>
      </c>
      <c r="L18" s="77">
        <f t="shared" si="4"/>
        <v>0.26470588235294118</v>
      </c>
      <c r="M18" s="79">
        <v>25</v>
      </c>
      <c r="N18" s="77">
        <f t="shared" si="5"/>
        <v>0.73529411764705888</v>
      </c>
      <c r="O18" s="101">
        <v>1549</v>
      </c>
      <c r="P18" s="79">
        <v>341</v>
      </c>
      <c r="Q18" s="77">
        <f t="shared" si="6"/>
        <v>0.22014202711426728</v>
      </c>
      <c r="R18" s="79">
        <v>1208</v>
      </c>
      <c r="S18" s="77">
        <f t="shared" si="7"/>
        <v>0.77985797288573278</v>
      </c>
      <c r="T18" s="101">
        <v>1304</v>
      </c>
      <c r="U18" s="79">
        <v>303</v>
      </c>
      <c r="V18" s="77">
        <f t="shared" si="8"/>
        <v>0.23236196319018404</v>
      </c>
      <c r="W18" s="79">
        <v>1001</v>
      </c>
      <c r="X18" s="77">
        <f t="shared" si="9"/>
        <v>0.7676380368098159</v>
      </c>
      <c r="Y18" s="101">
        <v>792</v>
      </c>
      <c r="Z18" s="79">
        <v>160</v>
      </c>
      <c r="AA18" s="77">
        <f t="shared" si="10"/>
        <v>0.20202020202020202</v>
      </c>
      <c r="AB18" s="79">
        <v>632</v>
      </c>
      <c r="AC18" s="77">
        <f t="shared" si="11"/>
        <v>0.79797979797979801</v>
      </c>
      <c r="AD18" s="101">
        <v>314</v>
      </c>
      <c r="AE18" s="79">
        <v>41</v>
      </c>
      <c r="AF18" s="77">
        <f t="shared" si="12"/>
        <v>0.13057324840764331</v>
      </c>
      <c r="AG18" s="79">
        <v>273</v>
      </c>
      <c r="AH18" s="77">
        <f t="shared" si="13"/>
        <v>0.86942675159235672</v>
      </c>
      <c r="AI18" s="101">
        <v>117</v>
      </c>
      <c r="AJ18" s="79">
        <v>8</v>
      </c>
      <c r="AK18" s="77">
        <f t="shared" si="14"/>
        <v>6.8376068376068383E-2</v>
      </c>
      <c r="AL18" s="79">
        <v>109</v>
      </c>
      <c r="AM18" s="77">
        <f t="shared" si="15"/>
        <v>0.93162393162393164</v>
      </c>
      <c r="AN18" s="101">
        <f t="shared" si="16"/>
        <v>4120</v>
      </c>
      <c r="AO18" s="79">
        <f t="shared" si="0"/>
        <v>864</v>
      </c>
      <c r="AP18" s="77">
        <f t="shared" si="17"/>
        <v>0.20970873786407768</v>
      </c>
      <c r="AQ18" s="78">
        <f t="shared" si="1"/>
        <v>3256</v>
      </c>
      <c r="AR18" s="77">
        <f t="shared" si="18"/>
        <v>0.79029126213592238</v>
      </c>
      <c r="AS18" s="98"/>
      <c r="AT18" s="272">
        <v>5</v>
      </c>
      <c r="AU18" s="342" t="s">
        <v>109</v>
      </c>
      <c r="AV18" s="11" t="s">
        <v>157</v>
      </c>
      <c r="AW18" s="225">
        <v>3942</v>
      </c>
      <c r="AX18" s="40">
        <v>795</v>
      </c>
      <c r="AY18" s="91">
        <v>0.20167427701674276</v>
      </c>
      <c r="AZ18" s="40">
        <v>3147</v>
      </c>
      <c r="BA18" s="91">
        <v>0.79832572298325721</v>
      </c>
      <c r="BB18" s="58">
        <v>13</v>
      </c>
      <c r="BC18" s="11" t="s">
        <v>114</v>
      </c>
      <c r="BD18" s="38">
        <f t="shared" si="19"/>
        <v>0.14423475736209043</v>
      </c>
      <c r="BE18" s="38">
        <f t="shared" si="20"/>
        <v>0.14764886954675724</v>
      </c>
      <c r="BF18" s="38">
        <f t="shared" si="21"/>
        <v>0.85576524263790954</v>
      </c>
      <c r="BG18" s="38">
        <f t="shared" si="22"/>
        <v>0.85235113045324273</v>
      </c>
      <c r="BH18" s="38">
        <f t="shared" si="23"/>
        <v>1.7394568890001252E-2</v>
      </c>
      <c r="BI18" s="38">
        <f t="shared" si="24"/>
        <v>1.5994002249156567E-2</v>
      </c>
      <c r="BJ18" s="38">
        <f t="shared" si="25"/>
        <v>0.98260543110999876</v>
      </c>
      <c r="BK18" s="38">
        <f t="shared" si="26"/>
        <v>0.98400599775084341</v>
      </c>
      <c r="BM18" s="82" t="s">
        <v>21</v>
      </c>
      <c r="BN18" s="38">
        <f t="shared" si="27"/>
        <v>0.271564638018155</v>
      </c>
      <c r="BO18" s="38">
        <f t="shared" si="28"/>
        <v>0.27755006986492781</v>
      </c>
      <c r="BP18" s="217">
        <f t="shared" si="29"/>
        <v>-0.60000000000000053</v>
      </c>
      <c r="BQ18" s="38">
        <f t="shared" si="30"/>
        <v>0.728435361981845</v>
      </c>
      <c r="BR18" s="38">
        <f t="shared" si="31"/>
        <v>0.72244993013507219</v>
      </c>
      <c r="BS18" s="217">
        <f t="shared" si="32"/>
        <v>0.60000000000000053</v>
      </c>
      <c r="BT18" s="38">
        <f t="shared" si="33"/>
        <v>2.388438747127827E-2</v>
      </c>
      <c r="BU18" s="38">
        <f t="shared" si="34"/>
        <v>2.4665730508578058E-2</v>
      </c>
      <c r="BV18" s="217">
        <f t="shared" si="35"/>
        <v>-0.10000000000000009</v>
      </c>
      <c r="BW18" s="38">
        <f t="shared" si="36"/>
        <v>0.9761156125287217</v>
      </c>
      <c r="BX18" s="38">
        <f t="shared" si="37"/>
        <v>0.97533426949142199</v>
      </c>
      <c r="BY18" s="217">
        <f t="shared" si="38"/>
        <v>0.10000000000000009</v>
      </c>
      <c r="BZ18" s="58"/>
      <c r="CA18" s="82" t="s">
        <v>21</v>
      </c>
      <c r="CB18" s="38">
        <f t="shared" si="39"/>
        <v>0.18250950012255857</v>
      </c>
      <c r="CC18" s="38">
        <f t="shared" si="40"/>
        <v>0.18570970360787167</v>
      </c>
      <c r="CD18" s="217">
        <f t="shared" si="41"/>
        <v>-0.30000000000000027</v>
      </c>
      <c r="CE18" s="38">
        <f t="shared" si="42"/>
        <v>0.81749049987744149</v>
      </c>
      <c r="CF18" s="38">
        <f t="shared" si="43"/>
        <v>0.81429029639212835</v>
      </c>
      <c r="CG18" s="217">
        <f t="shared" si="44"/>
        <v>0.30000000000000027</v>
      </c>
      <c r="CH18" s="38">
        <f t="shared" si="45"/>
        <v>1.6720866219624399E-2</v>
      </c>
      <c r="CI18" s="38">
        <f t="shared" si="46"/>
        <v>1.7011451649022014E-2</v>
      </c>
      <c r="CJ18" s="217">
        <f t="shared" si="47"/>
        <v>0</v>
      </c>
      <c r="CK18" s="38">
        <f t="shared" si="48"/>
        <v>0.98327913378037557</v>
      </c>
      <c r="CL18" s="38">
        <f t="shared" si="49"/>
        <v>0.98298854835097793</v>
      </c>
      <c r="CM18" s="217">
        <f t="shared" si="50"/>
        <v>0</v>
      </c>
      <c r="CN18" s="150">
        <v>0</v>
      </c>
    </row>
    <row r="19" spans="2:92" s="12" customFormat="1" ht="13.5" customHeight="1">
      <c r="B19" s="263"/>
      <c r="C19" s="330"/>
      <c r="D19" s="70" t="s">
        <v>158</v>
      </c>
      <c r="E19" s="102">
        <v>9</v>
      </c>
      <c r="F19" s="69">
        <v>0</v>
      </c>
      <c r="G19" s="64">
        <f t="shared" si="2"/>
        <v>0</v>
      </c>
      <c r="H19" s="69">
        <v>9</v>
      </c>
      <c r="I19" s="64">
        <f t="shared" si="3"/>
        <v>1</v>
      </c>
      <c r="J19" s="102">
        <v>21</v>
      </c>
      <c r="K19" s="69">
        <v>0</v>
      </c>
      <c r="L19" s="64">
        <f t="shared" si="4"/>
        <v>0</v>
      </c>
      <c r="M19" s="69">
        <v>21</v>
      </c>
      <c r="N19" s="64">
        <f t="shared" si="5"/>
        <v>1</v>
      </c>
      <c r="O19" s="102">
        <v>1179</v>
      </c>
      <c r="P19" s="69">
        <v>22</v>
      </c>
      <c r="Q19" s="64">
        <f t="shared" si="6"/>
        <v>1.8659881255301103E-2</v>
      </c>
      <c r="R19" s="69">
        <v>1157</v>
      </c>
      <c r="S19" s="64">
        <f t="shared" si="7"/>
        <v>0.98134011874469895</v>
      </c>
      <c r="T19" s="102">
        <v>914</v>
      </c>
      <c r="U19" s="69">
        <v>9</v>
      </c>
      <c r="V19" s="64">
        <f t="shared" si="8"/>
        <v>9.8468271334792128E-3</v>
      </c>
      <c r="W19" s="69">
        <v>905</v>
      </c>
      <c r="X19" s="64">
        <f t="shared" si="9"/>
        <v>0.99015317286652083</v>
      </c>
      <c r="Y19" s="102">
        <v>692</v>
      </c>
      <c r="Z19" s="69">
        <v>8</v>
      </c>
      <c r="AA19" s="64">
        <f t="shared" si="10"/>
        <v>1.1560693641618497E-2</v>
      </c>
      <c r="AB19" s="69">
        <v>684</v>
      </c>
      <c r="AC19" s="64">
        <f t="shared" si="11"/>
        <v>0.98843930635838151</v>
      </c>
      <c r="AD19" s="102">
        <v>350</v>
      </c>
      <c r="AE19" s="69">
        <v>5</v>
      </c>
      <c r="AF19" s="64">
        <f t="shared" si="12"/>
        <v>1.4285714285714285E-2</v>
      </c>
      <c r="AG19" s="69">
        <v>345</v>
      </c>
      <c r="AH19" s="64">
        <f t="shared" si="13"/>
        <v>0.98571428571428577</v>
      </c>
      <c r="AI19" s="102">
        <v>148</v>
      </c>
      <c r="AJ19" s="69">
        <v>3</v>
      </c>
      <c r="AK19" s="64">
        <f t="shared" si="14"/>
        <v>2.0270270270270271E-2</v>
      </c>
      <c r="AL19" s="69">
        <v>145</v>
      </c>
      <c r="AM19" s="64">
        <f t="shared" si="15"/>
        <v>0.97972972972972971</v>
      </c>
      <c r="AN19" s="102">
        <f t="shared" si="16"/>
        <v>3313</v>
      </c>
      <c r="AO19" s="69">
        <f t="shared" si="0"/>
        <v>47</v>
      </c>
      <c r="AP19" s="64">
        <f t="shared" si="17"/>
        <v>1.4186537881074554E-2</v>
      </c>
      <c r="AQ19" s="68">
        <f t="shared" si="1"/>
        <v>3266</v>
      </c>
      <c r="AR19" s="64">
        <f t="shared" si="18"/>
        <v>0.9858134621189254</v>
      </c>
      <c r="AS19" s="98"/>
      <c r="AT19" s="272"/>
      <c r="AU19" s="342"/>
      <c r="AV19" s="11" t="s">
        <v>158</v>
      </c>
      <c r="AW19" s="225">
        <v>3281</v>
      </c>
      <c r="AX19" s="40">
        <v>66</v>
      </c>
      <c r="AY19" s="91">
        <v>2.0115818348064616E-2</v>
      </c>
      <c r="AZ19" s="40">
        <v>3215</v>
      </c>
      <c r="BA19" s="91">
        <v>0.97988418165193536</v>
      </c>
      <c r="BB19" s="58">
        <v>14</v>
      </c>
      <c r="BC19" s="11" t="s">
        <v>115</v>
      </c>
      <c r="BD19" s="38">
        <f t="shared" si="19"/>
        <v>0.17802715433638128</v>
      </c>
      <c r="BE19" s="38">
        <f t="shared" si="20"/>
        <v>0.17539378458918689</v>
      </c>
      <c r="BF19" s="38">
        <f t="shared" si="21"/>
        <v>0.82197284566361872</v>
      </c>
      <c r="BG19" s="38">
        <f t="shared" si="22"/>
        <v>0.82460621541081314</v>
      </c>
      <c r="BH19" s="38">
        <f t="shared" si="23"/>
        <v>3.2810271041369472E-2</v>
      </c>
      <c r="BI19" s="38">
        <f t="shared" si="24"/>
        <v>2.6992896606156273E-2</v>
      </c>
      <c r="BJ19" s="38">
        <f t="shared" si="25"/>
        <v>0.96718972895863053</v>
      </c>
      <c r="BK19" s="38">
        <f t="shared" si="26"/>
        <v>0.97300710339384378</v>
      </c>
      <c r="BM19" s="82" t="s">
        <v>47</v>
      </c>
      <c r="BN19" s="38">
        <f t="shared" si="27"/>
        <v>0.25663071990673275</v>
      </c>
      <c r="BO19" s="38">
        <f t="shared" si="28"/>
        <v>0.24805491990846681</v>
      </c>
      <c r="BP19" s="217">
        <f t="shared" si="29"/>
        <v>0.9000000000000008</v>
      </c>
      <c r="BQ19" s="38">
        <f t="shared" si="30"/>
        <v>0.7433692800932673</v>
      </c>
      <c r="BR19" s="38">
        <f t="shared" si="31"/>
        <v>0.75194508009153316</v>
      </c>
      <c r="BS19" s="217">
        <f t="shared" si="32"/>
        <v>-0.9000000000000008</v>
      </c>
      <c r="BT19" s="38">
        <f t="shared" si="33"/>
        <v>1.0745989721227223E-2</v>
      </c>
      <c r="BU19" s="38">
        <f t="shared" si="34"/>
        <v>9.1614906832298143E-3</v>
      </c>
      <c r="BV19" s="217">
        <f t="shared" si="35"/>
        <v>0.2</v>
      </c>
      <c r="BW19" s="38">
        <f t="shared" si="36"/>
        <v>0.9892540102787728</v>
      </c>
      <c r="BX19" s="38">
        <f t="shared" si="37"/>
        <v>0.9908385093167702</v>
      </c>
      <c r="BY19" s="217">
        <f t="shared" si="38"/>
        <v>-0.20000000000000018</v>
      </c>
      <c r="BZ19" s="58"/>
      <c r="CA19" s="82" t="s">
        <v>47</v>
      </c>
      <c r="CB19" s="38">
        <f t="shared" si="39"/>
        <v>0.18250950012255857</v>
      </c>
      <c r="CC19" s="38">
        <f t="shared" si="40"/>
        <v>0.18570970360787167</v>
      </c>
      <c r="CD19" s="217">
        <f t="shared" si="41"/>
        <v>-0.30000000000000027</v>
      </c>
      <c r="CE19" s="38">
        <f t="shared" si="42"/>
        <v>0.81749049987744149</v>
      </c>
      <c r="CF19" s="38">
        <f t="shared" si="43"/>
        <v>0.81429029639212835</v>
      </c>
      <c r="CG19" s="217">
        <f t="shared" si="44"/>
        <v>0.30000000000000027</v>
      </c>
      <c r="CH19" s="38">
        <f t="shared" si="45"/>
        <v>1.6720866219624399E-2</v>
      </c>
      <c r="CI19" s="38">
        <f t="shared" si="46"/>
        <v>1.7011451649022014E-2</v>
      </c>
      <c r="CJ19" s="217">
        <f t="shared" si="47"/>
        <v>0</v>
      </c>
      <c r="CK19" s="38">
        <f t="shared" si="48"/>
        <v>0.98327913378037557</v>
      </c>
      <c r="CL19" s="38">
        <f t="shared" si="49"/>
        <v>0.98298854835097793</v>
      </c>
      <c r="CM19" s="217">
        <f t="shared" si="50"/>
        <v>0</v>
      </c>
      <c r="CN19" s="150">
        <v>0</v>
      </c>
    </row>
    <row r="20" spans="2:92" s="12" customFormat="1" ht="13.5" customHeight="1">
      <c r="B20" s="264"/>
      <c r="C20" s="332"/>
      <c r="D20" s="76" t="s">
        <v>74</v>
      </c>
      <c r="E20" s="103">
        <v>19</v>
      </c>
      <c r="F20" s="75">
        <v>2</v>
      </c>
      <c r="G20" s="13">
        <f t="shared" si="2"/>
        <v>0.10526315789473684</v>
      </c>
      <c r="H20" s="75">
        <v>17</v>
      </c>
      <c r="I20" s="13">
        <f t="shared" si="3"/>
        <v>0.89473684210526316</v>
      </c>
      <c r="J20" s="103">
        <v>55</v>
      </c>
      <c r="K20" s="75">
        <v>9</v>
      </c>
      <c r="L20" s="13">
        <f t="shared" si="4"/>
        <v>0.16363636363636364</v>
      </c>
      <c r="M20" s="75">
        <v>46</v>
      </c>
      <c r="N20" s="13">
        <f t="shared" si="5"/>
        <v>0.83636363636363631</v>
      </c>
      <c r="O20" s="103">
        <v>2728</v>
      </c>
      <c r="P20" s="75">
        <v>363</v>
      </c>
      <c r="Q20" s="13">
        <f t="shared" si="6"/>
        <v>0.13306451612903225</v>
      </c>
      <c r="R20" s="75">
        <v>2365</v>
      </c>
      <c r="S20" s="13">
        <f t="shared" si="7"/>
        <v>0.86693548387096775</v>
      </c>
      <c r="T20" s="103">
        <v>2218</v>
      </c>
      <c r="U20" s="75">
        <v>312</v>
      </c>
      <c r="V20" s="13">
        <f t="shared" si="8"/>
        <v>0.14066726780883679</v>
      </c>
      <c r="W20" s="75">
        <v>1906</v>
      </c>
      <c r="X20" s="13">
        <f t="shared" si="9"/>
        <v>0.85933273219116324</v>
      </c>
      <c r="Y20" s="103">
        <v>1484</v>
      </c>
      <c r="Z20" s="75">
        <v>168</v>
      </c>
      <c r="AA20" s="13">
        <f t="shared" si="10"/>
        <v>0.11320754716981132</v>
      </c>
      <c r="AB20" s="75">
        <v>1316</v>
      </c>
      <c r="AC20" s="13">
        <f t="shared" si="11"/>
        <v>0.8867924528301887</v>
      </c>
      <c r="AD20" s="103">
        <v>664</v>
      </c>
      <c r="AE20" s="75">
        <v>46</v>
      </c>
      <c r="AF20" s="13">
        <f t="shared" si="12"/>
        <v>6.9277108433734941E-2</v>
      </c>
      <c r="AG20" s="75">
        <v>618</v>
      </c>
      <c r="AH20" s="13">
        <f t="shared" si="13"/>
        <v>0.93072289156626509</v>
      </c>
      <c r="AI20" s="103">
        <v>265</v>
      </c>
      <c r="AJ20" s="75">
        <v>11</v>
      </c>
      <c r="AK20" s="13">
        <f t="shared" si="14"/>
        <v>4.1509433962264149E-2</v>
      </c>
      <c r="AL20" s="75">
        <v>254</v>
      </c>
      <c r="AM20" s="13">
        <f t="shared" si="15"/>
        <v>0.95849056603773586</v>
      </c>
      <c r="AN20" s="103">
        <f t="shared" si="16"/>
        <v>7433</v>
      </c>
      <c r="AO20" s="75">
        <f t="shared" si="0"/>
        <v>911</v>
      </c>
      <c r="AP20" s="13">
        <f t="shared" si="17"/>
        <v>0.12256154984528454</v>
      </c>
      <c r="AQ20" s="34">
        <f t="shared" si="1"/>
        <v>6522</v>
      </c>
      <c r="AR20" s="13">
        <f t="shared" si="18"/>
        <v>0.87743845015471544</v>
      </c>
      <c r="AS20" s="98"/>
      <c r="AT20" s="272"/>
      <c r="AU20" s="342"/>
      <c r="AV20" s="160" t="s">
        <v>74</v>
      </c>
      <c r="AW20" s="225">
        <v>7223</v>
      </c>
      <c r="AX20" s="40">
        <v>861</v>
      </c>
      <c r="AY20" s="91">
        <v>0.11920254741797037</v>
      </c>
      <c r="AZ20" s="40">
        <v>6362</v>
      </c>
      <c r="BA20" s="91">
        <v>0.88079745258202968</v>
      </c>
      <c r="BB20" s="58">
        <v>15</v>
      </c>
      <c r="BC20" s="11" t="s">
        <v>116</v>
      </c>
      <c r="BD20" s="38">
        <f t="shared" si="19"/>
        <v>0.12795778712177425</v>
      </c>
      <c r="BE20" s="38">
        <f t="shared" si="20"/>
        <v>0.14071246819338423</v>
      </c>
      <c r="BF20" s="38">
        <f t="shared" si="21"/>
        <v>0.8720422128782257</v>
      </c>
      <c r="BG20" s="38">
        <f t="shared" si="22"/>
        <v>0.85928753180661577</v>
      </c>
      <c r="BH20" s="38">
        <f t="shared" si="23"/>
        <v>1.9792841759819504E-2</v>
      </c>
      <c r="BI20" s="38">
        <f t="shared" si="24"/>
        <v>1.9115519735482537E-2</v>
      </c>
      <c r="BJ20" s="38">
        <f t="shared" si="25"/>
        <v>0.98020715824018045</v>
      </c>
      <c r="BK20" s="38">
        <f t="shared" si="26"/>
        <v>0.98088448026451747</v>
      </c>
      <c r="BM20" s="82" t="s">
        <v>25</v>
      </c>
      <c r="BN20" s="38">
        <f t="shared" si="27"/>
        <v>0.21915550978372811</v>
      </c>
      <c r="BO20" s="38">
        <f t="shared" si="28"/>
        <v>0.22827135355267389</v>
      </c>
      <c r="BP20" s="217">
        <f t="shared" si="29"/>
        <v>-0.9000000000000008</v>
      </c>
      <c r="BQ20" s="38">
        <f t="shared" si="30"/>
        <v>0.78084449021627189</v>
      </c>
      <c r="BR20" s="38">
        <f t="shared" si="31"/>
        <v>0.77172864644732608</v>
      </c>
      <c r="BS20" s="217">
        <f t="shared" si="32"/>
        <v>0.9000000000000008</v>
      </c>
      <c r="BT20" s="38">
        <f t="shared" si="33"/>
        <v>9.7313596491228078E-3</v>
      </c>
      <c r="BU20" s="38">
        <f t="shared" si="34"/>
        <v>8.1221117490547536E-3</v>
      </c>
      <c r="BV20" s="217">
        <f t="shared" si="35"/>
        <v>0.2</v>
      </c>
      <c r="BW20" s="38">
        <f t="shared" si="36"/>
        <v>0.99026864035087714</v>
      </c>
      <c r="BX20" s="38">
        <f t="shared" si="37"/>
        <v>0.99187788825094525</v>
      </c>
      <c r="BY20" s="217">
        <f t="shared" si="38"/>
        <v>-0.20000000000000018</v>
      </c>
      <c r="BZ20" s="58"/>
      <c r="CA20" s="82" t="s">
        <v>25</v>
      </c>
      <c r="CB20" s="38">
        <f t="shared" si="39"/>
        <v>0.18250950012255857</v>
      </c>
      <c r="CC20" s="38">
        <f t="shared" si="40"/>
        <v>0.18570970360787167</v>
      </c>
      <c r="CD20" s="217">
        <f t="shared" si="41"/>
        <v>-0.30000000000000027</v>
      </c>
      <c r="CE20" s="38">
        <f t="shared" si="42"/>
        <v>0.81749049987744149</v>
      </c>
      <c r="CF20" s="38">
        <f t="shared" si="43"/>
        <v>0.81429029639212835</v>
      </c>
      <c r="CG20" s="217">
        <f t="shared" si="44"/>
        <v>0.30000000000000027</v>
      </c>
      <c r="CH20" s="38">
        <f t="shared" si="45"/>
        <v>1.6720866219624399E-2</v>
      </c>
      <c r="CI20" s="38">
        <f t="shared" si="46"/>
        <v>1.7011451649022014E-2</v>
      </c>
      <c r="CJ20" s="217">
        <f t="shared" si="47"/>
        <v>0</v>
      </c>
      <c r="CK20" s="38">
        <f t="shared" si="48"/>
        <v>0.98327913378037557</v>
      </c>
      <c r="CL20" s="38">
        <f t="shared" si="49"/>
        <v>0.98298854835097793</v>
      </c>
      <c r="CM20" s="217">
        <f t="shared" si="50"/>
        <v>0</v>
      </c>
      <c r="CN20" s="150">
        <v>0</v>
      </c>
    </row>
    <row r="21" spans="2:92" s="12" customFormat="1" ht="13.5" customHeight="1">
      <c r="B21" s="262">
        <v>6</v>
      </c>
      <c r="C21" s="329" t="s">
        <v>110</v>
      </c>
      <c r="D21" s="80" t="s">
        <v>157</v>
      </c>
      <c r="E21" s="101">
        <v>18</v>
      </c>
      <c r="F21" s="79">
        <v>3</v>
      </c>
      <c r="G21" s="77">
        <f t="shared" si="2"/>
        <v>0.16666666666666666</v>
      </c>
      <c r="H21" s="79">
        <v>15</v>
      </c>
      <c r="I21" s="77">
        <f t="shared" si="3"/>
        <v>0.83333333333333337</v>
      </c>
      <c r="J21" s="101">
        <v>57</v>
      </c>
      <c r="K21" s="79">
        <v>9</v>
      </c>
      <c r="L21" s="77">
        <f t="shared" si="4"/>
        <v>0.15789473684210525</v>
      </c>
      <c r="M21" s="79">
        <v>48</v>
      </c>
      <c r="N21" s="77">
        <f t="shared" si="5"/>
        <v>0.84210526315789469</v>
      </c>
      <c r="O21" s="101">
        <v>2038</v>
      </c>
      <c r="P21" s="79">
        <v>650</v>
      </c>
      <c r="Q21" s="77">
        <f t="shared" si="6"/>
        <v>0.31894013738959764</v>
      </c>
      <c r="R21" s="79">
        <v>1388</v>
      </c>
      <c r="S21" s="77">
        <f t="shared" si="7"/>
        <v>0.6810598626104023</v>
      </c>
      <c r="T21" s="101">
        <v>1902</v>
      </c>
      <c r="U21" s="79">
        <v>605</v>
      </c>
      <c r="V21" s="77">
        <f t="shared" si="8"/>
        <v>0.31808622502628814</v>
      </c>
      <c r="W21" s="79">
        <v>1297</v>
      </c>
      <c r="X21" s="77">
        <f t="shared" si="9"/>
        <v>0.68191377497371186</v>
      </c>
      <c r="Y21" s="101">
        <v>1115</v>
      </c>
      <c r="Z21" s="79">
        <v>299</v>
      </c>
      <c r="AA21" s="77">
        <f t="shared" si="10"/>
        <v>0.26816143497757849</v>
      </c>
      <c r="AB21" s="79">
        <v>816</v>
      </c>
      <c r="AC21" s="77">
        <f t="shared" si="11"/>
        <v>0.73183856502242151</v>
      </c>
      <c r="AD21" s="101">
        <v>427</v>
      </c>
      <c r="AE21" s="79">
        <v>83</v>
      </c>
      <c r="AF21" s="77">
        <f t="shared" si="12"/>
        <v>0.19437939110070257</v>
      </c>
      <c r="AG21" s="79">
        <v>344</v>
      </c>
      <c r="AH21" s="77">
        <f t="shared" si="13"/>
        <v>0.80562060889929743</v>
      </c>
      <c r="AI21" s="101">
        <v>95</v>
      </c>
      <c r="AJ21" s="79">
        <v>16</v>
      </c>
      <c r="AK21" s="77">
        <f t="shared" si="14"/>
        <v>0.16842105263157894</v>
      </c>
      <c r="AL21" s="79">
        <v>79</v>
      </c>
      <c r="AM21" s="77">
        <f t="shared" si="15"/>
        <v>0.83157894736842108</v>
      </c>
      <c r="AN21" s="101">
        <f t="shared" si="16"/>
        <v>5652</v>
      </c>
      <c r="AO21" s="79">
        <f t="shared" si="0"/>
        <v>1665</v>
      </c>
      <c r="AP21" s="77">
        <f t="shared" si="17"/>
        <v>0.29458598726114649</v>
      </c>
      <c r="AQ21" s="78">
        <f t="shared" si="1"/>
        <v>3987</v>
      </c>
      <c r="AR21" s="77">
        <f t="shared" si="18"/>
        <v>0.70541401273885351</v>
      </c>
      <c r="AS21" s="98"/>
      <c r="AT21" s="272">
        <v>6</v>
      </c>
      <c r="AU21" s="342" t="s">
        <v>110</v>
      </c>
      <c r="AV21" s="11" t="s">
        <v>157</v>
      </c>
      <c r="AW21" s="225">
        <v>5529</v>
      </c>
      <c r="AX21" s="40">
        <v>1515</v>
      </c>
      <c r="AY21" s="91">
        <v>0.27400976668475313</v>
      </c>
      <c r="AZ21" s="40">
        <v>4014</v>
      </c>
      <c r="BA21" s="91">
        <v>0.72599023331524692</v>
      </c>
      <c r="BB21" s="58">
        <v>16</v>
      </c>
      <c r="BC21" s="11" t="s">
        <v>61</v>
      </c>
      <c r="BD21" s="38">
        <f t="shared" si="19"/>
        <v>0.14796846573681019</v>
      </c>
      <c r="BE21" s="38">
        <f t="shared" si="20"/>
        <v>0.16122526156561201</v>
      </c>
      <c r="BF21" s="38">
        <f t="shared" si="21"/>
        <v>0.85203153426318978</v>
      </c>
      <c r="BG21" s="38">
        <f t="shared" si="22"/>
        <v>0.83877473843438799</v>
      </c>
      <c r="BH21" s="38">
        <f t="shared" si="23"/>
        <v>1.4861995753715499E-2</v>
      </c>
      <c r="BI21" s="38">
        <f t="shared" si="24"/>
        <v>1.5819209039548022E-2</v>
      </c>
      <c r="BJ21" s="38">
        <f t="shared" si="25"/>
        <v>0.9851380042462845</v>
      </c>
      <c r="BK21" s="38">
        <f t="shared" si="26"/>
        <v>0.98418079096045197</v>
      </c>
      <c r="BM21" s="82" t="s">
        <v>15</v>
      </c>
      <c r="BN21" s="38">
        <f t="shared" si="27"/>
        <v>0.21706761205368447</v>
      </c>
      <c r="BO21" s="38">
        <f t="shared" si="28"/>
        <v>0.22190936620092441</v>
      </c>
      <c r="BP21" s="217">
        <f t="shared" si="29"/>
        <v>-0.50000000000000044</v>
      </c>
      <c r="BQ21" s="38">
        <f t="shared" si="30"/>
        <v>0.78293238794631548</v>
      </c>
      <c r="BR21" s="38">
        <f t="shared" si="31"/>
        <v>0.77809063379907561</v>
      </c>
      <c r="BS21" s="217">
        <f t="shared" si="32"/>
        <v>0.50000000000000044</v>
      </c>
      <c r="BT21" s="38">
        <f t="shared" si="33"/>
        <v>1.5440273919503844E-2</v>
      </c>
      <c r="BU21" s="38">
        <f t="shared" si="34"/>
        <v>1.627238269507254E-2</v>
      </c>
      <c r="BV21" s="217">
        <f t="shared" si="35"/>
        <v>-0.10000000000000009</v>
      </c>
      <c r="BW21" s="38">
        <f t="shared" si="36"/>
        <v>0.98455972608049613</v>
      </c>
      <c r="BX21" s="38">
        <f t="shared" si="37"/>
        <v>0.98372761730492742</v>
      </c>
      <c r="BY21" s="217">
        <f t="shared" si="38"/>
        <v>0.10000000000000009</v>
      </c>
      <c r="BZ21" s="58"/>
      <c r="CA21" s="82" t="s">
        <v>15</v>
      </c>
      <c r="CB21" s="38">
        <f t="shared" si="39"/>
        <v>0.18250950012255857</v>
      </c>
      <c r="CC21" s="38">
        <f t="shared" si="40"/>
        <v>0.18570970360787167</v>
      </c>
      <c r="CD21" s="217">
        <f t="shared" si="41"/>
        <v>-0.30000000000000027</v>
      </c>
      <c r="CE21" s="38">
        <f t="shared" si="42"/>
        <v>0.81749049987744149</v>
      </c>
      <c r="CF21" s="38">
        <f t="shared" si="43"/>
        <v>0.81429029639212835</v>
      </c>
      <c r="CG21" s="217">
        <f t="shared" si="44"/>
        <v>0.30000000000000027</v>
      </c>
      <c r="CH21" s="38">
        <f t="shared" si="45"/>
        <v>1.6720866219624399E-2</v>
      </c>
      <c r="CI21" s="38">
        <f t="shared" si="46"/>
        <v>1.7011451649022014E-2</v>
      </c>
      <c r="CJ21" s="217">
        <f t="shared" si="47"/>
        <v>0</v>
      </c>
      <c r="CK21" s="38">
        <f t="shared" si="48"/>
        <v>0.98327913378037557</v>
      </c>
      <c r="CL21" s="38">
        <f t="shared" si="49"/>
        <v>0.98298854835097793</v>
      </c>
      <c r="CM21" s="217">
        <f t="shared" si="50"/>
        <v>0</v>
      </c>
      <c r="CN21" s="150">
        <v>0</v>
      </c>
    </row>
    <row r="22" spans="2:92" s="12" customFormat="1" ht="13.5" customHeight="1">
      <c r="B22" s="263"/>
      <c r="C22" s="330"/>
      <c r="D22" s="70" t="s">
        <v>158</v>
      </c>
      <c r="E22" s="102">
        <v>7</v>
      </c>
      <c r="F22" s="69">
        <v>0</v>
      </c>
      <c r="G22" s="67">
        <f t="shared" si="2"/>
        <v>0</v>
      </c>
      <c r="H22" s="69">
        <v>7</v>
      </c>
      <c r="I22" s="67">
        <f t="shared" si="3"/>
        <v>1</v>
      </c>
      <c r="J22" s="102">
        <v>50</v>
      </c>
      <c r="K22" s="69">
        <v>0</v>
      </c>
      <c r="L22" s="67">
        <f t="shared" si="4"/>
        <v>0</v>
      </c>
      <c r="M22" s="69">
        <v>50</v>
      </c>
      <c r="N22" s="67">
        <f t="shared" si="5"/>
        <v>1</v>
      </c>
      <c r="O22" s="102">
        <v>1719</v>
      </c>
      <c r="P22" s="69">
        <v>26</v>
      </c>
      <c r="Q22" s="67">
        <f t="shared" si="6"/>
        <v>1.5125072716695753E-2</v>
      </c>
      <c r="R22" s="69">
        <v>1693</v>
      </c>
      <c r="S22" s="67">
        <f t="shared" si="7"/>
        <v>0.98487492728330428</v>
      </c>
      <c r="T22" s="102">
        <v>1476</v>
      </c>
      <c r="U22" s="69">
        <v>30</v>
      </c>
      <c r="V22" s="67">
        <f t="shared" si="8"/>
        <v>2.032520325203252E-2</v>
      </c>
      <c r="W22" s="69">
        <v>1446</v>
      </c>
      <c r="X22" s="67">
        <f t="shared" si="9"/>
        <v>0.97967479674796742</v>
      </c>
      <c r="Y22" s="102">
        <v>1077</v>
      </c>
      <c r="Z22" s="69">
        <v>22</v>
      </c>
      <c r="AA22" s="67">
        <f t="shared" si="10"/>
        <v>2.0427112349117919E-2</v>
      </c>
      <c r="AB22" s="69">
        <v>1055</v>
      </c>
      <c r="AC22" s="67">
        <f t="shared" si="11"/>
        <v>0.97957288765088213</v>
      </c>
      <c r="AD22" s="102">
        <v>495</v>
      </c>
      <c r="AE22" s="69">
        <v>6</v>
      </c>
      <c r="AF22" s="67">
        <f t="shared" si="12"/>
        <v>1.2121212121212121E-2</v>
      </c>
      <c r="AG22" s="69">
        <v>489</v>
      </c>
      <c r="AH22" s="67">
        <f t="shared" si="13"/>
        <v>0.98787878787878791</v>
      </c>
      <c r="AI22" s="102">
        <v>192</v>
      </c>
      <c r="AJ22" s="69">
        <v>2</v>
      </c>
      <c r="AK22" s="67">
        <f t="shared" si="14"/>
        <v>1.0416666666666666E-2</v>
      </c>
      <c r="AL22" s="69">
        <v>190</v>
      </c>
      <c r="AM22" s="67">
        <f t="shared" si="15"/>
        <v>0.98958333333333337</v>
      </c>
      <c r="AN22" s="102">
        <f t="shared" si="16"/>
        <v>5016</v>
      </c>
      <c r="AO22" s="69">
        <f t="shared" si="0"/>
        <v>86</v>
      </c>
      <c r="AP22" s="67">
        <f t="shared" si="17"/>
        <v>1.7145135566188199E-2</v>
      </c>
      <c r="AQ22" s="68">
        <f t="shared" si="1"/>
        <v>4930</v>
      </c>
      <c r="AR22" s="67">
        <f t="shared" si="18"/>
        <v>0.98285486443381176</v>
      </c>
      <c r="AS22" s="98"/>
      <c r="AT22" s="272"/>
      <c r="AU22" s="342"/>
      <c r="AV22" s="11" t="s">
        <v>158</v>
      </c>
      <c r="AW22" s="225">
        <v>5038</v>
      </c>
      <c r="AX22" s="40">
        <v>59</v>
      </c>
      <c r="AY22" s="91">
        <v>1.1710996427153633E-2</v>
      </c>
      <c r="AZ22" s="40">
        <v>4979</v>
      </c>
      <c r="BA22" s="91">
        <v>0.98828900357284633</v>
      </c>
      <c r="BB22" s="58">
        <v>17</v>
      </c>
      <c r="BC22" s="11" t="s">
        <v>117</v>
      </c>
      <c r="BD22" s="38">
        <f t="shared" si="19"/>
        <v>0.16316209741815277</v>
      </c>
      <c r="BE22" s="38">
        <f t="shared" si="20"/>
        <v>0.16389043124190264</v>
      </c>
      <c r="BF22" s="38">
        <f t="shared" si="21"/>
        <v>0.8368379025818472</v>
      </c>
      <c r="BG22" s="38">
        <f t="shared" si="22"/>
        <v>0.83610956875809739</v>
      </c>
      <c r="BH22" s="38">
        <f t="shared" si="23"/>
        <v>2.4890829694323144E-2</v>
      </c>
      <c r="BI22" s="38">
        <f t="shared" si="24"/>
        <v>2.8669234060761661E-2</v>
      </c>
      <c r="BJ22" s="38">
        <f t="shared" si="25"/>
        <v>0.9751091703056769</v>
      </c>
      <c r="BK22" s="38">
        <f t="shared" si="26"/>
        <v>0.97133076593923839</v>
      </c>
      <c r="BM22" s="82" t="s">
        <v>26</v>
      </c>
      <c r="BN22" s="38">
        <f t="shared" si="27"/>
        <v>0.21362090567388581</v>
      </c>
      <c r="BO22" s="38">
        <f t="shared" si="28"/>
        <v>0.2282114437286851</v>
      </c>
      <c r="BP22" s="217">
        <f t="shared" si="29"/>
        <v>-1.4000000000000012</v>
      </c>
      <c r="BQ22" s="38">
        <f t="shared" si="30"/>
        <v>0.78637909432611419</v>
      </c>
      <c r="BR22" s="38">
        <f t="shared" si="31"/>
        <v>0.77178855627131493</v>
      </c>
      <c r="BS22" s="217">
        <f t="shared" si="32"/>
        <v>1.4000000000000012</v>
      </c>
      <c r="BT22" s="38">
        <f t="shared" si="33"/>
        <v>5.1465798045602605E-2</v>
      </c>
      <c r="BU22" s="38">
        <f t="shared" si="34"/>
        <v>5.5375437686421995E-2</v>
      </c>
      <c r="BV22" s="217">
        <f t="shared" si="35"/>
        <v>-0.40000000000000036</v>
      </c>
      <c r="BW22" s="38">
        <f t="shared" si="36"/>
        <v>0.94853420195439742</v>
      </c>
      <c r="BX22" s="38">
        <f t="shared" si="37"/>
        <v>0.94462456231357805</v>
      </c>
      <c r="BY22" s="217">
        <f t="shared" si="38"/>
        <v>0.40000000000000036</v>
      </c>
      <c r="BZ22" s="58"/>
      <c r="CA22" s="82" t="s">
        <v>26</v>
      </c>
      <c r="CB22" s="38">
        <f t="shared" si="39"/>
        <v>0.18250950012255857</v>
      </c>
      <c r="CC22" s="38">
        <f t="shared" si="40"/>
        <v>0.18570970360787167</v>
      </c>
      <c r="CD22" s="217">
        <f t="shared" si="41"/>
        <v>-0.30000000000000027</v>
      </c>
      <c r="CE22" s="38">
        <f t="shared" si="42"/>
        <v>0.81749049987744149</v>
      </c>
      <c r="CF22" s="38">
        <f t="shared" si="43"/>
        <v>0.81429029639212835</v>
      </c>
      <c r="CG22" s="217">
        <f t="shared" si="44"/>
        <v>0.30000000000000027</v>
      </c>
      <c r="CH22" s="38">
        <f t="shared" si="45"/>
        <v>1.6720866219624399E-2</v>
      </c>
      <c r="CI22" s="38">
        <f t="shared" si="46"/>
        <v>1.7011451649022014E-2</v>
      </c>
      <c r="CJ22" s="217">
        <f t="shared" si="47"/>
        <v>0</v>
      </c>
      <c r="CK22" s="38">
        <f t="shared" si="48"/>
        <v>0.98327913378037557</v>
      </c>
      <c r="CL22" s="38">
        <f t="shared" si="49"/>
        <v>0.98298854835097793</v>
      </c>
      <c r="CM22" s="217">
        <f t="shared" si="50"/>
        <v>0</v>
      </c>
      <c r="CN22" s="150">
        <v>0</v>
      </c>
    </row>
    <row r="23" spans="2:92" s="12" customFormat="1" ht="13.5" customHeight="1">
      <c r="B23" s="264"/>
      <c r="C23" s="332"/>
      <c r="D23" s="76" t="s">
        <v>74</v>
      </c>
      <c r="E23" s="103">
        <v>25</v>
      </c>
      <c r="F23" s="75">
        <v>3</v>
      </c>
      <c r="G23" s="13">
        <f t="shared" si="2"/>
        <v>0.12</v>
      </c>
      <c r="H23" s="75">
        <v>22</v>
      </c>
      <c r="I23" s="13">
        <f t="shared" si="3"/>
        <v>0.88</v>
      </c>
      <c r="J23" s="103">
        <v>107</v>
      </c>
      <c r="K23" s="75">
        <v>9</v>
      </c>
      <c r="L23" s="13">
        <f t="shared" si="4"/>
        <v>8.4112149532710276E-2</v>
      </c>
      <c r="M23" s="75">
        <v>98</v>
      </c>
      <c r="N23" s="13">
        <f t="shared" si="5"/>
        <v>0.91588785046728971</v>
      </c>
      <c r="O23" s="103">
        <v>3757</v>
      </c>
      <c r="P23" s="75">
        <v>676</v>
      </c>
      <c r="Q23" s="13">
        <f t="shared" si="6"/>
        <v>0.17993079584775087</v>
      </c>
      <c r="R23" s="75">
        <v>3081</v>
      </c>
      <c r="S23" s="13">
        <f t="shared" si="7"/>
        <v>0.82006920415224915</v>
      </c>
      <c r="T23" s="103">
        <v>3378</v>
      </c>
      <c r="U23" s="75">
        <v>635</v>
      </c>
      <c r="V23" s="13">
        <f t="shared" si="8"/>
        <v>0.18798105387803435</v>
      </c>
      <c r="W23" s="75">
        <v>2743</v>
      </c>
      <c r="X23" s="13">
        <f t="shared" si="9"/>
        <v>0.81201894612196568</v>
      </c>
      <c r="Y23" s="103">
        <v>2192</v>
      </c>
      <c r="Z23" s="75">
        <v>321</v>
      </c>
      <c r="AA23" s="13">
        <f t="shared" si="10"/>
        <v>0.14644160583941607</v>
      </c>
      <c r="AB23" s="75">
        <v>1871</v>
      </c>
      <c r="AC23" s="13">
        <f t="shared" si="11"/>
        <v>0.85355839416058399</v>
      </c>
      <c r="AD23" s="103">
        <v>922</v>
      </c>
      <c r="AE23" s="75">
        <v>89</v>
      </c>
      <c r="AF23" s="13">
        <f t="shared" si="12"/>
        <v>9.6529284164859008E-2</v>
      </c>
      <c r="AG23" s="75">
        <v>833</v>
      </c>
      <c r="AH23" s="13">
        <f t="shared" si="13"/>
        <v>0.90347071583514105</v>
      </c>
      <c r="AI23" s="103">
        <v>287</v>
      </c>
      <c r="AJ23" s="75">
        <v>18</v>
      </c>
      <c r="AK23" s="13">
        <f t="shared" si="14"/>
        <v>6.2717770034843204E-2</v>
      </c>
      <c r="AL23" s="75">
        <v>269</v>
      </c>
      <c r="AM23" s="13">
        <f t="shared" si="15"/>
        <v>0.93728222996515675</v>
      </c>
      <c r="AN23" s="103">
        <f t="shared" si="16"/>
        <v>10668</v>
      </c>
      <c r="AO23" s="75">
        <f t="shared" si="0"/>
        <v>1751</v>
      </c>
      <c r="AP23" s="13">
        <f t="shared" si="17"/>
        <v>0.16413573303337084</v>
      </c>
      <c r="AQ23" s="34">
        <f t="shared" si="1"/>
        <v>8917</v>
      </c>
      <c r="AR23" s="13">
        <f t="shared" si="18"/>
        <v>0.83586426696662919</v>
      </c>
      <c r="AS23" s="98"/>
      <c r="AT23" s="272"/>
      <c r="AU23" s="342"/>
      <c r="AV23" s="160" t="s">
        <v>74</v>
      </c>
      <c r="AW23" s="225">
        <v>10567</v>
      </c>
      <c r="AX23" s="40">
        <v>1574</v>
      </c>
      <c r="AY23" s="91">
        <v>0.14895429166272359</v>
      </c>
      <c r="AZ23" s="40">
        <v>8993</v>
      </c>
      <c r="BA23" s="91">
        <v>0.85104570833727644</v>
      </c>
      <c r="BB23" s="58">
        <v>18</v>
      </c>
      <c r="BC23" s="11" t="s">
        <v>62</v>
      </c>
      <c r="BD23" s="38">
        <f t="shared" si="19"/>
        <v>0.19253143178832802</v>
      </c>
      <c r="BE23" s="38">
        <f t="shared" si="20"/>
        <v>0.19698134974043452</v>
      </c>
      <c r="BF23" s="38">
        <f t="shared" si="21"/>
        <v>0.80746856821167201</v>
      </c>
      <c r="BG23" s="38">
        <f t="shared" si="22"/>
        <v>0.80301865025956543</v>
      </c>
      <c r="BH23" s="38">
        <f t="shared" si="23"/>
        <v>1.560140915953699E-2</v>
      </c>
      <c r="BI23" s="38">
        <f t="shared" si="24"/>
        <v>1.4116177389131793E-2</v>
      </c>
      <c r="BJ23" s="38">
        <f t="shared" si="25"/>
        <v>0.98439859084046299</v>
      </c>
      <c r="BK23" s="38">
        <f t="shared" si="26"/>
        <v>0.98588382261086815</v>
      </c>
      <c r="BM23" s="82" t="s">
        <v>27</v>
      </c>
      <c r="BN23" s="38">
        <f t="shared" si="27"/>
        <v>0.13786987771865958</v>
      </c>
      <c r="BO23" s="38">
        <f t="shared" si="28"/>
        <v>0.13858511564889189</v>
      </c>
      <c r="BP23" s="217">
        <f t="shared" si="29"/>
        <v>-0.10000000000000009</v>
      </c>
      <c r="BQ23" s="38">
        <f t="shared" si="30"/>
        <v>0.86213012228134045</v>
      </c>
      <c r="BR23" s="38">
        <f t="shared" si="31"/>
        <v>0.86141488435110813</v>
      </c>
      <c r="BS23" s="217">
        <f t="shared" si="32"/>
        <v>0.10000000000000009</v>
      </c>
      <c r="BT23" s="38">
        <f t="shared" si="33"/>
        <v>8.4847036328871885E-3</v>
      </c>
      <c r="BU23" s="38">
        <f t="shared" si="34"/>
        <v>7.9903147699757864E-3</v>
      </c>
      <c r="BV23" s="217">
        <f t="shared" si="35"/>
        <v>0</v>
      </c>
      <c r="BW23" s="38">
        <f t="shared" si="36"/>
        <v>0.99151529636711278</v>
      </c>
      <c r="BX23" s="38">
        <f t="shared" si="37"/>
        <v>0.9920096852300242</v>
      </c>
      <c r="BY23" s="217">
        <f t="shared" si="38"/>
        <v>0</v>
      </c>
      <c r="BZ23" s="58"/>
      <c r="CA23" s="82" t="s">
        <v>27</v>
      </c>
      <c r="CB23" s="38">
        <f t="shared" si="39"/>
        <v>0.18250950012255857</v>
      </c>
      <c r="CC23" s="38">
        <f t="shared" si="40"/>
        <v>0.18570970360787167</v>
      </c>
      <c r="CD23" s="217">
        <f t="shared" si="41"/>
        <v>-0.30000000000000027</v>
      </c>
      <c r="CE23" s="38">
        <f t="shared" si="42"/>
        <v>0.81749049987744149</v>
      </c>
      <c r="CF23" s="38">
        <f t="shared" si="43"/>
        <v>0.81429029639212835</v>
      </c>
      <c r="CG23" s="217">
        <f t="shared" si="44"/>
        <v>0.30000000000000027</v>
      </c>
      <c r="CH23" s="38">
        <f t="shared" si="45"/>
        <v>1.6720866219624399E-2</v>
      </c>
      <c r="CI23" s="38">
        <f t="shared" si="46"/>
        <v>1.7011451649022014E-2</v>
      </c>
      <c r="CJ23" s="217">
        <f t="shared" si="47"/>
        <v>0</v>
      </c>
      <c r="CK23" s="38">
        <f t="shared" si="48"/>
        <v>0.98327913378037557</v>
      </c>
      <c r="CL23" s="38">
        <f t="shared" si="49"/>
        <v>0.98298854835097793</v>
      </c>
      <c r="CM23" s="217">
        <f t="shared" si="50"/>
        <v>0</v>
      </c>
      <c r="CN23" s="150">
        <v>0</v>
      </c>
    </row>
    <row r="24" spans="2:92" s="12" customFormat="1" ht="13.5" customHeight="1">
      <c r="B24" s="262">
        <v>7</v>
      </c>
      <c r="C24" s="329" t="s">
        <v>111</v>
      </c>
      <c r="D24" s="80" t="s">
        <v>157</v>
      </c>
      <c r="E24" s="101">
        <v>19</v>
      </c>
      <c r="F24" s="79">
        <v>3</v>
      </c>
      <c r="G24" s="77">
        <f t="shared" si="2"/>
        <v>0.15789473684210525</v>
      </c>
      <c r="H24" s="79">
        <v>16</v>
      </c>
      <c r="I24" s="77">
        <f t="shared" si="3"/>
        <v>0.84210526315789469</v>
      </c>
      <c r="J24" s="101">
        <v>55</v>
      </c>
      <c r="K24" s="79">
        <v>9</v>
      </c>
      <c r="L24" s="77">
        <f t="shared" si="4"/>
        <v>0.16363636363636364</v>
      </c>
      <c r="M24" s="79">
        <v>46</v>
      </c>
      <c r="N24" s="77">
        <f t="shared" si="5"/>
        <v>0.83636363636363631</v>
      </c>
      <c r="O24" s="101">
        <v>1845</v>
      </c>
      <c r="P24" s="79">
        <v>452</v>
      </c>
      <c r="Q24" s="77">
        <f t="shared" si="6"/>
        <v>0.24498644986449863</v>
      </c>
      <c r="R24" s="79">
        <v>1393</v>
      </c>
      <c r="S24" s="77">
        <f t="shared" si="7"/>
        <v>0.75501355013550131</v>
      </c>
      <c r="T24" s="101">
        <v>1674</v>
      </c>
      <c r="U24" s="79">
        <v>440</v>
      </c>
      <c r="V24" s="77">
        <f t="shared" si="8"/>
        <v>0.26284348864994028</v>
      </c>
      <c r="W24" s="79">
        <v>1234</v>
      </c>
      <c r="X24" s="77">
        <f t="shared" si="9"/>
        <v>0.73715651135005977</v>
      </c>
      <c r="Y24" s="101">
        <v>1008</v>
      </c>
      <c r="Z24" s="79">
        <v>190</v>
      </c>
      <c r="AA24" s="77">
        <f t="shared" si="10"/>
        <v>0.18849206349206349</v>
      </c>
      <c r="AB24" s="79">
        <v>818</v>
      </c>
      <c r="AC24" s="77">
        <f t="shared" si="11"/>
        <v>0.81150793650793651</v>
      </c>
      <c r="AD24" s="101">
        <v>386</v>
      </c>
      <c r="AE24" s="79">
        <v>48</v>
      </c>
      <c r="AF24" s="77">
        <f t="shared" si="12"/>
        <v>0.12435233160621761</v>
      </c>
      <c r="AG24" s="79">
        <v>338</v>
      </c>
      <c r="AH24" s="77">
        <f t="shared" si="13"/>
        <v>0.87564766839378239</v>
      </c>
      <c r="AI24" s="101">
        <v>103</v>
      </c>
      <c r="AJ24" s="79">
        <v>5</v>
      </c>
      <c r="AK24" s="77">
        <f t="shared" si="14"/>
        <v>4.8543689320388349E-2</v>
      </c>
      <c r="AL24" s="79">
        <v>98</v>
      </c>
      <c r="AM24" s="77">
        <f t="shared" si="15"/>
        <v>0.95145631067961167</v>
      </c>
      <c r="AN24" s="101">
        <f t="shared" si="16"/>
        <v>5090</v>
      </c>
      <c r="AO24" s="79">
        <f t="shared" si="0"/>
        <v>1147</v>
      </c>
      <c r="AP24" s="77">
        <f t="shared" si="17"/>
        <v>0.22534381139489196</v>
      </c>
      <c r="AQ24" s="78">
        <f t="shared" si="1"/>
        <v>3943</v>
      </c>
      <c r="AR24" s="77">
        <f t="shared" si="18"/>
        <v>0.7746561886051081</v>
      </c>
      <c r="AS24" s="98"/>
      <c r="AT24" s="272">
        <v>7</v>
      </c>
      <c r="AU24" s="342" t="s">
        <v>111</v>
      </c>
      <c r="AV24" s="11" t="s">
        <v>157</v>
      </c>
      <c r="AW24" s="225">
        <v>4960</v>
      </c>
      <c r="AX24" s="40">
        <v>1179</v>
      </c>
      <c r="AY24" s="91">
        <v>0.23770161290322581</v>
      </c>
      <c r="AZ24" s="40">
        <v>3781</v>
      </c>
      <c r="BA24" s="91">
        <v>0.76229838709677422</v>
      </c>
      <c r="BB24" s="58">
        <v>19</v>
      </c>
      <c r="BC24" s="11" t="s">
        <v>118</v>
      </c>
      <c r="BD24" s="38">
        <f t="shared" si="19"/>
        <v>0.11727416798732171</v>
      </c>
      <c r="BE24" s="38">
        <f t="shared" si="20"/>
        <v>0.1197868822340621</v>
      </c>
      <c r="BF24" s="38">
        <f t="shared" si="21"/>
        <v>0.88272583201267829</v>
      </c>
      <c r="BG24" s="38">
        <f t="shared" si="22"/>
        <v>0.88021311776593791</v>
      </c>
      <c r="BH24" s="38">
        <f t="shared" si="23"/>
        <v>9.6324836988737408E-3</v>
      </c>
      <c r="BI24" s="38">
        <f t="shared" si="24"/>
        <v>8.6318515321536469E-3</v>
      </c>
      <c r="BJ24" s="38">
        <f t="shared" si="25"/>
        <v>0.99036751630112629</v>
      </c>
      <c r="BK24" s="38">
        <f t="shared" si="26"/>
        <v>0.99136814846784638</v>
      </c>
      <c r="BM24" s="82" t="s">
        <v>16</v>
      </c>
      <c r="BN24" s="38">
        <f t="shared" si="27"/>
        <v>0.19361970941250789</v>
      </c>
      <c r="BO24" s="38">
        <f t="shared" si="28"/>
        <v>0.21134481987021705</v>
      </c>
      <c r="BP24" s="217">
        <f t="shared" si="29"/>
        <v>-1.6999999999999988</v>
      </c>
      <c r="BQ24" s="38">
        <f t="shared" si="30"/>
        <v>0.80638029058749205</v>
      </c>
      <c r="BR24" s="38">
        <f t="shared" si="31"/>
        <v>0.78865518012978297</v>
      </c>
      <c r="BS24" s="217">
        <f t="shared" si="32"/>
        <v>1.7000000000000015</v>
      </c>
      <c r="BT24" s="38">
        <f t="shared" si="33"/>
        <v>1.008760286700292E-2</v>
      </c>
      <c r="BU24" s="38">
        <f t="shared" si="34"/>
        <v>1.0183572289963822E-2</v>
      </c>
      <c r="BV24" s="217">
        <f t="shared" si="35"/>
        <v>0</v>
      </c>
      <c r="BW24" s="38">
        <f t="shared" si="36"/>
        <v>0.98991239713299706</v>
      </c>
      <c r="BX24" s="38">
        <f t="shared" si="37"/>
        <v>0.9898164277100362</v>
      </c>
      <c r="BY24" s="217">
        <f t="shared" si="38"/>
        <v>0</v>
      </c>
      <c r="BZ24" s="58"/>
      <c r="CA24" s="82" t="s">
        <v>16</v>
      </c>
      <c r="CB24" s="38">
        <f t="shared" si="39"/>
        <v>0.18250950012255857</v>
      </c>
      <c r="CC24" s="38">
        <f t="shared" si="40"/>
        <v>0.18570970360787167</v>
      </c>
      <c r="CD24" s="217">
        <f t="shared" si="41"/>
        <v>-0.30000000000000027</v>
      </c>
      <c r="CE24" s="38">
        <f t="shared" si="42"/>
        <v>0.81749049987744149</v>
      </c>
      <c r="CF24" s="38">
        <f t="shared" si="43"/>
        <v>0.81429029639212835</v>
      </c>
      <c r="CG24" s="217">
        <f t="shared" si="44"/>
        <v>0.30000000000000027</v>
      </c>
      <c r="CH24" s="38">
        <f t="shared" si="45"/>
        <v>1.6720866219624399E-2</v>
      </c>
      <c r="CI24" s="38">
        <f t="shared" si="46"/>
        <v>1.7011451649022014E-2</v>
      </c>
      <c r="CJ24" s="217">
        <f t="shared" si="47"/>
        <v>0</v>
      </c>
      <c r="CK24" s="38">
        <f t="shared" si="48"/>
        <v>0.98327913378037557</v>
      </c>
      <c r="CL24" s="38">
        <f t="shared" si="49"/>
        <v>0.98298854835097793</v>
      </c>
      <c r="CM24" s="217">
        <f t="shared" si="50"/>
        <v>0</v>
      </c>
      <c r="CN24" s="150">
        <v>0</v>
      </c>
    </row>
    <row r="25" spans="2:92" s="12" customFormat="1" ht="13.5" customHeight="1">
      <c r="B25" s="263"/>
      <c r="C25" s="330"/>
      <c r="D25" s="70" t="s">
        <v>158</v>
      </c>
      <c r="E25" s="102">
        <v>10</v>
      </c>
      <c r="F25" s="69">
        <v>0</v>
      </c>
      <c r="G25" s="64">
        <f t="shared" si="2"/>
        <v>0</v>
      </c>
      <c r="H25" s="69">
        <v>10</v>
      </c>
      <c r="I25" s="64">
        <f t="shared" si="3"/>
        <v>1</v>
      </c>
      <c r="J25" s="102">
        <v>36</v>
      </c>
      <c r="K25" s="69">
        <v>0</v>
      </c>
      <c r="L25" s="64">
        <f t="shared" si="4"/>
        <v>0</v>
      </c>
      <c r="M25" s="69">
        <v>36</v>
      </c>
      <c r="N25" s="64">
        <f t="shared" si="5"/>
        <v>1</v>
      </c>
      <c r="O25" s="102">
        <v>1676</v>
      </c>
      <c r="P25" s="69">
        <v>9</v>
      </c>
      <c r="Q25" s="64">
        <f t="shared" si="6"/>
        <v>5.3699284009546535E-3</v>
      </c>
      <c r="R25" s="69">
        <v>1667</v>
      </c>
      <c r="S25" s="64">
        <f t="shared" si="7"/>
        <v>0.99463007159904537</v>
      </c>
      <c r="T25" s="102">
        <v>1350</v>
      </c>
      <c r="U25" s="69">
        <v>4</v>
      </c>
      <c r="V25" s="64">
        <f t="shared" si="8"/>
        <v>2.9629629629629628E-3</v>
      </c>
      <c r="W25" s="69">
        <v>1346</v>
      </c>
      <c r="X25" s="64">
        <f t="shared" si="9"/>
        <v>0.99703703703703705</v>
      </c>
      <c r="Y25" s="102">
        <v>873</v>
      </c>
      <c r="Z25" s="69">
        <v>3</v>
      </c>
      <c r="AA25" s="64">
        <f t="shared" si="10"/>
        <v>3.4364261168384879E-3</v>
      </c>
      <c r="AB25" s="69">
        <v>870</v>
      </c>
      <c r="AC25" s="64">
        <f t="shared" si="11"/>
        <v>0.99656357388316152</v>
      </c>
      <c r="AD25" s="102">
        <v>408</v>
      </c>
      <c r="AE25" s="69">
        <v>2</v>
      </c>
      <c r="AF25" s="64">
        <f t="shared" si="12"/>
        <v>4.9019607843137254E-3</v>
      </c>
      <c r="AG25" s="69">
        <v>406</v>
      </c>
      <c r="AH25" s="64">
        <f t="shared" si="13"/>
        <v>0.99509803921568629</v>
      </c>
      <c r="AI25" s="102">
        <v>149</v>
      </c>
      <c r="AJ25" s="69">
        <v>0</v>
      </c>
      <c r="AK25" s="64">
        <f t="shared" si="14"/>
        <v>0</v>
      </c>
      <c r="AL25" s="69">
        <v>149</v>
      </c>
      <c r="AM25" s="64">
        <f t="shared" si="15"/>
        <v>1</v>
      </c>
      <c r="AN25" s="102">
        <f t="shared" si="16"/>
        <v>4502</v>
      </c>
      <c r="AO25" s="69">
        <f t="shared" si="0"/>
        <v>18</v>
      </c>
      <c r="AP25" s="64">
        <f t="shared" si="17"/>
        <v>3.9982230119946687E-3</v>
      </c>
      <c r="AQ25" s="68">
        <f t="shared" si="1"/>
        <v>4484</v>
      </c>
      <c r="AR25" s="64">
        <f t="shared" si="18"/>
        <v>0.99600177698800529</v>
      </c>
      <c r="AS25" s="98"/>
      <c r="AT25" s="272"/>
      <c r="AU25" s="342"/>
      <c r="AV25" s="11" t="s">
        <v>158</v>
      </c>
      <c r="AW25" s="225">
        <v>4468</v>
      </c>
      <c r="AX25" s="40">
        <v>17</v>
      </c>
      <c r="AY25" s="91">
        <v>3.8048343777976725E-3</v>
      </c>
      <c r="AZ25" s="40">
        <v>4451</v>
      </c>
      <c r="BA25" s="91">
        <v>0.99619516562220234</v>
      </c>
      <c r="BB25" s="58">
        <v>20</v>
      </c>
      <c r="BC25" s="11" t="s">
        <v>119</v>
      </c>
      <c r="BD25" s="38">
        <f t="shared" si="19"/>
        <v>0.15260435247948625</v>
      </c>
      <c r="BE25" s="38">
        <f t="shared" si="20"/>
        <v>0.15578593443541608</v>
      </c>
      <c r="BF25" s="38">
        <f t="shared" si="21"/>
        <v>0.84739564752051377</v>
      </c>
      <c r="BG25" s="38">
        <f t="shared" si="22"/>
        <v>0.84421406556458389</v>
      </c>
      <c r="BH25" s="38">
        <f t="shared" si="23"/>
        <v>1.9646139705882353E-2</v>
      </c>
      <c r="BI25" s="38">
        <f t="shared" si="24"/>
        <v>2.2143590914279192E-2</v>
      </c>
      <c r="BJ25" s="38">
        <f t="shared" si="25"/>
        <v>0.98035386029411764</v>
      </c>
      <c r="BK25" s="38">
        <f t="shared" si="26"/>
        <v>0.9778564090857208</v>
      </c>
      <c r="BM25" s="82" t="s">
        <v>48</v>
      </c>
      <c r="BN25" s="38">
        <f t="shared" si="27"/>
        <v>0.31328185328185326</v>
      </c>
      <c r="BO25" s="38">
        <f t="shared" si="28"/>
        <v>0.31778957849319617</v>
      </c>
      <c r="BP25" s="217">
        <f t="shared" si="29"/>
        <v>-0.50000000000000044</v>
      </c>
      <c r="BQ25" s="38">
        <f t="shared" si="30"/>
        <v>0.68671814671814668</v>
      </c>
      <c r="BR25" s="38">
        <f t="shared" si="31"/>
        <v>0.68221042150680389</v>
      </c>
      <c r="BS25" s="217">
        <f t="shared" si="32"/>
        <v>0.50000000000000044</v>
      </c>
      <c r="BT25" s="38">
        <f t="shared" si="33"/>
        <v>1.3924703455389376E-2</v>
      </c>
      <c r="BU25" s="38">
        <f t="shared" si="34"/>
        <v>1.4718076285240465E-2</v>
      </c>
      <c r="BV25" s="217">
        <f t="shared" si="35"/>
        <v>-9.9999999999999922E-2</v>
      </c>
      <c r="BW25" s="38">
        <f t="shared" si="36"/>
        <v>0.98607529654461057</v>
      </c>
      <c r="BX25" s="38">
        <f t="shared" si="37"/>
        <v>0.98528192371475953</v>
      </c>
      <c r="BY25" s="217">
        <f t="shared" si="38"/>
        <v>0.10000000000000009</v>
      </c>
      <c r="BZ25" s="58"/>
      <c r="CA25" s="82" t="s">
        <v>48</v>
      </c>
      <c r="CB25" s="38">
        <f t="shared" si="39"/>
        <v>0.18250950012255857</v>
      </c>
      <c r="CC25" s="38">
        <f t="shared" si="40"/>
        <v>0.18570970360787167</v>
      </c>
      <c r="CD25" s="217">
        <f t="shared" si="41"/>
        <v>-0.30000000000000027</v>
      </c>
      <c r="CE25" s="38">
        <f t="shared" si="42"/>
        <v>0.81749049987744149</v>
      </c>
      <c r="CF25" s="38">
        <f t="shared" si="43"/>
        <v>0.81429029639212835</v>
      </c>
      <c r="CG25" s="217">
        <f t="shared" si="44"/>
        <v>0.30000000000000027</v>
      </c>
      <c r="CH25" s="38">
        <f t="shared" si="45"/>
        <v>1.6720866219624399E-2</v>
      </c>
      <c r="CI25" s="38">
        <f t="shared" si="46"/>
        <v>1.7011451649022014E-2</v>
      </c>
      <c r="CJ25" s="217">
        <f t="shared" si="47"/>
        <v>0</v>
      </c>
      <c r="CK25" s="38">
        <f t="shared" si="48"/>
        <v>0.98327913378037557</v>
      </c>
      <c r="CL25" s="38">
        <f t="shared" si="49"/>
        <v>0.98298854835097793</v>
      </c>
      <c r="CM25" s="217">
        <f t="shared" si="50"/>
        <v>0</v>
      </c>
      <c r="CN25" s="150">
        <v>0</v>
      </c>
    </row>
    <row r="26" spans="2:92" s="12" customFormat="1" ht="13.5" customHeight="1">
      <c r="B26" s="264"/>
      <c r="C26" s="332"/>
      <c r="D26" s="76" t="s">
        <v>74</v>
      </c>
      <c r="E26" s="103">
        <v>29</v>
      </c>
      <c r="F26" s="75">
        <v>3</v>
      </c>
      <c r="G26" s="13">
        <f t="shared" si="2"/>
        <v>0.10344827586206896</v>
      </c>
      <c r="H26" s="75">
        <v>26</v>
      </c>
      <c r="I26" s="13">
        <f t="shared" si="3"/>
        <v>0.89655172413793105</v>
      </c>
      <c r="J26" s="103">
        <v>91</v>
      </c>
      <c r="K26" s="75">
        <v>9</v>
      </c>
      <c r="L26" s="13">
        <f t="shared" si="4"/>
        <v>9.8901098901098897E-2</v>
      </c>
      <c r="M26" s="75">
        <v>82</v>
      </c>
      <c r="N26" s="13">
        <f t="shared" si="5"/>
        <v>0.90109890109890112</v>
      </c>
      <c r="O26" s="103">
        <v>3521</v>
      </c>
      <c r="P26" s="75">
        <v>461</v>
      </c>
      <c r="Q26" s="13">
        <f t="shared" si="6"/>
        <v>0.13092871343368362</v>
      </c>
      <c r="R26" s="75">
        <v>3060</v>
      </c>
      <c r="S26" s="13">
        <f t="shared" si="7"/>
        <v>0.86907128656631638</v>
      </c>
      <c r="T26" s="103">
        <v>3024</v>
      </c>
      <c r="U26" s="75">
        <v>444</v>
      </c>
      <c r="V26" s="13">
        <f t="shared" si="8"/>
        <v>0.14682539682539683</v>
      </c>
      <c r="W26" s="75">
        <v>2580</v>
      </c>
      <c r="X26" s="13">
        <f t="shared" si="9"/>
        <v>0.85317460317460314</v>
      </c>
      <c r="Y26" s="103">
        <v>1881</v>
      </c>
      <c r="Z26" s="75">
        <v>193</v>
      </c>
      <c r="AA26" s="13">
        <f t="shared" si="10"/>
        <v>0.10260499734183945</v>
      </c>
      <c r="AB26" s="75">
        <v>1688</v>
      </c>
      <c r="AC26" s="13">
        <f t="shared" si="11"/>
        <v>0.89739500265816052</v>
      </c>
      <c r="AD26" s="103">
        <v>794</v>
      </c>
      <c r="AE26" s="75">
        <v>50</v>
      </c>
      <c r="AF26" s="13">
        <f t="shared" si="12"/>
        <v>6.2972292191435769E-2</v>
      </c>
      <c r="AG26" s="75">
        <v>744</v>
      </c>
      <c r="AH26" s="13">
        <f t="shared" si="13"/>
        <v>0.93702770780856426</v>
      </c>
      <c r="AI26" s="103">
        <v>252</v>
      </c>
      <c r="AJ26" s="75">
        <v>5</v>
      </c>
      <c r="AK26" s="13">
        <f t="shared" si="14"/>
        <v>1.984126984126984E-2</v>
      </c>
      <c r="AL26" s="75">
        <v>247</v>
      </c>
      <c r="AM26" s="13">
        <f t="shared" si="15"/>
        <v>0.98015873015873012</v>
      </c>
      <c r="AN26" s="103">
        <f t="shared" si="16"/>
        <v>9592</v>
      </c>
      <c r="AO26" s="75">
        <f t="shared" si="0"/>
        <v>1165</v>
      </c>
      <c r="AP26" s="13">
        <f t="shared" si="17"/>
        <v>0.12145537948290241</v>
      </c>
      <c r="AQ26" s="34">
        <f t="shared" si="1"/>
        <v>8427</v>
      </c>
      <c r="AR26" s="13">
        <f t="shared" si="18"/>
        <v>0.87854462051709759</v>
      </c>
      <c r="AS26" s="98"/>
      <c r="AT26" s="272"/>
      <c r="AU26" s="342"/>
      <c r="AV26" s="160" t="s">
        <v>74</v>
      </c>
      <c r="AW26" s="225">
        <v>9428</v>
      </c>
      <c r="AX26" s="40">
        <v>1196</v>
      </c>
      <c r="AY26" s="91">
        <v>0.12685617310140007</v>
      </c>
      <c r="AZ26" s="40">
        <v>8232</v>
      </c>
      <c r="BA26" s="91">
        <v>0.87314382689859993</v>
      </c>
      <c r="BB26" s="58">
        <v>21</v>
      </c>
      <c r="BC26" s="11" t="s">
        <v>120</v>
      </c>
      <c r="BD26" s="38">
        <f t="shared" si="19"/>
        <v>0.1538359083644113</v>
      </c>
      <c r="BE26" s="38">
        <f t="shared" si="20"/>
        <v>0.14456836018174307</v>
      </c>
      <c r="BF26" s="38">
        <f t="shared" si="21"/>
        <v>0.8461640916355887</v>
      </c>
      <c r="BG26" s="38">
        <f t="shared" si="22"/>
        <v>0.85543163981825687</v>
      </c>
      <c r="BH26" s="38">
        <f t="shared" si="23"/>
        <v>1.4965259219668627E-2</v>
      </c>
      <c r="BI26" s="38">
        <f t="shared" si="24"/>
        <v>1.7888770811193767E-2</v>
      </c>
      <c r="BJ26" s="38">
        <f t="shared" si="25"/>
        <v>0.98503474078033137</v>
      </c>
      <c r="BK26" s="38">
        <f t="shared" si="26"/>
        <v>0.98211122918880622</v>
      </c>
      <c r="BM26" s="82" t="s">
        <v>4</v>
      </c>
      <c r="BN26" s="38">
        <f t="shared" si="27"/>
        <v>0.2724603640634175</v>
      </c>
      <c r="BO26" s="38">
        <f t="shared" si="28"/>
        <v>0.28852982954545453</v>
      </c>
      <c r="BP26" s="217">
        <f t="shared" si="29"/>
        <v>-1.699999999999996</v>
      </c>
      <c r="BQ26" s="38">
        <f t="shared" si="30"/>
        <v>0.72753963593658255</v>
      </c>
      <c r="BR26" s="38">
        <f t="shared" si="31"/>
        <v>0.71147017045454541</v>
      </c>
      <c r="BS26" s="217">
        <f t="shared" si="32"/>
        <v>1.7000000000000015</v>
      </c>
      <c r="BT26" s="38">
        <f t="shared" si="33"/>
        <v>1.4251425142514252E-2</v>
      </c>
      <c r="BU26" s="38">
        <f t="shared" si="34"/>
        <v>1.3930497303774715E-2</v>
      </c>
      <c r="BV26" s="217">
        <f t="shared" si="35"/>
        <v>0</v>
      </c>
      <c r="BW26" s="38">
        <f t="shared" si="36"/>
        <v>0.98574857485748579</v>
      </c>
      <c r="BX26" s="38">
        <f t="shared" si="37"/>
        <v>0.98606950269622529</v>
      </c>
      <c r="BY26" s="217">
        <f t="shared" si="38"/>
        <v>0</v>
      </c>
      <c r="BZ26" s="58"/>
      <c r="CA26" s="82" t="s">
        <v>4</v>
      </c>
      <c r="CB26" s="38">
        <f t="shared" si="39"/>
        <v>0.18250950012255857</v>
      </c>
      <c r="CC26" s="38">
        <f t="shared" si="40"/>
        <v>0.18570970360787167</v>
      </c>
      <c r="CD26" s="217">
        <f t="shared" si="41"/>
        <v>-0.30000000000000027</v>
      </c>
      <c r="CE26" s="38">
        <f t="shared" si="42"/>
        <v>0.81749049987744149</v>
      </c>
      <c r="CF26" s="38">
        <f t="shared" si="43"/>
        <v>0.81429029639212835</v>
      </c>
      <c r="CG26" s="217">
        <f t="shared" si="44"/>
        <v>0.30000000000000027</v>
      </c>
      <c r="CH26" s="38">
        <f t="shared" si="45"/>
        <v>1.6720866219624399E-2</v>
      </c>
      <c r="CI26" s="38">
        <f t="shared" si="46"/>
        <v>1.7011451649022014E-2</v>
      </c>
      <c r="CJ26" s="217">
        <f t="shared" si="47"/>
        <v>0</v>
      </c>
      <c r="CK26" s="38">
        <f t="shared" si="48"/>
        <v>0.98327913378037557</v>
      </c>
      <c r="CL26" s="38">
        <f t="shared" si="49"/>
        <v>0.98298854835097793</v>
      </c>
      <c r="CM26" s="217">
        <f t="shared" si="50"/>
        <v>0</v>
      </c>
      <c r="CN26" s="150">
        <v>0</v>
      </c>
    </row>
    <row r="27" spans="2:92" s="12" customFormat="1" ht="13.5" customHeight="1">
      <c r="B27" s="262">
        <v>8</v>
      </c>
      <c r="C27" s="329" t="s">
        <v>58</v>
      </c>
      <c r="D27" s="80" t="s">
        <v>157</v>
      </c>
      <c r="E27" s="101">
        <v>12</v>
      </c>
      <c r="F27" s="79">
        <v>2</v>
      </c>
      <c r="G27" s="77">
        <f t="shared" si="2"/>
        <v>0.16666666666666666</v>
      </c>
      <c r="H27" s="79">
        <v>10</v>
      </c>
      <c r="I27" s="77">
        <f t="shared" si="3"/>
        <v>0.83333333333333337</v>
      </c>
      <c r="J27" s="101">
        <v>33</v>
      </c>
      <c r="K27" s="79">
        <v>2</v>
      </c>
      <c r="L27" s="77">
        <f t="shared" si="4"/>
        <v>6.0606060606060608E-2</v>
      </c>
      <c r="M27" s="79">
        <v>31</v>
      </c>
      <c r="N27" s="77">
        <f t="shared" si="5"/>
        <v>0.93939393939393945</v>
      </c>
      <c r="O27" s="101">
        <v>1681</v>
      </c>
      <c r="P27" s="79">
        <v>171</v>
      </c>
      <c r="Q27" s="77">
        <f t="shared" si="6"/>
        <v>0.10172516359309934</v>
      </c>
      <c r="R27" s="79">
        <v>1510</v>
      </c>
      <c r="S27" s="77">
        <f t="shared" si="7"/>
        <v>0.89827483640690065</v>
      </c>
      <c r="T27" s="101">
        <v>1390</v>
      </c>
      <c r="U27" s="79">
        <v>126</v>
      </c>
      <c r="V27" s="77">
        <f t="shared" si="8"/>
        <v>9.0647482014388492E-2</v>
      </c>
      <c r="W27" s="79">
        <v>1264</v>
      </c>
      <c r="X27" s="77">
        <f t="shared" si="9"/>
        <v>0.90935251798561156</v>
      </c>
      <c r="Y27" s="101">
        <v>944</v>
      </c>
      <c r="Z27" s="79">
        <v>52</v>
      </c>
      <c r="AA27" s="77">
        <f t="shared" si="10"/>
        <v>5.5084745762711863E-2</v>
      </c>
      <c r="AB27" s="79">
        <v>892</v>
      </c>
      <c r="AC27" s="77">
        <f t="shared" si="11"/>
        <v>0.94491525423728817</v>
      </c>
      <c r="AD27" s="101">
        <v>471</v>
      </c>
      <c r="AE27" s="79">
        <v>25</v>
      </c>
      <c r="AF27" s="77">
        <f t="shared" si="12"/>
        <v>5.3078556263269641E-2</v>
      </c>
      <c r="AG27" s="79">
        <v>446</v>
      </c>
      <c r="AH27" s="77">
        <f t="shared" si="13"/>
        <v>0.94692144373673037</v>
      </c>
      <c r="AI27" s="101">
        <v>139</v>
      </c>
      <c r="AJ27" s="79">
        <v>0</v>
      </c>
      <c r="AK27" s="77">
        <f t="shared" si="14"/>
        <v>0</v>
      </c>
      <c r="AL27" s="79">
        <v>139</v>
      </c>
      <c r="AM27" s="77">
        <f t="shared" si="15"/>
        <v>1</v>
      </c>
      <c r="AN27" s="101">
        <f t="shared" si="16"/>
        <v>4670</v>
      </c>
      <c r="AO27" s="79">
        <f t="shared" ref="AO27:AO38" si="51">SUM(F27,K27,P27,U27,Z27,AE27,AJ27)</f>
        <v>378</v>
      </c>
      <c r="AP27" s="77">
        <f t="shared" si="17"/>
        <v>8.0942184154175589E-2</v>
      </c>
      <c r="AQ27" s="78">
        <f t="shared" ref="AQ27:AQ38" si="52">SUM(H27,M27,R27,W27,AB27,AG27,AL27)</f>
        <v>4292</v>
      </c>
      <c r="AR27" s="77">
        <f t="shared" si="18"/>
        <v>0.91905781584582447</v>
      </c>
      <c r="AS27" s="98"/>
      <c r="AT27" s="272">
        <v>8</v>
      </c>
      <c r="AU27" s="342" t="s">
        <v>58</v>
      </c>
      <c r="AV27" s="11" t="s">
        <v>157</v>
      </c>
      <c r="AW27" s="225">
        <v>4418</v>
      </c>
      <c r="AX27" s="40">
        <v>415</v>
      </c>
      <c r="AY27" s="91">
        <v>9.393390674513355E-2</v>
      </c>
      <c r="AZ27" s="40">
        <v>4003</v>
      </c>
      <c r="BA27" s="91">
        <v>0.90606609325486642</v>
      </c>
      <c r="BB27" s="58">
        <v>22</v>
      </c>
      <c r="BC27" s="11" t="s">
        <v>63</v>
      </c>
      <c r="BD27" s="38">
        <f t="shared" si="19"/>
        <v>0.18978506536671838</v>
      </c>
      <c r="BE27" s="38">
        <f t="shared" si="20"/>
        <v>0.19684395090590298</v>
      </c>
      <c r="BF27" s="38">
        <f t="shared" si="21"/>
        <v>0.81021493463328165</v>
      </c>
      <c r="BG27" s="38">
        <f t="shared" si="22"/>
        <v>0.80315604909409699</v>
      </c>
      <c r="BH27" s="38">
        <f t="shared" si="23"/>
        <v>2.4827765501104902E-2</v>
      </c>
      <c r="BI27" s="38">
        <f t="shared" si="24"/>
        <v>1.8702437766026054E-2</v>
      </c>
      <c r="BJ27" s="38">
        <f t="shared" si="25"/>
        <v>0.97517223449889512</v>
      </c>
      <c r="BK27" s="38">
        <f t="shared" si="26"/>
        <v>0.98129756223397391</v>
      </c>
      <c r="BM27" s="82" t="s">
        <v>22</v>
      </c>
      <c r="BN27" s="38">
        <f t="shared" si="27"/>
        <v>0.21677662582469368</v>
      </c>
      <c r="BO27" s="38">
        <f t="shared" si="28"/>
        <v>0.22586948026572881</v>
      </c>
      <c r="BP27" s="217">
        <f t="shared" si="29"/>
        <v>-0.9000000000000008</v>
      </c>
      <c r="BQ27" s="38">
        <f t="shared" si="30"/>
        <v>0.7832233741753063</v>
      </c>
      <c r="BR27" s="38">
        <f t="shared" si="31"/>
        <v>0.77413051973427116</v>
      </c>
      <c r="BS27" s="217">
        <f t="shared" si="32"/>
        <v>0.9000000000000008</v>
      </c>
      <c r="BT27" s="38">
        <f t="shared" si="33"/>
        <v>3.3790498906777974E-2</v>
      </c>
      <c r="BU27" s="38">
        <f t="shared" si="34"/>
        <v>3.8610038610038609E-2</v>
      </c>
      <c r="BV27" s="217">
        <f t="shared" si="35"/>
        <v>-0.49999999999999978</v>
      </c>
      <c r="BW27" s="38">
        <f t="shared" si="36"/>
        <v>0.96620950109322201</v>
      </c>
      <c r="BX27" s="38">
        <f t="shared" si="37"/>
        <v>0.96138996138996136</v>
      </c>
      <c r="BY27" s="217">
        <f t="shared" si="38"/>
        <v>0.50000000000000044</v>
      </c>
      <c r="BZ27" s="58"/>
      <c r="CA27" s="82" t="s">
        <v>22</v>
      </c>
      <c r="CB27" s="38">
        <f t="shared" si="39"/>
        <v>0.18250950012255857</v>
      </c>
      <c r="CC27" s="38">
        <f t="shared" si="40"/>
        <v>0.18570970360787167</v>
      </c>
      <c r="CD27" s="217">
        <f t="shared" si="41"/>
        <v>-0.30000000000000027</v>
      </c>
      <c r="CE27" s="38">
        <f t="shared" si="42"/>
        <v>0.81749049987744149</v>
      </c>
      <c r="CF27" s="38">
        <f t="shared" si="43"/>
        <v>0.81429029639212835</v>
      </c>
      <c r="CG27" s="217">
        <f t="shared" si="44"/>
        <v>0.30000000000000027</v>
      </c>
      <c r="CH27" s="38">
        <f t="shared" si="45"/>
        <v>1.6720866219624399E-2</v>
      </c>
      <c r="CI27" s="38">
        <f t="shared" si="46"/>
        <v>1.7011451649022014E-2</v>
      </c>
      <c r="CJ27" s="217">
        <f t="shared" si="47"/>
        <v>0</v>
      </c>
      <c r="CK27" s="38">
        <f t="shared" si="48"/>
        <v>0.98327913378037557</v>
      </c>
      <c r="CL27" s="38">
        <f t="shared" si="49"/>
        <v>0.98298854835097793</v>
      </c>
      <c r="CM27" s="217">
        <f t="shared" si="50"/>
        <v>0</v>
      </c>
      <c r="CN27" s="150">
        <v>0</v>
      </c>
    </row>
    <row r="28" spans="2:92" s="12" customFormat="1" ht="13.5" customHeight="1">
      <c r="B28" s="263"/>
      <c r="C28" s="330"/>
      <c r="D28" s="70" t="s">
        <v>158</v>
      </c>
      <c r="E28" s="102">
        <v>5</v>
      </c>
      <c r="F28" s="69">
        <v>0</v>
      </c>
      <c r="G28" s="64">
        <f t="shared" si="2"/>
        <v>0</v>
      </c>
      <c r="H28" s="69">
        <v>5</v>
      </c>
      <c r="I28" s="64">
        <f t="shared" si="3"/>
        <v>1</v>
      </c>
      <c r="J28" s="102">
        <v>29</v>
      </c>
      <c r="K28" s="69">
        <v>0</v>
      </c>
      <c r="L28" s="64">
        <f t="shared" si="4"/>
        <v>0</v>
      </c>
      <c r="M28" s="69">
        <v>29</v>
      </c>
      <c r="N28" s="64">
        <f t="shared" si="5"/>
        <v>1</v>
      </c>
      <c r="O28" s="102">
        <v>915</v>
      </c>
      <c r="P28" s="69">
        <v>8</v>
      </c>
      <c r="Q28" s="64">
        <f t="shared" si="6"/>
        <v>8.7431693989071038E-3</v>
      </c>
      <c r="R28" s="69">
        <v>907</v>
      </c>
      <c r="S28" s="64">
        <f t="shared" si="7"/>
        <v>0.99125683060109293</v>
      </c>
      <c r="T28" s="102">
        <v>728</v>
      </c>
      <c r="U28" s="69">
        <v>6</v>
      </c>
      <c r="V28" s="64">
        <f t="shared" si="8"/>
        <v>8.241758241758242E-3</v>
      </c>
      <c r="W28" s="69">
        <v>722</v>
      </c>
      <c r="X28" s="64">
        <f t="shared" si="9"/>
        <v>0.99175824175824179</v>
      </c>
      <c r="Y28" s="102">
        <v>598</v>
      </c>
      <c r="Z28" s="69">
        <v>6</v>
      </c>
      <c r="AA28" s="64">
        <f t="shared" si="10"/>
        <v>1.0033444816053512E-2</v>
      </c>
      <c r="AB28" s="69">
        <v>592</v>
      </c>
      <c r="AC28" s="64">
        <f t="shared" si="11"/>
        <v>0.98996655518394649</v>
      </c>
      <c r="AD28" s="102">
        <v>348</v>
      </c>
      <c r="AE28" s="69">
        <v>6</v>
      </c>
      <c r="AF28" s="64">
        <f t="shared" si="12"/>
        <v>1.7241379310344827E-2</v>
      </c>
      <c r="AG28" s="69">
        <v>342</v>
      </c>
      <c r="AH28" s="64">
        <f t="shared" si="13"/>
        <v>0.98275862068965514</v>
      </c>
      <c r="AI28" s="102">
        <v>143</v>
      </c>
      <c r="AJ28" s="69">
        <v>0</v>
      </c>
      <c r="AK28" s="64">
        <f t="shared" si="14"/>
        <v>0</v>
      </c>
      <c r="AL28" s="69">
        <v>143</v>
      </c>
      <c r="AM28" s="64">
        <f t="shared" si="15"/>
        <v>1</v>
      </c>
      <c r="AN28" s="102">
        <f t="shared" si="16"/>
        <v>2766</v>
      </c>
      <c r="AO28" s="69">
        <f t="shared" si="51"/>
        <v>26</v>
      </c>
      <c r="AP28" s="64">
        <f t="shared" si="17"/>
        <v>9.3998553868402026E-3</v>
      </c>
      <c r="AQ28" s="68">
        <f t="shared" si="52"/>
        <v>2740</v>
      </c>
      <c r="AR28" s="64">
        <f t="shared" si="18"/>
        <v>0.99060014461315982</v>
      </c>
      <c r="AS28" s="98"/>
      <c r="AT28" s="272"/>
      <c r="AU28" s="342"/>
      <c r="AV28" s="11" t="s">
        <v>158</v>
      </c>
      <c r="AW28" s="225">
        <v>2826</v>
      </c>
      <c r="AX28" s="40">
        <v>29</v>
      </c>
      <c r="AY28" s="91">
        <v>1.0261854210898797E-2</v>
      </c>
      <c r="AZ28" s="40">
        <v>2797</v>
      </c>
      <c r="BA28" s="91">
        <v>0.98973814578910124</v>
      </c>
      <c r="BB28" s="58">
        <v>23</v>
      </c>
      <c r="BC28" s="11" t="s">
        <v>121</v>
      </c>
      <c r="BD28" s="38">
        <f t="shared" si="19"/>
        <v>0.16693646297045731</v>
      </c>
      <c r="BE28" s="38">
        <f t="shared" si="20"/>
        <v>0.16643863729648378</v>
      </c>
      <c r="BF28" s="38">
        <f t="shared" si="21"/>
        <v>0.83306353702954272</v>
      </c>
      <c r="BG28" s="38">
        <f t="shared" si="22"/>
        <v>0.83356136270351622</v>
      </c>
      <c r="BH28" s="38">
        <f t="shared" si="23"/>
        <v>8.3007047768206728E-3</v>
      </c>
      <c r="BI28" s="38">
        <f t="shared" si="24"/>
        <v>9.7599370326643051E-3</v>
      </c>
      <c r="BJ28" s="38">
        <f t="shared" si="25"/>
        <v>0.99169929522317934</v>
      </c>
      <c r="BK28" s="38">
        <f t="shared" si="26"/>
        <v>0.99024006296733569</v>
      </c>
      <c r="BM28" s="82" t="s">
        <v>28</v>
      </c>
      <c r="BN28" s="38">
        <f t="shared" si="27"/>
        <v>0.20619071392910635</v>
      </c>
      <c r="BO28" s="38">
        <f t="shared" si="28"/>
        <v>0.19367381252627155</v>
      </c>
      <c r="BP28" s="217">
        <f t="shared" si="29"/>
        <v>1.1999999999999984</v>
      </c>
      <c r="BQ28" s="38">
        <f t="shared" si="30"/>
        <v>0.79380928607089363</v>
      </c>
      <c r="BR28" s="38">
        <f t="shared" si="31"/>
        <v>0.80632618747372842</v>
      </c>
      <c r="BS28" s="217">
        <f t="shared" si="32"/>
        <v>-1.2000000000000011</v>
      </c>
      <c r="BT28" s="38">
        <f t="shared" si="33"/>
        <v>1.2983386849085579E-2</v>
      </c>
      <c r="BU28" s="38">
        <f t="shared" si="34"/>
        <v>1.1817670230725942E-2</v>
      </c>
      <c r="BV28" s="217">
        <f t="shared" si="35"/>
        <v>9.9999999999999922E-2</v>
      </c>
      <c r="BW28" s="38">
        <f t="shared" si="36"/>
        <v>0.98701661315091438</v>
      </c>
      <c r="BX28" s="38">
        <f t="shared" si="37"/>
        <v>0.988182329769274</v>
      </c>
      <c r="BY28" s="217">
        <f t="shared" si="38"/>
        <v>-0.10000000000000009</v>
      </c>
      <c r="BZ28" s="58"/>
      <c r="CA28" s="82" t="s">
        <v>28</v>
      </c>
      <c r="CB28" s="38">
        <f t="shared" si="39"/>
        <v>0.18250950012255857</v>
      </c>
      <c r="CC28" s="38">
        <f t="shared" si="40"/>
        <v>0.18570970360787167</v>
      </c>
      <c r="CD28" s="217">
        <f t="shared" si="41"/>
        <v>-0.30000000000000027</v>
      </c>
      <c r="CE28" s="38">
        <f t="shared" si="42"/>
        <v>0.81749049987744149</v>
      </c>
      <c r="CF28" s="38">
        <f t="shared" si="43"/>
        <v>0.81429029639212835</v>
      </c>
      <c r="CG28" s="217">
        <f t="shared" si="44"/>
        <v>0.30000000000000027</v>
      </c>
      <c r="CH28" s="38">
        <f t="shared" si="45"/>
        <v>1.6720866219624399E-2</v>
      </c>
      <c r="CI28" s="38">
        <f t="shared" si="46"/>
        <v>1.7011451649022014E-2</v>
      </c>
      <c r="CJ28" s="217">
        <f t="shared" si="47"/>
        <v>0</v>
      </c>
      <c r="CK28" s="38">
        <f t="shared" si="48"/>
        <v>0.98327913378037557</v>
      </c>
      <c r="CL28" s="38">
        <f t="shared" si="49"/>
        <v>0.98298854835097793</v>
      </c>
      <c r="CM28" s="217">
        <f t="shared" si="50"/>
        <v>0</v>
      </c>
      <c r="CN28" s="150">
        <v>0</v>
      </c>
    </row>
    <row r="29" spans="2:92" s="12" customFormat="1" ht="13.5" customHeight="1">
      <c r="B29" s="264"/>
      <c r="C29" s="332"/>
      <c r="D29" s="76" t="s">
        <v>74</v>
      </c>
      <c r="E29" s="103">
        <v>17</v>
      </c>
      <c r="F29" s="75">
        <v>2</v>
      </c>
      <c r="G29" s="13">
        <f t="shared" si="2"/>
        <v>0.11764705882352941</v>
      </c>
      <c r="H29" s="75">
        <v>15</v>
      </c>
      <c r="I29" s="13">
        <f t="shared" si="3"/>
        <v>0.88235294117647056</v>
      </c>
      <c r="J29" s="103">
        <v>62</v>
      </c>
      <c r="K29" s="75">
        <v>2</v>
      </c>
      <c r="L29" s="13">
        <f t="shared" si="4"/>
        <v>3.2258064516129031E-2</v>
      </c>
      <c r="M29" s="75">
        <v>60</v>
      </c>
      <c r="N29" s="13">
        <f t="shared" si="5"/>
        <v>0.967741935483871</v>
      </c>
      <c r="O29" s="103">
        <v>2596</v>
      </c>
      <c r="P29" s="75">
        <v>179</v>
      </c>
      <c r="Q29" s="13">
        <f t="shared" si="6"/>
        <v>6.8952234206471494E-2</v>
      </c>
      <c r="R29" s="75">
        <v>2417</v>
      </c>
      <c r="S29" s="13">
        <f t="shared" si="7"/>
        <v>0.93104776579352855</v>
      </c>
      <c r="T29" s="103">
        <v>2118</v>
      </c>
      <c r="U29" s="75">
        <v>132</v>
      </c>
      <c r="V29" s="13">
        <f t="shared" si="8"/>
        <v>6.2322946175637391E-2</v>
      </c>
      <c r="W29" s="75">
        <v>1986</v>
      </c>
      <c r="X29" s="13">
        <f t="shared" si="9"/>
        <v>0.93767705382436262</v>
      </c>
      <c r="Y29" s="103">
        <v>1542</v>
      </c>
      <c r="Z29" s="75">
        <v>58</v>
      </c>
      <c r="AA29" s="13">
        <f t="shared" si="10"/>
        <v>3.7613488975356678E-2</v>
      </c>
      <c r="AB29" s="75">
        <v>1484</v>
      </c>
      <c r="AC29" s="13">
        <f t="shared" si="11"/>
        <v>0.96238651102464334</v>
      </c>
      <c r="AD29" s="103">
        <v>819</v>
      </c>
      <c r="AE29" s="75">
        <v>31</v>
      </c>
      <c r="AF29" s="13">
        <f t="shared" si="12"/>
        <v>3.7851037851037848E-2</v>
      </c>
      <c r="AG29" s="75">
        <v>788</v>
      </c>
      <c r="AH29" s="13">
        <f t="shared" si="13"/>
        <v>0.96214896214896217</v>
      </c>
      <c r="AI29" s="103">
        <v>282</v>
      </c>
      <c r="AJ29" s="75">
        <v>0</v>
      </c>
      <c r="AK29" s="13">
        <f t="shared" si="14"/>
        <v>0</v>
      </c>
      <c r="AL29" s="75">
        <v>282</v>
      </c>
      <c r="AM29" s="13">
        <f t="shared" si="15"/>
        <v>1</v>
      </c>
      <c r="AN29" s="103">
        <f t="shared" si="16"/>
        <v>7436</v>
      </c>
      <c r="AO29" s="75">
        <f t="shared" si="51"/>
        <v>404</v>
      </c>
      <c r="AP29" s="13">
        <f t="shared" si="17"/>
        <v>5.4330285099515867E-2</v>
      </c>
      <c r="AQ29" s="34">
        <f t="shared" si="52"/>
        <v>7032</v>
      </c>
      <c r="AR29" s="13">
        <f t="shared" si="18"/>
        <v>0.94566971490048413</v>
      </c>
      <c r="AS29" s="98"/>
      <c r="AT29" s="272"/>
      <c r="AU29" s="342"/>
      <c r="AV29" s="160" t="s">
        <v>74</v>
      </c>
      <c r="AW29" s="225">
        <v>7244</v>
      </c>
      <c r="AX29" s="40">
        <v>444</v>
      </c>
      <c r="AY29" s="91">
        <v>6.1292103810049695E-2</v>
      </c>
      <c r="AZ29" s="40">
        <v>6800</v>
      </c>
      <c r="BA29" s="91">
        <v>0.93870789618995032</v>
      </c>
      <c r="BB29" s="58">
        <v>24</v>
      </c>
      <c r="BC29" s="11" t="s">
        <v>122</v>
      </c>
      <c r="BD29" s="38">
        <f t="shared" si="19"/>
        <v>0.18314357123021383</v>
      </c>
      <c r="BE29" s="38">
        <f t="shared" si="20"/>
        <v>0.18481896175657991</v>
      </c>
      <c r="BF29" s="38">
        <f t="shared" si="21"/>
        <v>0.81685642876978615</v>
      </c>
      <c r="BG29" s="38">
        <f t="shared" si="22"/>
        <v>0.81518103824342014</v>
      </c>
      <c r="BH29" s="38">
        <f t="shared" si="23"/>
        <v>6.0111635895234005E-3</v>
      </c>
      <c r="BI29" s="38">
        <f t="shared" si="24"/>
        <v>5.8972198820556026E-3</v>
      </c>
      <c r="BJ29" s="38">
        <f t="shared" si="25"/>
        <v>0.99398883641047664</v>
      </c>
      <c r="BK29" s="38">
        <f t="shared" si="26"/>
        <v>0.9941027801179444</v>
      </c>
      <c r="BM29" s="82" t="s">
        <v>17</v>
      </c>
      <c r="BN29" s="38">
        <f t="shared" si="27"/>
        <v>0.17601771778105885</v>
      </c>
      <c r="BO29" s="38">
        <f t="shared" si="28"/>
        <v>0.18633540372670807</v>
      </c>
      <c r="BP29" s="217">
        <f t="shared" si="29"/>
        <v>-1.0000000000000009</v>
      </c>
      <c r="BQ29" s="38">
        <f t="shared" si="30"/>
        <v>0.8239822822189411</v>
      </c>
      <c r="BR29" s="38">
        <f t="shared" si="31"/>
        <v>0.81366459627329191</v>
      </c>
      <c r="BS29" s="217">
        <f t="shared" si="32"/>
        <v>1.0000000000000009</v>
      </c>
      <c r="BT29" s="38">
        <f t="shared" si="33"/>
        <v>9.5316545069428094E-3</v>
      </c>
      <c r="BU29" s="38">
        <f t="shared" si="34"/>
        <v>9.2704069347459665E-3</v>
      </c>
      <c r="BV29" s="217">
        <f t="shared" si="35"/>
        <v>0.10000000000000009</v>
      </c>
      <c r="BW29" s="38">
        <f t="shared" si="36"/>
        <v>0.99046834549305718</v>
      </c>
      <c r="BX29" s="38">
        <f t="shared" si="37"/>
        <v>0.99072959306525399</v>
      </c>
      <c r="BY29" s="217">
        <f t="shared" si="38"/>
        <v>-0.10000000000000009</v>
      </c>
      <c r="BZ29" s="58"/>
      <c r="CA29" s="82" t="s">
        <v>17</v>
      </c>
      <c r="CB29" s="38">
        <f t="shared" si="39"/>
        <v>0.18250950012255857</v>
      </c>
      <c r="CC29" s="38">
        <f t="shared" si="40"/>
        <v>0.18570970360787167</v>
      </c>
      <c r="CD29" s="217">
        <f t="shared" si="41"/>
        <v>-0.30000000000000027</v>
      </c>
      <c r="CE29" s="38">
        <f t="shared" si="42"/>
        <v>0.81749049987744149</v>
      </c>
      <c r="CF29" s="38">
        <f t="shared" si="43"/>
        <v>0.81429029639212835</v>
      </c>
      <c r="CG29" s="217">
        <f t="shared" si="44"/>
        <v>0.30000000000000027</v>
      </c>
      <c r="CH29" s="38">
        <f t="shared" si="45"/>
        <v>1.6720866219624399E-2</v>
      </c>
      <c r="CI29" s="38">
        <f t="shared" si="46"/>
        <v>1.7011451649022014E-2</v>
      </c>
      <c r="CJ29" s="217">
        <f t="shared" si="47"/>
        <v>0</v>
      </c>
      <c r="CK29" s="38">
        <f t="shared" si="48"/>
        <v>0.98327913378037557</v>
      </c>
      <c r="CL29" s="38">
        <f t="shared" si="49"/>
        <v>0.98298854835097793</v>
      </c>
      <c r="CM29" s="217">
        <f t="shared" si="50"/>
        <v>0</v>
      </c>
      <c r="CN29" s="150">
        <v>0</v>
      </c>
    </row>
    <row r="30" spans="2:92" s="12" customFormat="1" ht="13.5" customHeight="1">
      <c r="B30" s="262">
        <v>9</v>
      </c>
      <c r="C30" s="329" t="s">
        <v>112</v>
      </c>
      <c r="D30" s="80" t="s">
        <v>157</v>
      </c>
      <c r="E30" s="101">
        <v>4</v>
      </c>
      <c r="F30" s="79">
        <v>0</v>
      </c>
      <c r="G30" s="77">
        <f t="shared" si="2"/>
        <v>0</v>
      </c>
      <c r="H30" s="79">
        <v>4</v>
      </c>
      <c r="I30" s="77">
        <f t="shared" si="3"/>
        <v>1</v>
      </c>
      <c r="J30" s="101">
        <v>18</v>
      </c>
      <c r="K30" s="79">
        <v>1</v>
      </c>
      <c r="L30" s="77">
        <f t="shared" si="4"/>
        <v>5.5555555555555552E-2</v>
      </c>
      <c r="M30" s="79">
        <v>17</v>
      </c>
      <c r="N30" s="77">
        <f t="shared" si="5"/>
        <v>0.94444444444444442</v>
      </c>
      <c r="O30" s="101">
        <v>845</v>
      </c>
      <c r="P30" s="79">
        <v>173</v>
      </c>
      <c r="Q30" s="77">
        <f t="shared" si="6"/>
        <v>0.20473372781065088</v>
      </c>
      <c r="R30" s="79">
        <v>672</v>
      </c>
      <c r="S30" s="77">
        <f t="shared" si="7"/>
        <v>0.79526627218934909</v>
      </c>
      <c r="T30" s="101">
        <v>737</v>
      </c>
      <c r="U30" s="79">
        <v>137</v>
      </c>
      <c r="V30" s="77">
        <f t="shared" si="8"/>
        <v>0.18588873812754408</v>
      </c>
      <c r="W30" s="79">
        <v>600</v>
      </c>
      <c r="X30" s="77">
        <f t="shared" si="9"/>
        <v>0.81411126187245586</v>
      </c>
      <c r="Y30" s="101">
        <v>485</v>
      </c>
      <c r="Z30" s="79">
        <v>75</v>
      </c>
      <c r="AA30" s="77">
        <f t="shared" si="10"/>
        <v>0.15463917525773196</v>
      </c>
      <c r="AB30" s="79">
        <v>410</v>
      </c>
      <c r="AC30" s="77">
        <f t="shared" si="11"/>
        <v>0.84536082474226804</v>
      </c>
      <c r="AD30" s="101">
        <v>208</v>
      </c>
      <c r="AE30" s="79">
        <v>28</v>
      </c>
      <c r="AF30" s="77">
        <f t="shared" si="12"/>
        <v>0.13461538461538461</v>
      </c>
      <c r="AG30" s="79">
        <v>180</v>
      </c>
      <c r="AH30" s="77">
        <f t="shared" si="13"/>
        <v>0.86538461538461542</v>
      </c>
      <c r="AI30" s="101">
        <v>66</v>
      </c>
      <c r="AJ30" s="79">
        <v>3</v>
      </c>
      <c r="AK30" s="77">
        <f t="shared" si="14"/>
        <v>4.5454545454545456E-2</v>
      </c>
      <c r="AL30" s="79">
        <v>63</v>
      </c>
      <c r="AM30" s="77">
        <f t="shared" si="15"/>
        <v>0.95454545454545459</v>
      </c>
      <c r="AN30" s="101">
        <f t="shared" si="16"/>
        <v>2363</v>
      </c>
      <c r="AO30" s="79">
        <f t="shared" si="51"/>
        <v>417</v>
      </c>
      <c r="AP30" s="77">
        <f t="shared" si="17"/>
        <v>0.17647058823529413</v>
      </c>
      <c r="AQ30" s="78">
        <f t="shared" si="52"/>
        <v>1946</v>
      </c>
      <c r="AR30" s="77">
        <f t="shared" si="18"/>
        <v>0.82352941176470584</v>
      </c>
      <c r="AS30" s="98"/>
      <c r="AT30" s="272">
        <v>9</v>
      </c>
      <c r="AU30" s="342" t="s">
        <v>112</v>
      </c>
      <c r="AV30" s="11" t="s">
        <v>157</v>
      </c>
      <c r="AW30" s="225">
        <v>2289</v>
      </c>
      <c r="AX30" s="40">
        <v>388</v>
      </c>
      <c r="AY30" s="91">
        <v>0.16950633464394932</v>
      </c>
      <c r="AZ30" s="40">
        <v>1901</v>
      </c>
      <c r="BA30" s="91">
        <v>0.83049366535605063</v>
      </c>
      <c r="BB30" s="58">
        <v>25</v>
      </c>
      <c r="BC30" s="11" t="s">
        <v>123</v>
      </c>
      <c r="BD30" s="38">
        <f t="shared" si="19"/>
        <v>0.13049040511727078</v>
      </c>
      <c r="BE30" s="38">
        <f t="shared" si="20"/>
        <v>0.12885216614560072</v>
      </c>
      <c r="BF30" s="38">
        <f t="shared" si="21"/>
        <v>0.86950959488272916</v>
      </c>
      <c r="BG30" s="38">
        <f t="shared" si="22"/>
        <v>0.87114783385439931</v>
      </c>
      <c r="BH30" s="38">
        <f t="shared" si="23"/>
        <v>1.9113814074717638E-2</v>
      </c>
      <c r="BI30" s="38">
        <f t="shared" si="24"/>
        <v>1.3590033975084938E-2</v>
      </c>
      <c r="BJ30" s="38">
        <f t="shared" si="25"/>
        <v>0.98088618592528232</v>
      </c>
      <c r="BK30" s="38">
        <f t="shared" si="26"/>
        <v>0.98640996602491504</v>
      </c>
      <c r="BM30" s="82" t="s">
        <v>10</v>
      </c>
      <c r="BN30" s="38">
        <f t="shared" si="27"/>
        <v>0.18818167019371643</v>
      </c>
      <c r="BO30" s="38">
        <f t="shared" si="28"/>
        <v>0.19462972464511716</v>
      </c>
      <c r="BP30" s="217">
        <f t="shared" si="29"/>
        <v>-0.70000000000000062</v>
      </c>
      <c r="BQ30" s="38">
        <f t="shared" si="30"/>
        <v>0.81181832980628355</v>
      </c>
      <c r="BR30" s="38">
        <f t="shared" si="31"/>
        <v>0.80537027535488281</v>
      </c>
      <c r="BS30" s="217">
        <f t="shared" si="32"/>
        <v>0.70000000000000062</v>
      </c>
      <c r="BT30" s="38">
        <f t="shared" si="33"/>
        <v>3.1682792638967935E-2</v>
      </c>
      <c r="BU30" s="38">
        <f t="shared" si="34"/>
        <v>2.5915822291504288E-2</v>
      </c>
      <c r="BV30" s="217">
        <f t="shared" si="35"/>
        <v>0.6000000000000002</v>
      </c>
      <c r="BW30" s="38">
        <f t="shared" si="36"/>
        <v>0.96831720736103211</v>
      </c>
      <c r="BX30" s="38">
        <f t="shared" si="37"/>
        <v>0.97408417770849576</v>
      </c>
      <c r="BY30" s="217">
        <f t="shared" si="38"/>
        <v>-0.60000000000000053</v>
      </c>
      <c r="BZ30" s="58"/>
      <c r="CA30" s="82" t="s">
        <v>10</v>
      </c>
      <c r="CB30" s="38">
        <f t="shared" si="39"/>
        <v>0.18250950012255857</v>
      </c>
      <c r="CC30" s="38">
        <f t="shared" si="40"/>
        <v>0.18570970360787167</v>
      </c>
      <c r="CD30" s="217">
        <f t="shared" si="41"/>
        <v>-0.30000000000000027</v>
      </c>
      <c r="CE30" s="38">
        <f t="shared" si="42"/>
        <v>0.81749049987744149</v>
      </c>
      <c r="CF30" s="38">
        <f t="shared" si="43"/>
        <v>0.81429029639212835</v>
      </c>
      <c r="CG30" s="217">
        <f t="shared" si="44"/>
        <v>0.30000000000000027</v>
      </c>
      <c r="CH30" s="38">
        <f t="shared" si="45"/>
        <v>1.6720866219624399E-2</v>
      </c>
      <c r="CI30" s="38">
        <f t="shared" si="46"/>
        <v>1.7011451649022014E-2</v>
      </c>
      <c r="CJ30" s="217">
        <f t="shared" si="47"/>
        <v>0</v>
      </c>
      <c r="CK30" s="38">
        <f t="shared" si="48"/>
        <v>0.98327913378037557</v>
      </c>
      <c r="CL30" s="38">
        <f t="shared" si="49"/>
        <v>0.98298854835097793</v>
      </c>
      <c r="CM30" s="217">
        <f t="shared" si="50"/>
        <v>0</v>
      </c>
      <c r="CN30" s="150">
        <v>0</v>
      </c>
    </row>
    <row r="31" spans="2:92" s="12" customFormat="1" ht="13.5" customHeight="1">
      <c r="B31" s="263"/>
      <c r="C31" s="330"/>
      <c r="D31" s="70" t="s">
        <v>158</v>
      </c>
      <c r="E31" s="102">
        <v>3</v>
      </c>
      <c r="F31" s="69">
        <v>0</v>
      </c>
      <c r="G31" s="67">
        <f t="shared" si="2"/>
        <v>0</v>
      </c>
      <c r="H31" s="69">
        <v>3</v>
      </c>
      <c r="I31" s="67">
        <f t="shared" si="3"/>
        <v>1</v>
      </c>
      <c r="J31" s="102">
        <v>17</v>
      </c>
      <c r="K31" s="69">
        <v>0</v>
      </c>
      <c r="L31" s="67">
        <f t="shared" si="4"/>
        <v>0</v>
      </c>
      <c r="M31" s="69">
        <v>17</v>
      </c>
      <c r="N31" s="67">
        <f t="shared" si="5"/>
        <v>1</v>
      </c>
      <c r="O31" s="102">
        <v>872</v>
      </c>
      <c r="P31" s="69">
        <v>31</v>
      </c>
      <c r="Q31" s="67">
        <f t="shared" si="6"/>
        <v>3.5550458715596332E-2</v>
      </c>
      <c r="R31" s="69">
        <v>841</v>
      </c>
      <c r="S31" s="67">
        <f t="shared" si="7"/>
        <v>0.96444954128440363</v>
      </c>
      <c r="T31" s="102">
        <v>674</v>
      </c>
      <c r="U31" s="69">
        <v>23</v>
      </c>
      <c r="V31" s="67">
        <f t="shared" si="8"/>
        <v>3.4124629080118693E-2</v>
      </c>
      <c r="W31" s="69">
        <v>651</v>
      </c>
      <c r="X31" s="67">
        <f t="shared" si="9"/>
        <v>0.96587537091988129</v>
      </c>
      <c r="Y31" s="102">
        <v>467</v>
      </c>
      <c r="Z31" s="69">
        <v>10</v>
      </c>
      <c r="AA31" s="67">
        <f t="shared" si="10"/>
        <v>2.1413276231263382E-2</v>
      </c>
      <c r="AB31" s="69">
        <v>457</v>
      </c>
      <c r="AC31" s="67">
        <f t="shared" si="11"/>
        <v>0.97858672376873657</v>
      </c>
      <c r="AD31" s="102">
        <v>207</v>
      </c>
      <c r="AE31" s="69">
        <v>6</v>
      </c>
      <c r="AF31" s="67">
        <f t="shared" si="12"/>
        <v>2.8985507246376812E-2</v>
      </c>
      <c r="AG31" s="69">
        <v>201</v>
      </c>
      <c r="AH31" s="67">
        <f t="shared" si="13"/>
        <v>0.97101449275362317</v>
      </c>
      <c r="AI31" s="102">
        <v>90</v>
      </c>
      <c r="AJ31" s="69">
        <v>0</v>
      </c>
      <c r="AK31" s="67">
        <f t="shared" si="14"/>
        <v>0</v>
      </c>
      <c r="AL31" s="69">
        <v>90</v>
      </c>
      <c r="AM31" s="67">
        <f t="shared" si="15"/>
        <v>1</v>
      </c>
      <c r="AN31" s="102">
        <f t="shared" si="16"/>
        <v>2330</v>
      </c>
      <c r="AO31" s="69">
        <f t="shared" si="51"/>
        <v>70</v>
      </c>
      <c r="AP31" s="67">
        <f t="shared" si="17"/>
        <v>3.0042918454935622E-2</v>
      </c>
      <c r="AQ31" s="68">
        <f t="shared" si="52"/>
        <v>2260</v>
      </c>
      <c r="AR31" s="67">
        <f t="shared" si="18"/>
        <v>0.96995708154506433</v>
      </c>
      <c r="AS31" s="98"/>
      <c r="AT31" s="272"/>
      <c r="AU31" s="342"/>
      <c r="AV31" s="11" t="s">
        <v>158</v>
      </c>
      <c r="AW31" s="225">
        <v>2310</v>
      </c>
      <c r="AX31" s="40">
        <v>67</v>
      </c>
      <c r="AY31" s="91">
        <v>2.9004329004329005E-2</v>
      </c>
      <c r="AZ31" s="40">
        <v>2243</v>
      </c>
      <c r="BA31" s="91">
        <v>0.97099567099567097</v>
      </c>
      <c r="BB31" s="58">
        <v>26</v>
      </c>
      <c r="BC31" s="11" t="s">
        <v>35</v>
      </c>
      <c r="BD31" s="38">
        <f t="shared" si="19"/>
        <v>0.12000463674037151</v>
      </c>
      <c r="BE31" s="38">
        <f t="shared" si="20"/>
        <v>0.12129136844680981</v>
      </c>
      <c r="BF31" s="38">
        <f t="shared" si="21"/>
        <v>0.87999536325962846</v>
      </c>
      <c r="BG31" s="38">
        <f t="shared" si="22"/>
        <v>0.87870863155319023</v>
      </c>
      <c r="BH31" s="38">
        <f t="shared" si="23"/>
        <v>1.1507479861910242E-2</v>
      </c>
      <c r="BI31" s="38">
        <f t="shared" si="24"/>
        <v>1.0564359188212399E-2</v>
      </c>
      <c r="BJ31" s="38">
        <f t="shared" si="25"/>
        <v>0.98849252013808975</v>
      </c>
      <c r="BK31" s="38">
        <f t="shared" si="26"/>
        <v>0.98943564081178759</v>
      </c>
      <c r="BM31" s="82" t="s">
        <v>49</v>
      </c>
      <c r="BN31" s="38">
        <f t="shared" si="27"/>
        <v>0.20169281585466556</v>
      </c>
      <c r="BO31" s="38">
        <f t="shared" si="28"/>
        <v>0.21933962264150944</v>
      </c>
      <c r="BP31" s="217">
        <f t="shared" si="29"/>
        <v>-1.6999999999999988</v>
      </c>
      <c r="BQ31" s="38">
        <f t="shared" si="30"/>
        <v>0.79830718414533441</v>
      </c>
      <c r="BR31" s="38">
        <f t="shared" si="31"/>
        <v>0.78066037735849059</v>
      </c>
      <c r="BS31" s="217">
        <f t="shared" si="32"/>
        <v>1.7000000000000015</v>
      </c>
      <c r="BT31" s="38">
        <f t="shared" si="33"/>
        <v>4.0540540540540543E-2</v>
      </c>
      <c r="BU31" s="38">
        <f t="shared" si="34"/>
        <v>3.3006244424620877E-2</v>
      </c>
      <c r="BV31" s="217">
        <f t="shared" si="35"/>
        <v>0.8</v>
      </c>
      <c r="BW31" s="38">
        <f t="shared" si="36"/>
        <v>0.95945945945945943</v>
      </c>
      <c r="BX31" s="38">
        <f t="shared" si="37"/>
        <v>0.96699375557537914</v>
      </c>
      <c r="BY31" s="217">
        <f t="shared" si="38"/>
        <v>-0.80000000000000071</v>
      </c>
      <c r="BZ31" s="58"/>
      <c r="CA31" s="82" t="s">
        <v>49</v>
      </c>
      <c r="CB31" s="38">
        <f t="shared" si="39"/>
        <v>0.18250950012255857</v>
      </c>
      <c r="CC31" s="38">
        <f t="shared" si="40"/>
        <v>0.18570970360787167</v>
      </c>
      <c r="CD31" s="217">
        <f t="shared" si="41"/>
        <v>-0.30000000000000027</v>
      </c>
      <c r="CE31" s="38">
        <f t="shared" si="42"/>
        <v>0.81749049987744149</v>
      </c>
      <c r="CF31" s="38">
        <f t="shared" si="43"/>
        <v>0.81429029639212835</v>
      </c>
      <c r="CG31" s="217">
        <f t="shared" si="44"/>
        <v>0.30000000000000027</v>
      </c>
      <c r="CH31" s="38">
        <f t="shared" si="45"/>
        <v>1.6720866219624399E-2</v>
      </c>
      <c r="CI31" s="38">
        <f t="shared" si="46"/>
        <v>1.7011451649022014E-2</v>
      </c>
      <c r="CJ31" s="217">
        <f t="shared" si="47"/>
        <v>0</v>
      </c>
      <c r="CK31" s="38">
        <f t="shared" si="48"/>
        <v>0.98327913378037557</v>
      </c>
      <c r="CL31" s="38">
        <f t="shared" si="49"/>
        <v>0.98298854835097793</v>
      </c>
      <c r="CM31" s="217">
        <f t="shared" si="50"/>
        <v>0</v>
      </c>
      <c r="CN31" s="150">
        <v>0</v>
      </c>
    </row>
    <row r="32" spans="2:92" s="12" customFormat="1" ht="13.5" customHeight="1">
      <c r="B32" s="264"/>
      <c r="C32" s="332"/>
      <c r="D32" s="76" t="s">
        <v>74</v>
      </c>
      <c r="E32" s="103">
        <v>7</v>
      </c>
      <c r="F32" s="75">
        <v>0</v>
      </c>
      <c r="G32" s="13">
        <f t="shared" si="2"/>
        <v>0</v>
      </c>
      <c r="H32" s="75">
        <v>7</v>
      </c>
      <c r="I32" s="13">
        <f t="shared" si="3"/>
        <v>1</v>
      </c>
      <c r="J32" s="103">
        <v>35</v>
      </c>
      <c r="K32" s="75">
        <v>1</v>
      </c>
      <c r="L32" s="13">
        <f t="shared" si="4"/>
        <v>2.8571428571428571E-2</v>
      </c>
      <c r="M32" s="75">
        <v>34</v>
      </c>
      <c r="N32" s="13">
        <f t="shared" si="5"/>
        <v>0.97142857142857142</v>
      </c>
      <c r="O32" s="103">
        <v>1717</v>
      </c>
      <c r="P32" s="75">
        <v>204</v>
      </c>
      <c r="Q32" s="13">
        <f t="shared" si="6"/>
        <v>0.11881188118811881</v>
      </c>
      <c r="R32" s="75">
        <v>1513</v>
      </c>
      <c r="S32" s="13">
        <f t="shared" si="7"/>
        <v>0.88118811881188119</v>
      </c>
      <c r="T32" s="103">
        <v>1411</v>
      </c>
      <c r="U32" s="75">
        <v>160</v>
      </c>
      <c r="V32" s="13">
        <f t="shared" si="8"/>
        <v>0.11339475549255847</v>
      </c>
      <c r="W32" s="75">
        <v>1251</v>
      </c>
      <c r="X32" s="13">
        <f t="shared" si="9"/>
        <v>0.88660524450744149</v>
      </c>
      <c r="Y32" s="103">
        <v>952</v>
      </c>
      <c r="Z32" s="75">
        <v>85</v>
      </c>
      <c r="AA32" s="13">
        <f t="shared" si="10"/>
        <v>8.9285714285714288E-2</v>
      </c>
      <c r="AB32" s="75">
        <v>867</v>
      </c>
      <c r="AC32" s="13">
        <f t="shared" si="11"/>
        <v>0.9107142857142857</v>
      </c>
      <c r="AD32" s="103">
        <v>415</v>
      </c>
      <c r="AE32" s="75">
        <v>34</v>
      </c>
      <c r="AF32" s="13">
        <f t="shared" si="12"/>
        <v>8.1927710843373497E-2</v>
      </c>
      <c r="AG32" s="75">
        <v>381</v>
      </c>
      <c r="AH32" s="13">
        <f t="shared" si="13"/>
        <v>0.91807228915662653</v>
      </c>
      <c r="AI32" s="103">
        <v>156</v>
      </c>
      <c r="AJ32" s="75">
        <v>3</v>
      </c>
      <c r="AK32" s="13">
        <f t="shared" si="14"/>
        <v>1.9230769230769232E-2</v>
      </c>
      <c r="AL32" s="75">
        <v>153</v>
      </c>
      <c r="AM32" s="13">
        <f t="shared" si="15"/>
        <v>0.98076923076923073</v>
      </c>
      <c r="AN32" s="103">
        <f t="shared" si="16"/>
        <v>4693</v>
      </c>
      <c r="AO32" s="75">
        <f t="shared" si="51"/>
        <v>487</v>
      </c>
      <c r="AP32" s="13">
        <f t="shared" si="17"/>
        <v>0.10377157468570211</v>
      </c>
      <c r="AQ32" s="34">
        <f t="shared" si="52"/>
        <v>4206</v>
      </c>
      <c r="AR32" s="13">
        <f t="shared" si="18"/>
        <v>0.89622842531429792</v>
      </c>
      <c r="AS32" s="98"/>
      <c r="AT32" s="272"/>
      <c r="AU32" s="342"/>
      <c r="AV32" s="160" t="s">
        <v>74</v>
      </c>
      <c r="AW32" s="225">
        <v>4599</v>
      </c>
      <c r="AX32" s="40">
        <v>455</v>
      </c>
      <c r="AY32" s="91">
        <v>9.8934550989345504E-2</v>
      </c>
      <c r="AZ32" s="40">
        <v>4144</v>
      </c>
      <c r="BA32" s="91">
        <v>0.90106544901065444</v>
      </c>
      <c r="BB32" s="58">
        <v>27</v>
      </c>
      <c r="BC32" s="11" t="s">
        <v>36</v>
      </c>
      <c r="BD32" s="38">
        <f t="shared" si="19"/>
        <v>0.11696782723666814</v>
      </c>
      <c r="BE32" s="38">
        <f t="shared" si="20"/>
        <v>0.11463617080143872</v>
      </c>
      <c r="BF32" s="38">
        <f t="shared" si="21"/>
        <v>0.8830321727633319</v>
      </c>
      <c r="BG32" s="38">
        <f t="shared" si="22"/>
        <v>0.88536382919856127</v>
      </c>
      <c r="BH32" s="38">
        <f t="shared" si="23"/>
        <v>5.3409514346043968E-3</v>
      </c>
      <c r="BI32" s="38">
        <f t="shared" si="24"/>
        <v>5.5548697691643004E-3</v>
      </c>
      <c r="BJ32" s="38">
        <f t="shared" si="25"/>
        <v>0.99465904856539555</v>
      </c>
      <c r="BK32" s="38">
        <f t="shared" si="26"/>
        <v>0.99444513023083569</v>
      </c>
      <c r="BM32" s="82" t="s">
        <v>29</v>
      </c>
      <c r="BN32" s="38">
        <f t="shared" si="27"/>
        <v>0.24171993027309704</v>
      </c>
      <c r="BO32" s="38">
        <f t="shared" si="28"/>
        <v>0.24125596184419715</v>
      </c>
      <c r="BP32" s="217">
        <f t="shared" si="29"/>
        <v>0.10000000000000009</v>
      </c>
      <c r="BQ32" s="38">
        <f t="shared" si="30"/>
        <v>0.75828006972690298</v>
      </c>
      <c r="BR32" s="38">
        <f t="shared" si="31"/>
        <v>0.75874403815580282</v>
      </c>
      <c r="BS32" s="217">
        <f t="shared" si="32"/>
        <v>-0.10000000000000009</v>
      </c>
      <c r="BT32" s="38">
        <f t="shared" si="33"/>
        <v>2.8415548988406456E-2</v>
      </c>
      <c r="BU32" s="38">
        <f t="shared" si="34"/>
        <v>3.4889094269870607E-2</v>
      </c>
      <c r="BV32" s="217">
        <f t="shared" si="35"/>
        <v>-0.70000000000000029</v>
      </c>
      <c r="BW32" s="38">
        <f t="shared" si="36"/>
        <v>0.97158445101159352</v>
      </c>
      <c r="BX32" s="38">
        <f t="shared" si="37"/>
        <v>0.96511090573012936</v>
      </c>
      <c r="BY32" s="217">
        <f t="shared" si="38"/>
        <v>0.70000000000000062</v>
      </c>
      <c r="BZ32" s="58"/>
      <c r="CA32" s="82" t="s">
        <v>29</v>
      </c>
      <c r="CB32" s="38">
        <f t="shared" si="39"/>
        <v>0.18250950012255857</v>
      </c>
      <c r="CC32" s="38">
        <f t="shared" si="40"/>
        <v>0.18570970360787167</v>
      </c>
      <c r="CD32" s="217">
        <f t="shared" si="41"/>
        <v>-0.30000000000000027</v>
      </c>
      <c r="CE32" s="38">
        <f t="shared" si="42"/>
        <v>0.81749049987744149</v>
      </c>
      <c r="CF32" s="38">
        <f t="shared" si="43"/>
        <v>0.81429029639212835</v>
      </c>
      <c r="CG32" s="217">
        <f t="shared" si="44"/>
        <v>0.30000000000000027</v>
      </c>
      <c r="CH32" s="38">
        <f t="shared" si="45"/>
        <v>1.6720866219624399E-2</v>
      </c>
      <c r="CI32" s="38">
        <f t="shared" si="46"/>
        <v>1.7011451649022014E-2</v>
      </c>
      <c r="CJ32" s="217">
        <f t="shared" si="47"/>
        <v>0</v>
      </c>
      <c r="CK32" s="38">
        <f t="shared" si="48"/>
        <v>0.98327913378037557</v>
      </c>
      <c r="CL32" s="38">
        <f t="shared" si="49"/>
        <v>0.98298854835097793</v>
      </c>
      <c r="CM32" s="217">
        <f t="shared" si="50"/>
        <v>0</v>
      </c>
      <c r="CN32" s="150">
        <v>0</v>
      </c>
    </row>
    <row r="33" spans="2:92" s="12" customFormat="1" ht="13.5" customHeight="1">
      <c r="B33" s="262">
        <v>10</v>
      </c>
      <c r="C33" s="329" t="s">
        <v>59</v>
      </c>
      <c r="D33" s="80" t="s">
        <v>157</v>
      </c>
      <c r="E33" s="101">
        <v>10</v>
      </c>
      <c r="F33" s="79">
        <v>1</v>
      </c>
      <c r="G33" s="77">
        <f t="shared" si="2"/>
        <v>0.1</v>
      </c>
      <c r="H33" s="79">
        <v>9</v>
      </c>
      <c r="I33" s="77">
        <f t="shared" si="3"/>
        <v>0.9</v>
      </c>
      <c r="J33" s="101">
        <v>53</v>
      </c>
      <c r="K33" s="79">
        <v>9</v>
      </c>
      <c r="L33" s="77">
        <f t="shared" si="4"/>
        <v>0.16981132075471697</v>
      </c>
      <c r="M33" s="79">
        <v>44</v>
      </c>
      <c r="N33" s="77">
        <f t="shared" si="5"/>
        <v>0.83018867924528306</v>
      </c>
      <c r="O33" s="101">
        <v>2506</v>
      </c>
      <c r="P33" s="79">
        <v>557</v>
      </c>
      <c r="Q33" s="77">
        <f t="shared" si="6"/>
        <v>0.22226656025538707</v>
      </c>
      <c r="R33" s="79">
        <v>1949</v>
      </c>
      <c r="S33" s="77">
        <f t="shared" si="7"/>
        <v>0.77773343974461295</v>
      </c>
      <c r="T33" s="101">
        <v>2145</v>
      </c>
      <c r="U33" s="79">
        <v>484</v>
      </c>
      <c r="V33" s="77">
        <f t="shared" si="8"/>
        <v>0.22564102564102564</v>
      </c>
      <c r="W33" s="79">
        <v>1661</v>
      </c>
      <c r="X33" s="77">
        <f t="shared" si="9"/>
        <v>0.77435897435897438</v>
      </c>
      <c r="Y33" s="101">
        <v>1294</v>
      </c>
      <c r="Z33" s="79">
        <v>242</v>
      </c>
      <c r="AA33" s="77">
        <f t="shared" si="10"/>
        <v>0.18701700154559506</v>
      </c>
      <c r="AB33" s="79">
        <v>1052</v>
      </c>
      <c r="AC33" s="77">
        <f t="shared" si="11"/>
        <v>0.81298299845440491</v>
      </c>
      <c r="AD33" s="101">
        <v>480</v>
      </c>
      <c r="AE33" s="79">
        <v>69</v>
      </c>
      <c r="AF33" s="77">
        <f t="shared" si="12"/>
        <v>0.14374999999999999</v>
      </c>
      <c r="AG33" s="79">
        <v>411</v>
      </c>
      <c r="AH33" s="77">
        <f t="shared" si="13"/>
        <v>0.85624999999999996</v>
      </c>
      <c r="AI33" s="101">
        <v>151</v>
      </c>
      <c r="AJ33" s="79">
        <v>11</v>
      </c>
      <c r="AK33" s="77">
        <f t="shared" si="14"/>
        <v>7.2847682119205295E-2</v>
      </c>
      <c r="AL33" s="79">
        <v>140</v>
      </c>
      <c r="AM33" s="77">
        <f t="shared" si="15"/>
        <v>0.92715231788079466</v>
      </c>
      <c r="AN33" s="101">
        <f t="shared" si="16"/>
        <v>6639</v>
      </c>
      <c r="AO33" s="79">
        <f t="shared" si="51"/>
        <v>1373</v>
      </c>
      <c r="AP33" s="77">
        <f t="shared" si="17"/>
        <v>0.20680825425515892</v>
      </c>
      <c r="AQ33" s="78">
        <f t="shared" si="52"/>
        <v>5266</v>
      </c>
      <c r="AR33" s="77">
        <f t="shared" si="18"/>
        <v>0.79319174574484108</v>
      </c>
      <c r="AS33" s="98"/>
      <c r="AT33" s="272">
        <v>10</v>
      </c>
      <c r="AU33" s="342" t="s">
        <v>59</v>
      </c>
      <c r="AV33" s="11" t="s">
        <v>157</v>
      </c>
      <c r="AW33" s="225">
        <v>6334</v>
      </c>
      <c r="AX33" s="40">
        <v>1329</v>
      </c>
      <c r="AY33" s="91">
        <v>0.20982001894537416</v>
      </c>
      <c r="AZ33" s="40">
        <v>5005</v>
      </c>
      <c r="BA33" s="91">
        <v>0.79017998105462584</v>
      </c>
      <c r="BB33" s="58">
        <v>28</v>
      </c>
      <c r="BC33" s="11" t="s">
        <v>37</v>
      </c>
      <c r="BD33" s="38">
        <f t="shared" si="19"/>
        <v>7.9494718501579006E-2</v>
      </c>
      <c r="BE33" s="38">
        <f t="shared" si="20"/>
        <v>8.3959605448567398E-2</v>
      </c>
      <c r="BF33" s="38">
        <f t="shared" si="21"/>
        <v>0.92050528149842104</v>
      </c>
      <c r="BG33" s="38">
        <f t="shared" si="22"/>
        <v>0.9160403945514326</v>
      </c>
      <c r="BH33" s="38">
        <f t="shared" si="23"/>
        <v>6.0111635895234005E-3</v>
      </c>
      <c r="BI33" s="38">
        <f t="shared" si="24"/>
        <v>6.0457751547430549E-3</v>
      </c>
      <c r="BJ33" s="38">
        <f t="shared" si="25"/>
        <v>0.99398883641047664</v>
      </c>
      <c r="BK33" s="38">
        <f t="shared" si="26"/>
        <v>0.99395422484525697</v>
      </c>
      <c r="BM33" s="82" t="s">
        <v>23</v>
      </c>
      <c r="BN33" s="38">
        <f t="shared" si="27"/>
        <v>0.21038000510073962</v>
      </c>
      <c r="BO33" s="38">
        <f t="shared" si="28"/>
        <v>0.20193349005520483</v>
      </c>
      <c r="BP33" s="217">
        <f t="shared" si="29"/>
        <v>0.79999999999999793</v>
      </c>
      <c r="BQ33" s="38">
        <f t="shared" si="30"/>
        <v>0.78961999489926038</v>
      </c>
      <c r="BR33" s="38">
        <f t="shared" si="31"/>
        <v>0.79806650994479511</v>
      </c>
      <c r="BS33" s="217">
        <f t="shared" si="32"/>
        <v>-0.80000000000000071</v>
      </c>
      <c r="BT33" s="38">
        <f t="shared" si="33"/>
        <v>1.1049904911797494E-2</v>
      </c>
      <c r="BU33" s="38">
        <f t="shared" si="34"/>
        <v>1.1395821532104895E-2</v>
      </c>
      <c r="BV33" s="217">
        <f t="shared" si="35"/>
        <v>0</v>
      </c>
      <c r="BW33" s="38">
        <f t="shared" si="36"/>
        <v>0.98895009508820253</v>
      </c>
      <c r="BX33" s="38">
        <f t="shared" si="37"/>
        <v>0.98860417846789506</v>
      </c>
      <c r="BY33" s="217">
        <f t="shared" si="38"/>
        <v>0</v>
      </c>
      <c r="BZ33" s="58"/>
      <c r="CA33" s="82" t="s">
        <v>23</v>
      </c>
      <c r="CB33" s="38">
        <f t="shared" si="39"/>
        <v>0.18250950012255857</v>
      </c>
      <c r="CC33" s="38">
        <f t="shared" si="40"/>
        <v>0.18570970360787167</v>
      </c>
      <c r="CD33" s="217">
        <f t="shared" si="41"/>
        <v>-0.30000000000000027</v>
      </c>
      <c r="CE33" s="38">
        <f t="shared" si="42"/>
        <v>0.81749049987744149</v>
      </c>
      <c r="CF33" s="38">
        <f t="shared" si="43"/>
        <v>0.81429029639212835</v>
      </c>
      <c r="CG33" s="217">
        <f t="shared" si="44"/>
        <v>0.30000000000000027</v>
      </c>
      <c r="CH33" s="38">
        <f t="shared" si="45"/>
        <v>1.6720866219624399E-2</v>
      </c>
      <c r="CI33" s="38">
        <f t="shared" si="46"/>
        <v>1.7011451649022014E-2</v>
      </c>
      <c r="CJ33" s="217">
        <f t="shared" si="47"/>
        <v>0</v>
      </c>
      <c r="CK33" s="38">
        <f t="shared" si="48"/>
        <v>0.98327913378037557</v>
      </c>
      <c r="CL33" s="38">
        <f t="shared" si="49"/>
        <v>0.98298854835097793</v>
      </c>
      <c r="CM33" s="217">
        <f t="shared" si="50"/>
        <v>0</v>
      </c>
      <c r="CN33" s="150">
        <v>0</v>
      </c>
    </row>
    <row r="34" spans="2:92" s="12" customFormat="1" ht="13.5" customHeight="1">
      <c r="B34" s="263"/>
      <c r="C34" s="330"/>
      <c r="D34" s="70" t="s">
        <v>158</v>
      </c>
      <c r="E34" s="102">
        <v>10</v>
      </c>
      <c r="F34" s="69">
        <v>0</v>
      </c>
      <c r="G34" s="67">
        <f t="shared" si="2"/>
        <v>0</v>
      </c>
      <c r="H34" s="69">
        <v>10</v>
      </c>
      <c r="I34" s="67">
        <f t="shared" si="3"/>
        <v>1</v>
      </c>
      <c r="J34" s="102">
        <v>33</v>
      </c>
      <c r="K34" s="69">
        <v>0</v>
      </c>
      <c r="L34" s="67">
        <f t="shared" si="4"/>
        <v>0</v>
      </c>
      <c r="M34" s="69">
        <v>33</v>
      </c>
      <c r="N34" s="67">
        <f t="shared" si="5"/>
        <v>1</v>
      </c>
      <c r="O34" s="102">
        <v>1846</v>
      </c>
      <c r="P34" s="69">
        <v>17</v>
      </c>
      <c r="Q34" s="67">
        <f t="shared" si="6"/>
        <v>9.2091007583965327E-3</v>
      </c>
      <c r="R34" s="69">
        <v>1829</v>
      </c>
      <c r="S34" s="67">
        <f t="shared" si="7"/>
        <v>0.99079089924160346</v>
      </c>
      <c r="T34" s="102">
        <v>1508</v>
      </c>
      <c r="U34" s="69">
        <v>14</v>
      </c>
      <c r="V34" s="67">
        <f t="shared" si="8"/>
        <v>9.2838196286472146E-3</v>
      </c>
      <c r="W34" s="69">
        <v>1494</v>
      </c>
      <c r="X34" s="67">
        <f t="shared" si="9"/>
        <v>0.99071618037135278</v>
      </c>
      <c r="Y34" s="102">
        <v>1079</v>
      </c>
      <c r="Z34" s="69">
        <v>11</v>
      </c>
      <c r="AA34" s="67">
        <f t="shared" si="10"/>
        <v>1.0194624652455977E-2</v>
      </c>
      <c r="AB34" s="69">
        <v>1068</v>
      </c>
      <c r="AC34" s="67">
        <f t="shared" si="11"/>
        <v>0.98980537534754398</v>
      </c>
      <c r="AD34" s="102">
        <v>519</v>
      </c>
      <c r="AE34" s="69">
        <v>6</v>
      </c>
      <c r="AF34" s="67">
        <f t="shared" si="12"/>
        <v>1.1560693641618497E-2</v>
      </c>
      <c r="AG34" s="69">
        <v>513</v>
      </c>
      <c r="AH34" s="67">
        <f t="shared" si="13"/>
        <v>0.98843930635838151</v>
      </c>
      <c r="AI34" s="102">
        <v>185</v>
      </c>
      <c r="AJ34" s="69">
        <v>3</v>
      </c>
      <c r="AK34" s="67">
        <f t="shared" si="14"/>
        <v>1.6216216216216217E-2</v>
      </c>
      <c r="AL34" s="69">
        <v>182</v>
      </c>
      <c r="AM34" s="67">
        <f t="shared" si="15"/>
        <v>0.98378378378378384</v>
      </c>
      <c r="AN34" s="102">
        <f t="shared" si="16"/>
        <v>5180</v>
      </c>
      <c r="AO34" s="69">
        <f t="shared" si="51"/>
        <v>51</v>
      </c>
      <c r="AP34" s="67">
        <f t="shared" si="17"/>
        <v>9.8455598455598464E-3</v>
      </c>
      <c r="AQ34" s="68">
        <f t="shared" si="52"/>
        <v>5129</v>
      </c>
      <c r="AR34" s="67">
        <f t="shared" si="18"/>
        <v>0.99015444015444021</v>
      </c>
      <c r="AS34" s="98"/>
      <c r="AT34" s="272"/>
      <c r="AU34" s="342"/>
      <c r="AV34" s="11" t="s">
        <v>158</v>
      </c>
      <c r="AW34" s="225">
        <v>5258</v>
      </c>
      <c r="AX34" s="40">
        <v>58</v>
      </c>
      <c r="AY34" s="91">
        <v>1.1030810193990111E-2</v>
      </c>
      <c r="AZ34" s="40">
        <v>5200</v>
      </c>
      <c r="BA34" s="91">
        <v>0.9889691898060099</v>
      </c>
      <c r="BB34" s="58">
        <v>29</v>
      </c>
      <c r="BC34" s="11" t="s">
        <v>38</v>
      </c>
      <c r="BD34" s="38">
        <f t="shared" si="19"/>
        <v>0.10125664572257129</v>
      </c>
      <c r="BE34" s="38">
        <f t="shared" si="20"/>
        <v>0.1027728313406258</v>
      </c>
      <c r="BF34" s="38">
        <f t="shared" si="21"/>
        <v>0.89874335427742869</v>
      </c>
      <c r="BG34" s="38">
        <f t="shared" si="22"/>
        <v>0.89722716865937424</v>
      </c>
      <c r="BH34" s="38">
        <f t="shared" si="23"/>
        <v>5.3898670499461015E-3</v>
      </c>
      <c r="BI34" s="38">
        <f t="shared" si="24"/>
        <v>8.3038869257950534E-3</v>
      </c>
      <c r="BJ34" s="38">
        <f t="shared" si="25"/>
        <v>0.99461013295005385</v>
      </c>
      <c r="BK34" s="38">
        <f t="shared" si="26"/>
        <v>0.99169611307420491</v>
      </c>
      <c r="BM34" s="82" t="s">
        <v>50</v>
      </c>
      <c r="BN34" s="38">
        <f t="shared" si="27"/>
        <v>0.14918824045634049</v>
      </c>
      <c r="BO34" s="38">
        <f t="shared" si="28"/>
        <v>0.17972350230414746</v>
      </c>
      <c r="BP34" s="217">
        <f t="shared" si="29"/>
        <v>-3.1</v>
      </c>
      <c r="BQ34" s="38">
        <f t="shared" si="30"/>
        <v>0.85081175954365951</v>
      </c>
      <c r="BR34" s="38">
        <f t="shared" si="31"/>
        <v>0.82027649769585254</v>
      </c>
      <c r="BS34" s="217">
        <f t="shared" si="32"/>
        <v>3.1000000000000028</v>
      </c>
      <c r="BT34" s="38">
        <f t="shared" si="33"/>
        <v>1.6012629679747408E-2</v>
      </c>
      <c r="BU34" s="38">
        <f t="shared" si="34"/>
        <v>1.7245291581574767E-2</v>
      </c>
      <c r="BV34" s="217">
        <f t="shared" si="35"/>
        <v>-0.10000000000000009</v>
      </c>
      <c r="BW34" s="38">
        <f t="shared" si="36"/>
        <v>0.98398737032025263</v>
      </c>
      <c r="BX34" s="38">
        <f t="shared" si="37"/>
        <v>0.98275470841842527</v>
      </c>
      <c r="BY34" s="217">
        <f t="shared" si="38"/>
        <v>0.10000000000000009</v>
      </c>
      <c r="BZ34" s="58"/>
      <c r="CA34" s="82" t="s">
        <v>50</v>
      </c>
      <c r="CB34" s="38">
        <f t="shared" si="39"/>
        <v>0.18250950012255857</v>
      </c>
      <c r="CC34" s="38">
        <f t="shared" si="40"/>
        <v>0.18570970360787167</v>
      </c>
      <c r="CD34" s="217">
        <f t="shared" si="41"/>
        <v>-0.30000000000000027</v>
      </c>
      <c r="CE34" s="38">
        <f t="shared" si="42"/>
        <v>0.81749049987744149</v>
      </c>
      <c r="CF34" s="38">
        <f t="shared" si="43"/>
        <v>0.81429029639212835</v>
      </c>
      <c r="CG34" s="217">
        <f t="shared" si="44"/>
        <v>0.30000000000000027</v>
      </c>
      <c r="CH34" s="38">
        <f t="shared" si="45"/>
        <v>1.6720866219624399E-2</v>
      </c>
      <c r="CI34" s="38">
        <f t="shared" si="46"/>
        <v>1.7011451649022014E-2</v>
      </c>
      <c r="CJ34" s="217">
        <f t="shared" si="47"/>
        <v>0</v>
      </c>
      <c r="CK34" s="38">
        <f t="shared" si="48"/>
        <v>0.98327913378037557</v>
      </c>
      <c r="CL34" s="38">
        <f t="shared" si="49"/>
        <v>0.98298854835097793</v>
      </c>
      <c r="CM34" s="217">
        <f t="shared" si="50"/>
        <v>0</v>
      </c>
      <c r="CN34" s="150">
        <v>0</v>
      </c>
    </row>
    <row r="35" spans="2:92" s="12" customFormat="1" ht="13.5" customHeight="1">
      <c r="B35" s="264"/>
      <c r="C35" s="332"/>
      <c r="D35" s="76" t="s">
        <v>74</v>
      </c>
      <c r="E35" s="103">
        <v>20</v>
      </c>
      <c r="F35" s="75">
        <v>1</v>
      </c>
      <c r="G35" s="13">
        <f t="shared" si="2"/>
        <v>0.05</v>
      </c>
      <c r="H35" s="75">
        <v>19</v>
      </c>
      <c r="I35" s="13">
        <f t="shared" si="3"/>
        <v>0.95</v>
      </c>
      <c r="J35" s="103">
        <v>86</v>
      </c>
      <c r="K35" s="75">
        <v>9</v>
      </c>
      <c r="L35" s="13">
        <f t="shared" si="4"/>
        <v>0.10465116279069768</v>
      </c>
      <c r="M35" s="75">
        <v>77</v>
      </c>
      <c r="N35" s="13">
        <f t="shared" si="5"/>
        <v>0.89534883720930236</v>
      </c>
      <c r="O35" s="103">
        <v>4352</v>
      </c>
      <c r="P35" s="75">
        <v>574</v>
      </c>
      <c r="Q35" s="13">
        <f t="shared" si="6"/>
        <v>0.13189338235294118</v>
      </c>
      <c r="R35" s="75">
        <v>3778</v>
      </c>
      <c r="S35" s="13">
        <f t="shared" si="7"/>
        <v>0.86810661764705888</v>
      </c>
      <c r="T35" s="103">
        <v>3653</v>
      </c>
      <c r="U35" s="75">
        <v>498</v>
      </c>
      <c r="V35" s="13">
        <f t="shared" si="8"/>
        <v>0.13632630714481248</v>
      </c>
      <c r="W35" s="75">
        <v>3155</v>
      </c>
      <c r="X35" s="13">
        <f t="shared" si="9"/>
        <v>0.86367369285518747</v>
      </c>
      <c r="Y35" s="103">
        <v>2373</v>
      </c>
      <c r="Z35" s="75">
        <v>253</v>
      </c>
      <c r="AA35" s="13">
        <f t="shared" si="10"/>
        <v>0.10661609776654024</v>
      </c>
      <c r="AB35" s="75">
        <v>2120</v>
      </c>
      <c r="AC35" s="13">
        <f t="shared" si="11"/>
        <v>0.89338390223345976</v>
      </c>
      <c r="AD35" s="103">
        <v>999</v>
      </c>
      <c r="AE35" s="75">
        <v>75</v>
      </c>
      <c r="AF35" s="13">
        <f t="shared" si="12"/>
        <v>7.5075075075075076E-2</v>
      </c>
      <c r="AG35" s="75">
        <v>924</v>
      </c>
      <c r="AH35" s="13">
        <f t="shared" si="13"/>
        <v>0.92492492492492495</v>
      </c>
      <c r="AI35" s="103">
        <v>336</v>
      </c>
      <c r="AJ35" s="75">
        <v>14</v>
      </c>
      <c r="AK35" s="13">
        <f t="shared" si="14"/>
        <v>4.1666666666666664E-2</v>
      </c>
      <c r="AL35" s="75">
        <v>322</v>
      </c>
      <c r="AM35" s="13">
        <f t="shared" si="15"/>
        <v>0.95833333333333337</v>
      </c>
      <c r="AN35" s="103">
        <f t="shared" si="16"/>
        <v>11819</v>
      </c>
      <c r="AO35" s="75">
        <f t="shared" si="51"/>
        <v>1424</v>
      </c>
      <c r="AP35" s="13">
        <f t="shared" si="17"/>
        <v>0.1204839664946273</v>
      </c>
      <c r="AQ35" s="34">
        <f t="shared" si="52"/>
        <v>10395</v>
      </c>
      <c r="AR35" s="13">
        <f t="shared" si="18"/>
        <v>0.87951603350537266</v>
      </c>
      <c r="AS35" s="98"/>
      <c r="AT35" s="272"/>
      <c r="AU35" s="342"/>
      <c r="AV35" s="160" t="s">
        <v>74</v>
      </c>
      <c r="AW35" s="225">
        <v>11592</v>
      </c>
      <c r="AX35" s="40">
        <v>1387</v>
      </c>
      <c r="AY35" s="91">
        <v>0.11965148378191856</v>
      </c>
      <c r="AZ35" s="40">
        <v>10205</v>
      </c>
      <c r="BA35" s="91">
        <v>0.88034851621808141</v>
      </c>
      <c r="BB35" s="58">
        <v>30</v>
      </c>
      <c r="BC35" s="11" t="s">
        <v>39</v>
      </c>
      <c r="BD35" s="38">
        <f t="shared" si="19"/>
        <v>0.13</v>
      </c>
      <c r="BE35" s="38">
        <f t="shared" si="20"/>
        <v>0.1271687894895196</v>
      </c>
      <c r="BF35" s="38">
        <f t="shared" si="21"/>
        <v>0.87</v>
      </c>
      <c r="BG35" s="38">
        <f t="shared" si="22"/>
        <v>0.8728312105104804</v>
      </c>
      <c r="BH35" s="38">
        <f t="shared" si="23"/>
        <v>9.7456018225541077E-3</v>
      </c>
      <c r="BI35" s="38">
        <f t="shared" si="24"/>
        <v>9.288314296472951E-3</v>
      </c>
      <c r="BJ35" s="38">
        <f t="shared" si="25"/>
        <v>0.99025439817744587</v>
      </c>
      <c r="BK35" s="38">
        <f t="shared" si="26"/>
        <v>0.99071168570352708</v>
      </c>
      <c r="BM35" s="82" t="s">
        <v>18</v>
      </c>
      <c r="BN35" s="38">
        <f t="shared" si="27"/>
        <v>0.17289830912121934</v>
      </c>
      <c r="BO35" s="38">
        <f t="shared" si="28"/>
        <v>0.19716527461402178</v>
      </c>
      <c r="BP35" s="217">
        <f t="shared" si="29"/>
        <v>-2.4000000000000021</v>
      </c>
      <c r="BQ35" s="38">
        <f t="shared" si="30"/>
        <v>0.82710169087878072</v>
      </c>
      <c r="BR35" s="38">
        <f t="shared" si="31"/>
        <v>0.80283472538597822</v>
      </c>
      <c r="BS35" s="217">
        <f t="shared" si="32"/>
        <v>2.399999999999991</v>
      </c>
      <c r="BT35" s="38">
        <f t="shared" si="33"/>
        <v>7.5634792004321992E-3</v>
      </c>
      <c r="BU35" s="38">
        <f t="shared" si="34"/>
        <v>9.9596231493943466E-3</v>
      </c>
      <c r="BV35" s="217">
        <f t="shared" si="35"/>
        <v>-0.2</v>
      </c>
      <c r="BW35" s="38">
        <f t="shared" si="36"/>
        <v>0.99243652079956779</v>
      </c>
      <c r="BX35" s="38">
        <f t="shared" si="37"/>
        <v>0.99004037685060564</v>
      </c>
      <c r="BY35" s="217">
        <f t="shared" si="38"/>
        <v>0.20000000000000018</v>
      </c>
      <c r="BZ35" s="58"/>
      <c r="CA35" s="82" t="s">
        <v>18</v>
      </c>
      <c r="CB35" s="38">
        <f t="shared" si="39"/>
        <v>0.18250950012255857</v>
      </c>
      <c r="CC35" s="38">
        <f t="shared" si="40"/>
        <v>0.18570970360787167</v>
      </c>
      <c r="CD35" s="217">
        <f t="shared" si="41"/>
        <v>-0.30000000000000027</v>
      </c>
      <c r="CE35" s="38">
        <f t="shared" si="42"/>
        <v>0.81749049987744149</v>
      </c>
      <c r="CF35" s="38">
        <f t="shared" si="43"/>
        <v>0.81429029639212835</v>
      </c>
      <c r="CG35" s="217">
        <f t="shared" si="44"/>
        <v>0.30000000000000027</v>
      </c>
      <c r="CH35" s="38">
        <f t="shared" si="45"/>
        <v>1.6720866219624399E-2</v>
      </c>
      <c r="CI35" s="38">
        <f t="shared" si="46"/>
        <v>1.7011451649022014E-2</v>
      </c>
      <c r="CJ35" s="217">
        <f t="shared" si="47"/>
        <v>0</v>
      </c>
      <c r="CK35" s="38">
        <f t="shared" si="48"/>
        <v>0.98327913378037557</v>
      </c>
      <c r="CL35" s="38">
        <f t="shared" si="49"/>
        <v>0.98298854835097793</v>
      </c>
      <c r="CM35" s="217">
        <f t="shared" si="50"/>
        <v>0</v>
      </c>
      <c r="CN35" s="150">
        <v>0</v>
      </c>
    </row>
    <row r="36" spans="2:92" s="12" customFormat="1" ht="13.5" customHeight="1">
      <c r="B36" s="262">
        <v>11</v>
      </c>
      <c r="C36" s="329" t="s">
        <v>60</v>
      </c>
      <c r="D36" s="80" t="s">
        <v>157</v>
      </c>
      <c r="E36" s="101">
        <v>29</v>
      </c>
      <c r="F36" s="79">
        <v>3</v>
      </c>
      <c r="G36" s="77">
        <f t="shared" si="2"/>
        <v>0.10344827586206896</v>
      </c>
      <c r="H36" s="79">
        <v>26</v>
      </c>
      <c r="I36" s="77">
        <f t="shared" si="3"/>
        <v>0.89655172413793105</v>
      </c>
      <c r="J36" s="101">
        <v>85</v>
      </c>
      <c r="K36" s="79">
        <v>9</v>
      </c>
      <c r="L36" s="77">
        <f t="shared" si="4"/>
        <v>0.10588235294117647</v>
      </c>
      <c r="M36" s="79">
        <v>76</v>
      </c>
      <c r="N36" s="77">
        <f t="shared" si="5"/>
        <v>0.89411764705882357</v>
      </c>
      <c r="O36" s="101">
        <v>3854</v>
      </c>
      <c r="P36" s="79">
        <v>777</v>
      </c>
      <c r="Q36" s="77">
        <f t="shared" si="6"/>
        <v>0.20160871821484172</v>
      </c>
      <c r="R36" s="79">
        <v>3077</v>
      </c>
      <c r="S36" s="77">
        <f t="shared" si="7"/>
        <v>0.79839128178515828</v>
      </c>
      <c r="T36" s="101">
        <v>3630</v>
      </c>
      <c r="U36" s="79">
        <v>637</v>
      </c>
      <c r="V36" s="77">
        <f t="shared" si="8"/>
        <v>0.17548209366391185</v>
      </c>
      <c r="W36" s="79">
        <v>2993</v>
      </c>
      <c r="X36" s="77">
        <f t="shared" si="9"/>
        <v>0.82451790633608812</v>
      </c>
      <c r="Y36" s="101">
        <v>2078</v>
      </c>
      <c r="Z36" s="79">
        <v>354</v>
      </c>
      <c r="AA36" s="77">
        <f t="shared" si="10"/>
        <v>0.17035611164581327</v>
      </c>
      <c r="AB36" s="79">
        <v>1724</v>
      </c>
      <c r="AC36" s="77">
        <f t="shared" si="11"/>
        <v>0.82964388835418668</v>
      </c>
      <c r="AD36" s="101">
        <v>877</v>
      </c>
      <c r="AE36" s="79">
        <v>102</v>
      </c>
      <c r="AF36" s="77">
        <f t="shared" si="12"/>
        <v>0.11630558722919042</v>
      </c>
      <c r="AG36" s="79">
        <v>775</v>
      </c>
      <c r="AH36" s="77">
        <f t="shared" si="13"/>
        <v>0.88369441277080962</v>
      </c>
      <c r="AI36" s="101">
        <v>208</v>
      </c>
      <c r="AJ36" s="79">
        <v>12</v>
      </c>
      <c r="AK36" s="77">
        <f t="shared" si="14"/>
        <v>5.7692307692307696E-2</v>
      </c>
      <c r="AL36" s="79">
        <v>196</v>
      </c>
      <c r="AM36" s="77">
        <f t="shared" si="15"/>
        <v>0.94230769230769229</v>
      </c>
      <c r="AN36" s="101">
        <f t="shared" si="16"/>
        <v>10761</v>
      </c>
      <c r="AO36" s="79">
        <f t="shared" si="51"/>
        <v>1894</v>
      </c>
      <c r="AP36" s="77">
        <f t="shared" si="17"/>
        <v>0.17600594740265774</v>
      </c>
      <c r="AQ36" s="78">
        <f t="shared" si="52"/>
        <v>8867</v>
      </c>
      <c r="AR36" s="77">
        <f t="shared" si="18"/>
        <v>0.82399405259734226</v>
      </c>
      <c r="AS36" s="98"/>
      <c r="AT36" s="272">
        <v>11</v>
      </c>
      <c r="AU36" s="342" t="s">
        <v>60</v>
      </c>
      <c r="AV36" s="11" t="s">
        <v>157</v>
      </c>
      <c r="AW36" s="225">
        <v>10604</v>
      </c>
      <c r="AX36" s="40">
        <v>1861</v>
      </c>
      <c r="AY36" s="91">
        <v>0.17549981139192758</v>
      </c>
      <c r="AZ36" s="40">
        <v>8743</v>
      </c>
      <c r="BA36" s="91">
        <v>0.82450018860807239</v>
      </c>
      <c r="BB36" s="58">
        <v>31</v>
      </c>
      <c r="BC36" s="11" t="s">
        <v>40</v>
      </c>
      <c r="BD36" s="38">
        <f t="shared" si="19"/>
        <v>0.11054227012462109</v>
      </c>
      <c r="BE36" s="38">
        <f t="shared" si="20"/>
        <v>0.12100375700007089</v>
      </c>
      <c r="BF36" s="38">
        <f t="shared" si="21"/>
        <v>0.88945772987537897</v>
      </c>
      <c r="BG36" s="38">
        <f t="shared" si="22"/>
        <v>0.87899624299992907</v>
      </c>
      <c r="BH36" s="38">
        <f t="shared" si="23"/>
        <v>1.34120708637774E-2</v>
      </c>
      <c r="BI36" s="38">
        <f t="shared" si="24"/>
        <v>1.2532100667693887E-2</v>
      </c>
      <c r="BJ36" s="38">
        <f t="shared" si="25"/>
        <v>0.98658792913622262</v>
      </c>
      <c r="BK36" s="38">
        <f t="shared" si="26"/>
        <v>0.98746789933230616</v>
      </c>
      <c r="BM36" s="82" t="s">
        <v>19</v>
      </c>
      <c r="BN36" s="38">
        <f t="shared" si="27"/>
        <v>0.1192043703599944</v>
      </c>
      <c r="BO36" s="38">
        <f t="shared" si="28"/>
        <v>0.1272272124871153</v>
      </c>
      <c r="BP36" s="217">
        <f t="shared" si="29"/>
        <v>-0.80000000000000071</v>
      </c>
      <c r="BQ36" s="38">
        <f t="shared" si="30"/>
        <v>0.88079562964000557</v>
      </c>
      <c r="BR36" s="38">
        <f t="shared" si="31"/>
        <v>0.87277278751288467</v>
      </c>
      <c r="BS36" s="217">
        <f t="shared" si="32"/>
        <v>0.80000000000000071</v>
      </c>
      <c r="BT36" s="38">
        <f t="shared" si="33"/>
        <v>1.984126984126984E-2</v>
      </c>
      <c r="BU36" s="38">
        <f t="shared" si="34"/>
        <v>2.0934658490167055E-2</v>
      </c>
      <c r="BV36" s="217">
        <f t="shared" si="35"/>
        <v>-0.10000000000000009</v>
      </c>
      <c r="BW36" s="38">
        <f t="shared" si="36"/>
        <v>0.98015873015873012</v>
      </c>
      <c r="BX36" s="38">
        <f t="shared" si="37"/>
        <v>0.97906534150983293</v>
      </c>
      <c r="BY36" s="217">
        <f t="shared" si="38"/>
        <v>0.10000000000000009</v>
      </c>
      <c r="BZ36" s="58"/>
      <c r="CA36" s="82" t="s">
        <v>19</v>
      </c>
      <c r="CB36" s="38">
        <f t="shared" si="39"/>
        <v>0.18250950012255857</v>
      </c>
      <c r="CC36" s="38">
        <f t="shared" si="40"/>
        <v>0.18570970360787167</v>
      </c>
      <c r="CD36" s="217">
        <f t="shared" si="41"/>
        <v>-0.30000000000000027</v>
      </c>
      <c r="CE36" s="38">
        <f t="shared" si="42"/>
        <v>0.81749049987744149</v>
      </c>
      <c r="CF36" s="38">
        <f t="shared" si="43"/>
        <v>0.81429029639212835</v>
      </c>
      <c r="CG36" s="217">
        <f t="shared" si="44"/>
        <v>0.30000000000000027</v>
      </c>
      <c r="CH36" s="38">
        <f t="shared" si="45"/>
        <v>1.6720866219624399E-2</v>
      </c>
      <c r="CI36" s="38">
        <f t="shared" si="46"/>
        <v>1.7011451649022014E-2</v>
      </c>
      <c r="CJ36" s="217">
        <f t="shared" si="47"/>
        <v>0</v>
      </c>
      <c r="CK36" s="38">
        <f t="shared" si="48"/>
        <v>0.98327913378037557</v>
      </c>
      <c r="CL36" s="38">
        <f t="shared" si="49"/>
        <v>0.98298854835097793</v>
      </c>
      <c r="CM36" s="217">
        <f t="shared" si="50"/>
        <v>0</v>
      </c>
      <c r="CN36" s="150">
        <v>0</v>
      </c>
    </row>
    <row r="37" spans="2:92" s="12" customFormat="1" ht="13.5" customHeight="1">
      <c r="B37" s="263"/>
      <c r="C37" s="330"/>
      <c r="D37" s="70" t="s">
        <v>158</v>
      </c>
      <c r="E37" s="102">
        <v>23</v>
      </c>
      <c r="F37" s="69">
        <v>2</v>
      </c>
      <c r="G37" s="90">
        <f t="shared" si="2"/>
        <v>8.6956521739130432E-2</v>
      </c>
      <c r="H37" s="69">
        <v>21</v>
      </c>
      <c r="I37" s="90">
        <f t="shared" si="3"/>
        <v>0.91304347826086951</v>
      </c>
      <c r="J37" s="102">
        <v>77</v>
      </c>
      <c r="K37" s="69">
        <v>0</v>
      </c>
      <c r="L37" s="90">
        <f t="shared" si="4"/>
        <v>0</v>
      </c>
      <c r="M37" s="69">
        <v>77</v>
      </c>
      <c r="N37" s="90">
        <f t="shared" si="5"/>
        <v>1</v>
      </c>
      <c r="O37" s="102">
        <v>3215</v>
      </c>
      <c r="P37" s="69">
        <v>66</v>
      </c>
      <c r="Q37" s="90">
        <f t="shared" si="6"/>
        <v>2.0528771384136859E-2</v>
      </c>
      <c r="R37" s="69">
        <v>3149</v>
      </c>
      <c r="S37" s="90">
        <f t="shared" si="7"/>
        <v>0.97947122861586311</v>
      </c>
      <c r="T37" s="102">
        <v>2807</v>
      </c>
      <c r="U37" s="69">
        <v>44</v>
      </c>
      <c r="V37" s="90">
        <f t="shared" si="8"/>
        <v>1.5675097969362308E-2</v>
      </c>
      <c r="W37" s="69">
        <v>2763</v>
      </c>
      <c r="X37" s="90">
        <f t="shared" si="9"/>
        <v>0.98432490203063772</v>
      </c>
      <c r="Y37" s="102">
        <v>1889</v>
      </c>
      <c r="Z37" s="69">
        <v>42</v>
      </c>
      <c r="AA37" s="90">
        <f t="shared" si="10"/>
        <v>2.2233986236103759E-2</v>
      </c>
      <c r="AB37" s="69">
        <v>1847</v>
      </c>
      <c r="AC37" s="90">
        <f t="shared" si="11"/>
        <v>0.97776601376389627</v>
      </c>
      <c r="AD37" s="102">
        <v>929</v>
      </c>
      <c r="AE37" s="69">
        <v>11</v>
      </c>
      <c r="AF37" s="90">
        <f t="shared" si="12"/>
        <v>1.1840688912809472E-2</v>
      </c>
      <c r="AG37" s="69">
        <v>918</v>
      </c>
      <c r="AH37" s="90">
        <f t="shared" si="13"/>
        <v>0.98815931108719057</v>
      </c>
      <c r="AI37" s="102">
        <v>317</v>
      </c>
      <c r="AJ37" s="69">
        <v>1</v>
      </c>
      <c r="AK37" s="90">
        <f t="shared" si="14"/>
        <v>3.1545741324921135E-3</v>
      </c>
      <c r="AL37" s="69">
        <v>316</v>
      </c>
      <c r="AM37" s="90">
        <f t="shared" si="15"/>
        <v>0.99684542586750791</v>
      </c>
      <c r="AN37" s="102">
        <f t="shared" si="16"/>
        <v>9257</v>
      </c>
      <c r="AO37" s="69">
        <f t="shared" si="51"/>
        <v>166</v>
      </c>
      <c r="AP37" s="90">
        <f t="shared" si="17"/>
        <v>1.7932375499621907E-2</v>
      </c>
      <c r="AQ37" s="68">
        <f t="shared" si="52"/>
        <v>9091</v>
      </c>
      <c r="AR37" s="90">
        <f t="shared" si="18"/>
        <v>0.9820676245003781</v>
      </c>
      <c r="AS37" s="98"/>
      <c r="AT37" s="272"/>
      <c r="AU37" s="342"/>
      <c r="AV37" s="11" t="s">
        <v>158</v>
      </c>
      <c r="AW37" s="225">
        <v>9195</v>
      </c>
      <c r="AX37" s="40">
        <v>225</v>
      </c>
      <c r="AY37" s="91">
        <v>2.4469820554649267E-2</v>
      </c>
      <c r="AZ37" s="40">
        <v>8970</v>
      </c>
      <c r="BA37" s="91">
        <v>0.9755301794453507</v>
      </c>
      <c r="BB37" s="58">
        <v>32</v>
      </c>
      <c r="BC37" s="11" t="s">
        <v>41</v>
      </c>
      <c r="BD37" s="38">
        <f t="shared" si="19"/>
        <v>0.17095363079615047</v>
      </c>
      <c r="BE37" s="38">
        <f t="shared" si="20"/>
        <v>0.16100227790432803</v>
      </c>
      <c r="BF37" s="38">
        <f t="shared" si="21"/>
        <v>0.82904636920384955</v>
      </c>
      <c r="BG37" s="38">
        <f t="shared" si="22"/>
        <v>0.83899772209567203</v>
      </c>
      <c r="BH37" s="38">
        <f t="shared" si="23"/>
        <v>2.5472207231516459E-2</v>
      </c>
      <c r="BI37" s="38">
        <f t="shared" si="24"/>
        <v>1.9860440150295224E-2</v>
      </c>
      <c r="BJ37" s="38">
        <f t="shared" si="25"/>
        <v>0.97452779276848356</v>
      </c>
      <c r="BK37" s="38">
        <f t="shared" si="26"/>
        <v>0.9801395598497048</v>
      </c>
      <c r="BM37" s="82" t="s">
        <v>30</v>
      </c>
      <c r="BN37" s="38">
        <f t="shared" si="27"/>
        <v>0.13416052733617681</v>
      </c>
      <c r="BO37" s="38">
        <f t="shared" si="28"/>
        <v>0.12604018672620257</v>
      </c>
      <c r="BP37" s="217">
        <f t="shared" si="29"/>
        <v>0.80000000000000071</v>
      </c>
      <c r="BQ37" s="38">
        <f t="shared" si="30"/>
        <v>0.86583947266382322</v>
      </c>
      <c r="BR37" s="38">
        <f t="shared" si="31"/>
        <v>0.87395981327379746</v>
      </c>
      <c r="BS37" s="217">
        <f t="shared" si="32"/>
        <v>-0.80000000000000071</v>
      </c>
      <c r="BT37" s="38">
        <f t="shared" si="33"/>
        <v>2.8745644599303136E-2</v>
      </c>
      <c r="BU37" s="38">
        <f t="shared" si="34"/>
        <v>2.932551319648094E-2</v>
      </c>
      <c r="BV37" s="217">
        <f t="shared" si="35"/>
        <v>0</v>
      </c>
      <c r="BW37" s="38">
        <f t="shared" si="36"/>
        <v>0.97125435540069682</v>
      </c>
      <c r="BX37" s="38">
        <f t="shared" si="37"/>
        <v>0.97067448680351909</v>
      </c>
      <c r="BY37" s="217">
        <f t="shared" si="38"/>
        <v>0</v>
      </c>
      <c r="BZ37" s="58"/>
      <c r="CA37" s="82" t="s">
        <v>30</v>
      </c>
      <c r="CB37" s="38">
        <f t="shared" si="39"/>
        <v>0.18250950012255857</v>
      </c>
      <c r="CC37" s="38">
        <f t="shared" si="40"/>
        <v>0.18570970360787167</v>
      </c>
      <c r="CD37" s="217">
        <f t="shared" si="41"/>
        <v>-0.30000000000000027</v>
      </c>
      <c r="CE37" s="38">
        <f t="shared" si="42"/>
        <v>0.81749049987744149</v>
      </c>
      <c r="CF37" s="38">
        <f t="shared" si="43"/>
        <v>0.81429029639212835</v>
      </c>
      <c r="CG37" s="217">
        <f t="shared" si="44"/>
        <v>0.30000000000000027</v>
      </c>
      <c r="CH37" s="38">
        <f t="shared" si="45"/>
        <v>1.6720866219624399E-2</v>
      </c>
      <c r="CI37" s="38">
        <f t="shared" si="46"/>
        <v>1.7011451649022014E-2</v>
      </c>
      <c r="CJ37" s="217">
        <f t="shared" si="47"/>
        <v>0</v>
      </c>
      <c r="CK37" s="38">
        <f t="shared" si="48"/>
        <v>0.98327913378037557</v>
      </c>
      <c r="CL37" s="38">
        <f t="shared" si="49"/>
        <v>0.98298854835097793</v>
      </c>
      <c r="CM37" s="217">
        <f t="shared" si="50"/>
        <v>0</v>
      </c>
      <c r="CN37" s="150">
        <v>0</v>
      </c>
    </row>
    <row r="38" spans="2:92" s="12" customFormat="1" ht="13.5" customHeight="1">
      <c r="B38" s="264"/>
      <c r="C38" s="332"/>
      <c r="D38" s="76" t="s">
        <v>74</v>
      </c>
      <c r="E38" s="103">
        <v>52</v>
      </c>
      <c r="F38" s="75">
        <v>5</v>
      </c>
      <c r="G38" s="13">
        <f t="shared" si="2"/>
        <v>9.6153846153846159E-2</v>
      </c>
      <c r="H38" s="75">
        <v>47</v>
      </c>
      <c r="I38" s="13">
        <f t="shared" si="3"/>
        <v>0.90384615384615385</v>
      </c>
      <c r="J38" s="103">
        <v>162</v>
      </c>
      <c r="K38" s="75">
        <v>9</v>
      </c>
      <c r="L38" s="13">
        <f t="shared" si="4"/>
        <v>5.5555555555555552E-2</v>
      </c>
      <c r="M38" s="75">
        <v>153</v>
      </c>
      <c r="N38" s="13">
        <f t="shared" si="5"/>
        <v>0.94444444444444442</v>
      </c>
      <c r="O38" s="103">
        <v>7069</v>
      </c>
      <c r="P38" s="75">
        <v>843</v>
      </c>
      <c r="Q38" s="13">
        <f t="shared" si="6"/>
        <v>0.11925307681425944</v>
      </c>
      <c r="R38" s="75">
        <v>6226</v>
      </c>
      <c r="S38" s="13">
        <f t="shared" si="7"/>
        <v>0.88074692318574055</v>
      </c>
      <c r="T38" s="103">
        <v>6437</v>
      </c>
      <c r="U38" s="75">
        <v>681</v>
      </c>
      <c r="V38" s="13">
        <f t="shared" si="8"/>
        <v>0.10579462482522914</v>
      </c>
      <c r="W38" s="75">
        <v>5756</v>
      </c>
      <c r="X38" s="13">
        <f t="shared" si="9"/>
        <v>0.89420537517477083</v>
      </c>
      <c r="Y38" s="103">
        <v>3967</v>
      </c>
      <c r="Z38" s="75">
        <v>396</v>
      </c>
      <c r="AA38" s="13">
        <f t="shared" si="10"/>
        <v>9.9823544239979828E-2</v>
      </c>
      <c r="AB38" s="75">
        <v>3571</v>
      </c>
      <c r="AC38" s="13">
        <f t="shared" si="11"/>
        <v>0.90017645576002014</v>
      </c>
      <c r="AD38" s="103">
        <v>1806</v>
      </c>
      <c r="AE38" s="75">
        <v>113</v>
      </c>
      <c r="AF38" s="13">
        <f t="shared" si="12"/>
        <v>6.2569213732004428E-2</v>
      </c>
      <c r="AG38" s="75">
        <v>1693</v>
      </c>
      <c r="AH38" s="13">
        <f t="shared" si="13"/>
        <v>0.93743078626799559</v>
      </c>
      <c r="AI38" s="103">
        <v>525</v>
      </c>
      <c r="AJ38" s="75">
        <v>13</v>
      </c>
      <c r="AK38" s="13">
        <f t="shared" si="14"/>
        <v>2.4761904761904763E-2</v>
      </c>
      <c r="AL38" s="75">
        <v>512</v>
      </c>
      <c r="AM38" s="13">
        <f t="shared" si="15"/>
        <v>0.97523809523809524</v>
      </c>
      <c r="AN38" s="103">
        <f t="shared" si="16"/>
        <v>20018</v>
      </c>
      <c r="AO38" s="75">
        <f t="shared" si="51"/>
        <v>2060</v>
      </c>
      <c r="AP38" s="13">
        <f t="shared" si="17"/>
        <v>0.10290738335498052</v>
      </c>
      <c r="AQ38" s="34">
        <f t="shared" si="52"/>
        <v>17958</v>
      </c>
      <c r="AR38" s="13">
        <f t="shared" si="18"/>
        <v>0.89709261664501949</v>
      </c>
      <c r="AS38" s="98"/>
      <c r="AT38" s="272"/>
      <c r="AU38" s="342"/>
      <c r="AV38" s="160" t="s">
        <v>74</v>
      </c>
      <c r="AW38" s="225">
        <v>19799</v>
      </c>
      <c r="AX38" s="40">
        <v>2086</v>
      </c>
      <c r="AY38" s="91">
        <v>0.10535885650790444</v>
      </c>
      <c r="AZ38" s="40">
        <v>17713</v>
      </c>
      <c r="BA38" s="91">
        <v>0.89464114349209556</v>
      </c>
      <c r="BB38" s="58">
        <v>33</v>
      </c>
      <c r="BC38" s="11" t="s">
        <v>42</v>
      </c>
      <c r="BD38" s="38">
        <f t="shared" si="19"/>
        <v>0.12413793103448276</v>
      </c>
      <c r="BE38" s="38">
        <f t="shared" si="20"/>
        <v>0.13583815028901733</v>
      </c>
      <c r="BF38" s="38">
        <f t="shared" si="21"/>
        <v>0.87586206896551722</v>
      </c>
      <c r="BG38" s="38">
        <f t="shared" si="22"/>
        <v>0.86416184971098264</v>
      </c>
      <c r="BH38" s="38">
        <f t="shared" si="23"/>
        <v>6.815600151457781E-3</v>
      </c>
      <c r="BI38" s="38">
        <f t="shared" si="24"/>
        <v>6.4565134827193312E-3</v>
      </c>
      <c r="BJ38" s="38">
        <f t="shared" si="25"/>
        <v>0.99318439984854223</v>
      </c>
      <c r="BK38" s="38">
        <f t="shared" si="26"/>
        <v>0.99354348651728064</v>
      </c>
      <c r="BM38" s="82" t="s">
        <v>51</v>
      </c>
      <c r="BN38" s="38">
        <f t="shared" si="27"/>
        <v>9.3865628042843235E-2</v>
      </c>
      <c r="BO38" s="38">
        <f t="shared" si="28"/>
        <v>0.10933987328837114</v>
      </c>
      <c r="BP38" s="217">
        <f t="shared" si="29"/>
        <v>-1.5</v>
      </c>
      <c r="BQ38" s="38">
        <f t="shared" si="30"/>
        <v>0.90613437195715674</v>
      </c>
      <c r="BR38" s="38">
        <f t="shared" si="31"/>
        <v>0.89066012671162886</v>
      </c>
      <c r="BS38" s="217">
        <f t="shared" si="32"/>
        <v>1.5000000000000013</v>
      </c>
      <c r="BT38" s="38">
        <f t="shared" si="33"/>
        <v>7.6638477801268499E-3</v>
      </c>
      <c r="BU38" s="38">
        <f t="shared" si="34"/>
        <v>8.2381078926388514E-3</v>
      </c>
      <c r="BV38" s="217">
        <f t="shared" si="35"/>
        <v>0</v>
      </c>
      <c r="BW38" s="38">
        <f t="shared" si="36"/>
        <v>0.99233615221987315</v>
      </c>
      <c r="BX38" s="38">
        <f t="shared" si="37"/>
        <v>0.9917618921073611</v>
      </c>
      <c r="BY38" s="217">
        <f t="shared" si="38"/>
        <v>0</v>
      </c>
      <c r="BZ38" s="58"/>
      <c r="CA38" s="82" t="s">
        <v>51</v>
      </c>
      <c r="CB38" s="38">
        <f t="shared" si="39"/>
        <v>0.18250950012255857</v>
      </c>
      <c r="CC38" s="38">
        <f t="shared" si="40"/>
        <v>0.18570970360787167</v>
      </c>
      <c r="CD38" s="217">
        <f t="shared" si="41"/>
        <v>-0.30000000000000027</v>
      </c>
      <c r="CE38" s="38">
        <f t="shared" si="42"/>
        <v>0.81749049987744149</v>
      </c>
      <c r="CF38" s="38">
        <f t="shared" si="43"/>
        <v>0.81429029639212835</v>
      </c>
      <c r="CG38" s="217">
        <f t="shared" si="44"/>
        <v>0.30000000000000027</v>
      </c>
      <c r="CH38" s="38">
        <f t="shared" si="45"/>
        <v>1.6720866219624399E-2</v>
      </c>
      <c r="CI38" s="38">
        <f t="shared" si="46"/>
        <v>1.7011451649022014E-2</v>
      </c>
      <c r="CJ38" s="217">
        <f t="shared" si="47"/>
        <v>0</v>
      </c>
      <c r="CK38" s="38">
        <f t="shared" si="48"/>
        <v>0.98327913378037557</v>
      </c>
      <c r="CL38" s="38">
        <f t="shared" si="49"/>
        <v>0.98298854835097793</v>
      </c>
      <c r="CM38" s="217">
        <f t="shared" si="50"/>
        <v>0</v>
      </c>
      <c r="CN38" s="150">
        <v>0</v>
      </c>
    </row>
    <row r="39" spans="2:92" s="12" customFormat="1" ht="13.5" customHeight="1">
      <c r="B39" s="262">
        <v>12</v>
      </c>
      <c r="C39" s="329" t="s">
        <v>113</v>
      </c>
      <c r="D39" s="80" t="s">
        <v>157</v>
      </c>
      <c r="E39" s="101">
        <v>20</v>
      </c>
      <c r="F39" s="79">
        <v>2</v>
      </c>
      <c r="G39" s="77">
        <f t="shared" si="2"/>
        <v>0.1</v>
      </c>
      <c r="H39" s="79">
        <v>18</v>
      </c>
      <c r="I39" s="77">
        <f t="shared" si="3"/>
        <v>0.9</v>
      </c>
      <c r="J39" s="101">
        <v>42</v>
      </c>
      <c r="K39" s="79">
        <v>7</v>
      </c>
      <c r="L39" s="77">
        <f t="shared" si="4"/>
        <v>0.16666666666666666</v>
      </c>
      <c r="M39" s="79">
        <v>35</v>
      </c>
      <c r="N39" s="77">
        <f t="shared" si="5"/>
        <v>0.83333333333333337</v>
      </c>
      <c r="O39" s="101">
        <v>1856</v>
      </c>
      <c r="P39" s="79">
        <v>497</v>
      </c>
      <c r="Q39" s="77">
        <f t="shared" si="6"/>
        <v>0.26778017241379309</v>
      </c>
      <c r="R39" s="79">
        <v>1359</v>
      </c>
      <c r="S39" s="77">
        <f t="shared" si="7"/>
        <v>0.73221982758620685</v>
      </c>
      <c r="T39" s="101">
        <v>1820</v>
      </c>
      <c r="U39" s="79">
        <v>455</v>
      </c>
      <c r="V39" s="77">
        <f t="shared" si="8"/>
        <v>0.25</v>
      </c>
      <c r="W39" s="79">
        <v>1365</v>
      </c>
      <c r="X39" s="77">
        <f t="shared" si="9"/>
        <v>0.75</v>
      </c>
      <c r="Y39" s="101">
        <v>1191</v>
      </c>
      <c r="Z39" s="79">
        <v>311</v>
      </c>
      <c r="AA39" s="77">
        <f t="shared" si="10"/>
        <v>0.2611251049538203</v>
      </c>
      <c r="AB39" s="79">
        <v>880</v>
      </c>
      <c r="AC39" s="77">
        <f t="shared" si="11"/>
        <v>0.73887489504617965</v>
      </c>
      <c r="AD39" s="101">
        <v>495</v>
      </c>
      <c r="AE39" s="79">
        <v>75</v>
      </c>
      <c r="AF39" s="77">
        <f t="shared" si="12"/>
        <v>0.15151515151515152</v>
      </c>
      <c r="AG39" s="79">
        <v>420</v>
      </c>
      <c r="AH39" s="77">
        <f t="shared" si="13"/>
        <v>0.84848484848484851</v>
      </c>
      <c r="AI39" s="101">
        <v>165</v>
      </c>
      <c r="AJ39" s="79">
        <v>12</v>
      </c>
      <c r="AK39" s="77">
        <f t="shared" si="14"/>
        <v>7.2727272727272724E-2</v>
      </c>
      <c r="AL39" s="79">
        <v>153</v>
      </c>
      <c r="AM39" s="77">
        <f t="shared" si="15"/>
        <v>0.92727272727272725</v>
      </c>
      <c r="AN39" s="101">
        <f t="shared" si="16"/>
        <v>5589</v>
      </c>
      <c r="AO39" s="79">
        <f t="shared" si="0"/>
        <v>1359</v>
      </c>
      <c r="AP39" s="77">
        <f t="shared" si="17"/>
        <v>0.24315619967793881</v>
      </c>
      <c r="AQ39" s="78">
        <f t="shared" si="1"/>
        <v>4230</v>
      </c>
      <c r="AR39" s="77">
        <f t="shared" si="18"/>
        <v>0.75684380032206122</v>
      </c>
      <c r="AS39" s="98"/>
      <c r="AT39" s="272">
        <v>12</v>
      </c>
      <c r="AU39" s="342" t="s">
        <v>113</v>
      </c>
      <c r="AV39" s="11" t="s">
        <v>157</v>
      </c>
      <c r="AW39" s="225">
        <v>5503</v>
      </c>
      <c r="AX39" s="40">
        <v>1314</v>
      </c>
      <c r="AY39" s="91">
        <v>0.23877884790114484</v>
      </c>
      <c r="AZ39" s="40">
        <v>4189</v>
      </c>
      <c r="BA39" s="91">
        <v>0.76122115209885521</v>
      </c>
      <c r="BB39" s="58">
        <v>34</v>
      </c>
      <c r="BC39" s="11" t="s">
        <v>44</v>
      </c>
      <c r="BD39" s="38">
        <f t="shared" si="19"/>
        <v>0.13755885548714233</v>
      </c>
      <c r="BE39" s="38">
        <f t="shared" si="20"/>
        <v>0.1430315050728507</v>
      </c>
      <c r="BF39" s="38">
        <f t="shared" si="21"/>
        <v>0.86244114451285769</v>
      </c>
      <c r="BG39" s="38">
        <f t="shared" si="22"/>
        <v>0.85696849492714933</v>
      </c>
      <c r="BH39" s="38">
        <f t="shared" si="23"/>
        <v>1.1581186480737414E-2</v>
      </c>
      <c r="BI39" s="38">
        <f t="shared" si="24"/>
        <v>1.4420062695924765E-2</v>
      </c>
      <c r="BJ39" s="38">
        <f t="shared" si="25"/>
        <v>0.98841881351926264</v>
      </c>
      <c r="BK39" s="38">
        <f t="shared" si="26"/>
        <v>0.98557993730407523</v>
      </c>
      <c r="BM39" s="82" t="s">
        <v>11</v>
      </c>
      <c r="BN39" s="38">
        <f t="shared" si="27"/>
        <v>0.1875242154203797</v>
      </c>
      <c r="BO39" s="38">
        <f t="shared" si="28"/>
        <v>0.21022258862324814</v>
      </c>
      <c r="BP39" s="217">
        <f t="shared" si="29"/>
        <v>-2.1999999999999993</v>
      </c>
      <c r="BQ39" s="38">
        <f t="shared" si="30"/>
        <v>0.81247578457962033</v>
      </c>
      <c r="BR39" s="38">
        <f t="shared" si="31"/>
        <v>0.78977741137675184</v>
      </c>
      <c r="BS39" s="217">
        <f t="shared" si="32"/>
        <v>2.200000000000002</v>
      </c>
      <c r="BT39" s="38">
        <f t="shared" si="33"/>
        <v>1.0847107438016529E-2</v>
      </c>
      <c r="BU39" s="38">
        <f t="shared" si="34"/>
        <v>8.9899524061343213E-3</v>
      </c>
      <c r="BV39" s="217">
        <f t="shared" si="35"/>
        <v>0.2</v>
      </c>
      <c r="BW39" s="38">
        <f t="shared" si="36"/>
        <v>0.98915289256198347</v>
      </c>
      <c r="BX39" s="38">
        <f t="shared" si="37"/>
        <v>0.99101004759386568</v>
      </c>
      <c r="BY39" s="217">
        <f t="shared" si="38"/>
        <v>-0.20000000000000018</v>
      </c>
      <c r="BZ39" s="58"/>
      <c r="CA39" s="82" t="s">
        <v>11</v>
      </c>
      <c r="CB39" s="38">
        <f t="shared" si="39"/>
        <v>0.18250950012255857</v>
      </c>
      <c r="CC39" s="38">
        <f t="shared" si="40"/>
        <v>0.18570970360787167</v>
      </c>
      <c r="CD39" s="217">
        <f t="shared" si="41"/>
        <v>-0.30000000000000027</v>
      </c>
      <c r="CE39" s="38">
        <f t="shared" si="42"/>
        <v>0.81749049987744149</v>
      </c>
      <c r="CF39" s="38">
        <f t="shared" si="43"/>
        <v>0.81429029639212835</v>
      </c>
      <c r="CG39" s="217">
        <f t="shared" si="44"/>
        <v>0.30000000000000027</v>
      </c>
      <c r="CH39" s="38">
        <f t="shared" si="45"/>
        <v>1.6720866219624399E-2</v>
      </c>
      <c r="CI39" s="38">
        <f t="shared" si="46"/>
        <v>1.7011451649022014E-2</v>
      </c>
      <c r="CJ39" s="217">
        <f t="shared" si="47"/>
        <v>0</v>
      </c>
      <c r="CK39" s="38">
        <f t="shared" si="48"/>
        <v>0.98327913378037557</v>
      </c>
      <c r="CL39" s="38">
        <f t="shared" si="49"/>
        <v>0.98298854835097793</v>
      </c>
      <c r="CM39" s="217">
        <f t="shared" si="50"/>
        <v>0</v>
      </c>
      <c r="CN39" s="150">
        <v>0</v>
      </c>
    </row>
    <row r="40" spans="2:92" s="12" customFormat="1" ht="13.5" customHeight="1">
      <c r="B40" s="263"/>
      <c r="C40" s="330"/>
      <c r="D40" s="70" t="s">
        <v>158</v>
      </c>
      <c r="E40" s="102">
        <v>10</v>
      </c>
      <c r="F40" s="69">
        <v>0</v>
      </c>
      <c r="G40" s="67">
        <f t="shared" si="2"/>
        <v>0</v>
      </c>
      <c r="H40" s="69">
        <v>10</v>
      </c>
      <c r="I40" s="67">
        <f t="shared" si="3"/>
        <v>1</v>
      </c>
      <c r="J40" s="102">
        <v>35</v>
      </c>
      <c r="K40" s="69">
        <v>0</v>
      </c>
      <c r="L40" s="67">
        <f t="shared" si="4"/>
        <v>0</v>
      </c>
      <c r="M40" s="69">
        <v>35</v>
      </c>
      <c r="N40" s="67">
        <f t="shared" si="5"/>
        <v>1</v>
      </c>
      <c r="O40" s="102">
        <v>1560</v>
      </c>
      <c r="P40" s="69">
        <v>33</v>
      </c>
      <c r="Q40" s="67">
        <f t="shared" si="6"/>
        <v>2.1153846153846155E-2</v>
      </c>
      <c r="R40" s="69">
        <v>1527</v>
      </c>
      <c r="S40" s="67">
        <f t="shared" si="7"/>
        <v>0.97884615384615381</v>
      </c>
      <c r="T40" s="102">
        <v>1270</v>
      </c>
      <c r="U40" s="69">
        <v>33</v>
      </c>
      <c r="V40" s="67">
        <f t="shared" si="8"/>
        <v>2.5984251968503937E-2</v>
      </c>
      <c r="W40" s="69">
        <v>1237</v>
      </c>
      <c r="X40" s="67">
        <f t="shared" si="9"/>
        <v>0.97401574803149604</v>
      </c>
      <c r="Y40" s="102">
        <v>1032</v>
      </c>
      <c r="Z40" s="69">
        <v>17</v>
      </c>
      <c r="AA40" s="67">
        <f t="shared" si="10"/>
        <v>1.6472868217054265E-2</v>
      </c>
      <c r="AB40" s="69">
        <v>1015</v>
      </c>
      <c r="AC40" s="67">
        <f t="shared" si="11"/>
        <v>0.98352713178294571</v>
      </c>
      <c r="AD40" s="102">
        <v>533</v>
      </c>
      <c r="AE40" s="69">
        <v>10</v>
      </c>
      <c r="AF40" s="67">
        <f t="shared" si="12"/>
        <v>1.8761726078799251E-2</v>
      </c>
      <c r="AG40" s="69">
        <v>523</v>
      </c>
      <c r="AH40" s="67">
        <f t="shared" si="13"/>
        <v>0.98123827392120078</v>
      </c>
      <c r="AI40" s="102">
        <v>207</v>
      </c>
      <c r="AJ40" s="69">
        <v>0</v>
      </c>
      <c r="AK40" s="67">
        <f t="shared" si="14"/>
        <v>0</v>
      </c>
      <c r="AL40" s="69">
        <v>207</v>
      </c>
      <c r="AM40" s="67">
        <f t="shared" si="15"/>
        <v>1</v>
      </c>
      <c r="AN40" s="102">
        <f t="shared" si="16"/>
        <v>4647</v>
      </c>
      <c r="AO40" s="69">
        <f t="shared" si="0"/>
        <v>93</v>
      </c>
      <c r="AP40" s="67">
        <f t="shared" si="17"/>
        <v>2.0012911555842477E-2</v>
      </c>
      <c r="AQ40" s="68">
        <f t="shared" si="1"/>
        <v>4554</v>
      </c>
      <c r="AR40" s="67">
        <f t="shared" si="18"/>
        <v>0.97998708844415749</v>
      </c>
      <c r="AS40" s="98"/>
      <c r="AT40" s="272"/>
      <c r="AU40" s="342"/>
      <c r="AV40" s="11" t="s">
        <v>158</v>
      </c>
      <c r="AW40" s="225">
        <v>4663</v>
      </c>
      <c r="AX40" s="40">
        <v>103</v>
      </c>
      <c r="AY40" s="91">
        <v>2.2088784044606475E-2</v>
      </c>
      <c r="AZ40" s="40">
        <v>4560</v>
      </c>
      <c r="BA40" s="91">
        <v>0.97791121595539354</v>
      </c>
      <c r="BB40" s="58">
        <v>35</v>
      </c>
      <c r="BC40" s="11" t="s">
        <v>1</v>
      </c>
      <c r="BD40" s="38">
        <f t="shared" si="19"/>
        <v>0.15003495546977111</v>
      </c>
      <c r="BE40" s="38">
        <f t="shared" si="20"/>
        <v>0.1526136399834358</v>
      </c>
      <c r="BF40" s="38">
        <f t="shared" si="21"/>
        <v>0.84996504453022892</v>
      </c>
      <c r="BG40" s="38">
        <f t="shared" si="22"/>
        <v>0.8473863600165642</v>
      </c>
      <c r="BH40" s="38">
        <f t="shared" si="23"/>
        <v>1.1537219068715677E-2</v>
      </c>
      <c r="BI40" s="38">
        <f t="shared" si="24"/>
        <v>1.1267343328056616E-2</v>
      </c>
      <c r="BJ40" s="38">
        <f t="shared" si="25"/>
        <v>0.98846278093128437</v>
      </c>
      <c r="BK40" s="38">
        <f t="shared" si="26"/>
        <v>0.98873265667194343</v>
      </c>
      <c r="BM40" s="82" t="s">
        <v>5</v>
      </c>
      <c r="BN40" s="38">
        <f t="shared" si="27"/>
        <v>0.24683544303797469</v>
      </c>
      <c r="BO40" s="38">
        <f t="shared" si="28"/>
        <v>0.23716814159292035</v>
      </c>
      <c r="BP40" s="217">
        <f t="shared" si="29"/>
        <v>1.0000000000000009</v>
      </c>
      <c r="BQ40" s="38">
        <f t="shared" si="30"/>
        <v>0.75316455696202533</v>
      </c>
      <c r="BR40" s="38">
        <f t="shared" si="31"/>
        <v>0.76283185840707968</v>
      </c>
      <c r="BS40" s="217">
        <f t="shared" si="32"/>
        <v>-1.0000000000000009</v>
      </c>
      <c r="BT40" s="38">
        <f t="shared" si="33"/>
        <v>1.1076923076923076E-2</v>
      </c>
      <c r="BU40" s="38">
        <f t="shared" si="34"/>
        <v>8.0645161290322578E-3</v>
      </c>
      <c r="BV40" s="217">
        <f t="shared" si="35"/>
        <v>0.29999999999999993</v>
      </c>
      <c r="BW40" s="38">
        <f t="shared" si="36"/>
        <v>0.9889230769230769</v>
      </c>
      <c r="BX40" s="38">
        <f t="shared" si="37"/>
        <v>0.99193548387096775</v>
      </c>
      <c r="BY40" s="217">
        <f t="shared" si="38"/>
        <v>-0.30000000000000027</v>
      </c>
      <c r="BZ40" s="58"/>
      <c r="CA40" s="82" t="s">
        <v>5</v>
      </c>
      <c r="CB40" s="38">
        <f t="shared" si="39"/>
        <v>0.18250950012255857</v>
      </c>
      <c r="CC40" s="38">
        <f t="shared" si="40"/>
        <v>0.18570970360787167</v>
      </c>
      <c r="CD40" s="217">
        <f t="shared" si="41"/>
        <v>-0.30000000000000027</v>
      </c>
      <c r="CE40" s="38">
        <f t="shared" si="42"/>
        <v>0.81749049987744149</v>
      </c>
      <c r="CF40" s="38">
        <f t="shared" si="43"/>
        <v>0.81429029639212835</v>
      </c>
      <c r="CG40" s="217">
        <f t="shared" si="44"/>
        <v>0.30000000000000027</v>
      </c>
      <c r="CH40" s="38">
        <f t="shared" si="45"/>
        <v>1.6720866219624399E-2</v>
      </c>
      <c r="CI40" s="38">
        <f t="shared" si="46"/>
        <v>1.7011451649022014E-2</v>
      </c>
      <c r="CJ40" s="217">
        <f t="shared" si="47"/>
        <v>0</v>
      </c>
      <c r="CK40" s="38">
        <f t="shared" si="48"/>
        <v>0.98327913378037557</v>
      </c>
      <c r="CL40" s="38">
        <f t="shared" si="49"/>
        <v>0.98298854835097793</v>
      </c>
      <c r="CM40" s="217">
        <f t="shared" si="50"/>
        <v>0</v>
      </c>
      <c r="CN40" s="150">
        <v>0</v>
      </c>
    </row>
    <row r="41" spans="2:92" s="12" customFormat="1" ht="13.5" customHeight="1">
      <c r="B41" s="264"/>
      <c r="C41" s="332"/>
      <c r="D41" s="76" t="s">
        <v>74</v>
      </c>
      <c r="E41" s="103">
        <v>30</v>
      </c>
      <c r="F41" s="75">
        <v>2</v>
      </c>
      <c r="G41" s="13">
        <f t="shared" si="2"/>
        <v>6.6666666666666666E-2</v>
      </c>
      <c r="H41" s="75">
        <v>28</v>
      </c>
      <c r="I41" s="13">
        <f t="shared" si="3"/>
        <v>0.93333333333333335</v>
      </c>
      <c r="J41" s="103">
        <v>77</v>
      </c>
      <c r="K41" s="75">
        <v>7</v>
      </c>
      <c r="L41" s="13">
        <f t="shared" si="4"/>
        <v>9.0909090909090912E-2</v>
      </c>
      <c r="M41" s="75">
        <v>70</v>
      </c>
      <c r="N41" s="13">
        <f t="shared" si="5"/>
        <v>0.90909090909090906</v>
      </c>
      <c r="O41" s="103">
        <v>3416</v>
      </c>
      <c r="P41" s="75">
        <v>530</v>
      </c>
      <c r="Q41" s="13">
        <f t="shared" si="6"/>
        <v>0.15515222482435598</v>
      </c>
      <c r="R41" s="75">
        <v>2886</v>
      </c>
      <c r="S41" s="13">
        <f t="shared" si="7"/>
        <v>0.84484777517564402</v>
      </c>
      <c r="T41" s="103">
        <v>3090</v>
      </c>
      <c r="U41" s="75">
        <v>488</v>
      </c>
      <c r="V41" s="13">
        <f t="shared" si="8"/>
        <v>0.15792880258899678</v>
      </c>
      <c r="W41" s="75">
        <v>2602</v>
      </c>
      <c r="X41" s="13">
        <f t="shared" si="9"/>
        <v>0.84207119741100322</v>
      </c>
      <c r="Y41" s="103">
        <v>2223</v>
      </c>
      <c r="Z41" s="75">
        <v>328</v>
      </c>
      <c r="AA41" s="13">
        <f t="shared" si="10"/>
        <v>0.14754835807467387</v>
      </c>
      <c r="AB41" s="75">
        <v>1895</v>
      </c>
      <c r="AC41" s="13">
        <f t="shared" si="11"/>
        <v>0.85245164192532619</v>
      </c>
      <c r="AD41" s="103">
        <v>1028</v>
      </c>
      <c r="AE41" s="75">
        <v>85</v>
      </c>
      <c r="AF41" s="13">
        <f t="shared" si="12"/>
        <v>8.2684824902723733E-2</v>
      </c>
      <c r="AG41" s="75">
        <v>943</v>
      </c>
      <c r="AH41" s="13">
        <f t="shared" si="13"/>
        <v>0.91731517509727623</v>
      </c>
      <c r="AI41" s="103">
        <v>372</v>
      </c>
      <c r="AJ41" s="75">
        <v>12</v>
      </c>
      <c r="AK41" s="13">
        <f t="shared" si="14"/>
        <v>3.2258064516129031E-2</v>
      </c>
      <c r="AL41" s="75">
        <v>360</v>
      </c>
      <c r="AM41" s="13">
        <f t="shared" si="15"/>
        <v>0.967741935483871</v>
      </c>
      <c r="AN41" s="103">
        <f t="shared" si="16"/>
        <v>10236</v>
      </c>
      <c r="AO41" s="75">
        <f t="shared" si="0"/>
        <v>1452</v>
      </c>
      <c r="AP41" s="13">
        <f t="shared" si="17"/>
        <v>0.141852286049238</v>
      </c>
      <c r="AQ41" s="34">
        <f t="shared" si="1"/>
        <v>8784</v>
      </c>
      <c r="AR41" s="13">
        <f t="shared" si="18"/>
        <v>0.85814771395076206</v>
      </c>
      <c r="AS41" s="98"/>
      <c r="AT41" s="272"/>
      <c r="AU41" s="342"/>
      <c r="AV41" s="160" t="s">
        <v>74</v>
      </c>
      <c r="AW41" s="225">
        <v>10166</v>
      </c>
      <c r="AX41" s="40">
        <v>1417</v>
      </c>
      <c r="AY41" s="91">
        <v>0.13938618925831203</v>
      </c>
      <c r="AZ41" s="40">
        <v>8749</v>
      </c>
      <c r="BA41" s="91">
        <v>0.86061381074168797</v>
      </c>
      <c r="BB41" s="58">
        <v>36</v>
      </c>
      <c r="BC41" s="11" t="s">
        <v>2</v>
      </c>
      <c r="BD41" s="38">
        <f t="shared" si="19"/>
        <v>0.14057923852912463</v>
      </c>
      <c r="BE41" s="38">
        <f t="shared" si="20"/>
        <v>0.14956209297103076</v>
      </c>
      <c r="BF41" s="38">
        <f t="shared" si="21"/>
        <v>0.85942076147087532</v>
      </c>
      <c r="BG41" s="38">
        <f t="shared" si="22"/>
        <v>0.85043790702896926</v>
      </c>
      <c r="BH41" s="38">
        <f t="shared" si="23"/>
        <v>6.8299183741462599E-3</v>
      </c>
      <c r="BI41" s="38">
        <f t="shared" si="24"/>
        <v>6.7010309278350512E-3</v>
      </c>
      <c r="BJ41" s="38">
        <f t="shared" si="25"/>
        <v>0.99317008162585374</v>
      </c>
      <c r="BK41" s="38">
        <f t="shared" si="26"/>
        <v>0.99329896907216497</v>
      </c>
      <c r="BM41" s="82" t="s">
        <v>6</v>
      </c>
      <c r="BN41" s="38">
        <f t="shared" si="27"/>
        <v>0.22313203684749233</v>
      </c>
      <c r="BO41" s="38">
        <f t="shared" si="28"/>
        <v>0.17634635691657866</v>
      </c>
      <c r="BP41" s="217">
        <f t="shared" si="29"/>
        <v>4.7000000000000011</v>
      </c>
      <c r="BQ41" s="38">
        <f t="shared" si="30"/>
        <v>0.77686796315250772</v>
      </c>
      <c r="BR41" s="38">
        <f t="shared" si="31"/>
        <v>0.82365364308342137</v>
      </c>
      <c r="BS41" s="217">
        <f t="shared" si="32"/>
        <v>-4.6999999999999931</v>
      </c>
      <c r="BT41" s="38">
        <f t="shared" si="33"/>
        <v>1.3485477178423237E-2</v>
      </c>
      <c r="BU41" s="38">
        <f t="shared" si="34"/>
        <v>1.2591815320041973E-2</v>
      </c>
      <c r="BV41" s="217">
        <f t="shared" si="35"/>
        <v>0</v>
      </c>
      <c r="BW41" s="38">
        <f t="shared" si="36"/>
        <v>0.98651452282157681</v>
      </c>
      <c r="BX41" s="38">
        <f t="shared" si="37"/>
        <v>0.98740818467995806</v>
      </c>
      <c r="BY41" s="217">
        <f t="shared" si="38"/>
        <v>0</v>
      </c>
      <c r="BZ41" s="58"/>
      <c r="CA41" s="82" t="s">
        <v>6</v>
      </c>
      <c r="CB41" s="38">
        <f t="shared" si="39"/>
        <v>0.18250950012255857</v>
      </c>
      <c r="CC41" s="38">
        <f t="shared" si="40"/>
        <v>0.18570970360787167</v>
      </c>
      <c r="CD41" s="217">
        <f t="shared" si="41"/>
        <v>-0.30000000000000027</v>
      </c>
      <c r="CE41" s="38">
        <f t="shared" si="42"/>
        <v>0.81749049987744149</v>
      </c>
      <c r="CF41" s="38">
        <f t="shared" si="43"/>
        <v>0.81429029639212835</v>
      </c>
      <c r="CG41" s="217">
        <f t="shared" si="44"/>
        <v>0.30000000000000027</v>
      </c>
      <c r="CH41" s="38">
        <f t="shared" si="45"/>
        <v>1.6720866219624399E-2</v>
      </c>
      <c r="CI41" s="38">
        <f t="shared" si="46"/>
        <v>1.7011451649022014E-2</v>
      </c>
      <c r="CJ41" s="217">
        <f t="shared" si="47"/>
        <v>0</v>
      </c>
      <c r="CK41" s="38">
        <f t="shared" si="48"/>
        <v>0.98327913378037557</v>
      </c>
      <c r="CL41" s="38">
        <f t="shared" si="49"/>
        <v>0.98298854835097793</v>
      </c>
      <c r="CM41" s="217">
        <f t="shared" si="50"/>
        <v>0</v>
      </c>
      <c r="CN41" s="150">
        <v>0</v>
      </c>
    </row>
    <row r="42" spans="2:92" s="12" customFormat="1" ht="13.5" customHeight="1">
      <c r="B42" s="262">
        <v>13</v>
      </c>
      <c r="C42" s="329" t="s">
        <v>114</v>
      </c>
      <c r="D42" s="80" t="s">
        <v>157</v>
      </c>
      <c r="E42" s="101">
        <v>31</v>
      </c>
      <c r="F42" s="79">
        <v>1</v>
      </c>
      <c r="G42" s="77">
        <f t="shared" si="2"/>
        <v>3.2258064516129031E-2</v>
      </c>
      <c r="H42" s="79">
        <v>30</v>
      </c>
      <c r="I42" s="77">
        <f t="shared" si="3"/>
        <v>0.967741935483871</v>
      </c>
      <c r="J42" s="101">
        <v>93</v>
      </c>
      <c r="K42" s="79">
        <v>11</v>
      </c>
      <c r="L42" s="77">
        <f t="shared" si="4"/>
        <v>0.11827956989247312</v>
      </c>
      <c r="M42" s="79">
        <v>82</v>
      </c>
      <c r="N42" s="77">
        <f t="shared" si="5"/>
        <v>0.88172043010752688</v>
      </c>
      <c r="O42" s="101">
        <v>3346</v>
      </c>
      <c r="P42" s="79">
        <v>541</v>
      </c>
      <c r="Q42" s="77">
        <f t="shared" si="6"/>
        <v>0.16168559473998806</v>
      </c>
      <c r="R42" s="79">
        <v>2805</v>
      </c>
      <c r="S42" s="77">
        <f t="shared" si="7"/>
        <v>0.838314405260012</v>
      </c>
      <c r="T42" s="101">
        <v>3139</v>
      </c>
      <c r="U42" s="79">
        <v>487</v>
      </c>
      <c r="V42" s="77">
        <f t="shared" si="8"/>
        <v>0.15514495062121694</v>
      </c>
      <c r="W42" s="79">
        <v>2652</v>
      </c>
      <c r="X42" s="77">
        <f t="shared" si="9"/>
        <v>0.84485504937878309</v>
      </c>
      <c r="Y42" s="101">
        <v>1973</v>
      </c>
      <c r="Z42" s="79">
        <v>271</v>
      </c>
      <c r="AA42" s="77">
        <f t="shared" si="10"/>
        <v>0.1373542828180436</v>
      </c>
      <c r="AB42" s="79">
        <v>1702</v>
      </c>
      <c r="AC42" s="77">
        <f t="shared" si="11"/>
        <v>0.86264571718195637</v>
      </c>
      <c r="AD42" s="101">
        <v>811</v>
      </c>
      <c r="AE42" s="79">
        <v>72</v>
      </c>
      <c r="AF42" s="77">
        <f t="shared" si="12"/>
        <v>8.8779284833538835E-2</v>
      </c>
      <c r="AG42" s="79">
        <v>739</v>
      </c>
      <c r="AH42" s="77">
        <f t="shared" si="13"/>
        <v>0.91122071516646119</v>
      </c>
      <c r="AI42" s="101">
        <v>251</v>
      </c>
      <c r="AJ42" s="79">
        <v>8</v>
      </c>
      <c r="AK42" s="77">
        <f t="shared" si="14"/>
        <v>3.1872509960159362E-2</v>
      </c>
      <c r="AL42" s="79">
        <v>243</v>
      </c>
      <c r="AM42" s="77">
        <f t="shared" si="15"/>
        <v>0.96812749003984067</v>
      </c>
      <c r="AN42" s="101">
        <f t="shared" si="16"/>
        <v>9644</v>
      </c>
      <c r="AO42" s="79">
        <f t="shared" si="0"/>
        <v>1391</v>
      </c>
      <c r="AP42" s="77">
        <f t="shared" si="17"/>
        <v>0.14423475736209043</v>
      </c>
      <c r="AQ42" s="78">
        <f t="shared" si="1"/>
        <v>8253</v>
      </c>
      <c r="AR42" s="77">
        <f t="shared" si="18"/>
        <v>0.85576524263790954</v>
      </c>
      <c r="AS42" s="98"/>
      <c r="AT42" s="272">
        <v>13</v>
      </c>
      <c r="AU42" s="342" t="s">
        <v>114</v>
      </c>
      <c r="AV42" s="11" t="s">
        <v>157</v>
      </c>
      <c r="AW42" s="225">
        <v>9421</v>
      </c>
      <c r="AX42" s="40">
        <v>1391</v>
      </c>
      <c r="AY42" s="91">
        <v>0.14764886954675724</v>
      </c>
      <c r="AZ42" s="40">
        <v>8030</v>
      </c>
      <c r="BA42" s="91">
        <v>0.85235113045324273</v>
      </c>
      <c r="BB42" s="58">
        <v>37</v>
      </c>
      <c r="BC42" s="11" t="s">
        <v>3</v>
      </c>
      <c r="BD42" s="38">
        <f t="shared" si="19"/>
        <v>0.22432175657130793</v>
      </c>
      <c r="BE42" s="38">
        <f t="shared" si="20"/>
        <v>0.22068026209232128</v>
      </c>
      <c r="BF42" s="38">
        <f t="shared" si="21"/>
        <v>0.77567824342869207</v>
      </c>
      <c r="BG42" s="38">
        <f t="shared" si="22"/>
        <v>0.77931973790767872</v>
      </c>
      <c r="BH42" s="38">
        <f t="shared" si="23"/>
        <v>3.6424581005586591E-2</v>
      </c>
      <c r="BI42" s="38">
        <f t="shared" si="24"/>
        <v>3.5914258243312028E-2</v>
      </c>
      <c r="BJ42" s="38">
        <f t="shared" si="25"/>
        <v>0.96357541899441346</v>
      </c>
      <c r="BK42" s="38">
        <f t="shared" si="26"/>
        <v>0.96408574175668793</v>
      </c>
      <c r="BM42" s="82" t="s">
        <v>52</v>
      </c>
      <c r="BN42" s="38">
        <f t="shared" si="27"/>
        <v>0.2065063649222065</v>
      </c>
      <c r="BO42" s="38">
        <f t="shared" si="28"/>
        <v>0.19058641975308643</v>
      </c>
      <c r="BP42" s="217">
        <f t="shared" si="29"/>
        <v>1.5999999999999988</v>
      </c>
      <c r="BQ42" s="38">
        <f t="shared" si="30"/>
        <v>0.79349363507779347</v>
      </c>
      <c r="BR42" s="38">
        <f t="shared" si="31"/>
        <v>0.80941358024691357</v>
      </c>
      <c r="BS42" s="217">
        <f t="shared" si="32"/>
        <v>-1.6000000000000014</v>
      </c>
      <c r="BT42" s="38">
        <f t="shared" si="33"/>
        <v>7.5630252100840336E-3</v>
      </c>
      <c r="BU42" s="38">
        <f t="shared" si="34"/>
        <v>1.7418844022169439E-2</v>
      </c>
      <c r="BV42" s="217">
        <f t="shared" si="35"/>
        <v>-0.90000000000000013</v>
      </c>
      <c r="BW42" s="38">
        <f t="shared" si="36"/>
        <v>0.99243697478991599</v>
      </c>
      <c r="BX42" s="38">
        <f t="shared" si="37"/>
        <v>0.98258115597783058</v>
      </c>
      <c r="BY42" s="217">
        <f t="shared" si="38"/>
        <v>0.9000000000000008</v>
      </c>
      <c r="BZ42" s="58"/>
      <c r="CA42" s="82" t="s">
        <v>52</v>
      </c>
      <c r="CB42" s="38">
        <f t="shared" si="39"/>
        <v>0.18250950012255857</v>
      </c>
      <c r="CC42" s="38">
        <f t="shared" si="40"/>
        <v>0.18570970360787167</v>
      </c>
      <c r="CD42" s="217">
        <f t="shared" si="41"/>
        <v>-0.30000000000000027</v>
      </c>
      <c r="CE42" s="38">
        <f t="shared" si="42"/>
        <v>0.81749049987744149</v>
      </c>
      <c r="CF42" s="38">
        <f t="shared" si="43"/>
        <v>0.81429029639212835</v>
      </c>
      <c r="CG42" s="217">
        <f t="shared" si="44"/>
        <v>0.30000000000000027</v>
      </c>
      <c r="CH42" s="38">
        <f t="shared" si="45"/>
        <v>1.6720866219624399E-2</v>
      </c>
      <c r="CI42" s="38">
        <f t="shared" si="46"/>
        <v>1.7011451649022014E-2</v>
      </c>
      <c r="CJ42" s="217">
        <f t="shared" si="47"/>
        <v>0</v>
      </c>
      <c r="CK42" s="38">
        <f t="shared" si="48"/>
        <v>0.98327913378037557</v>
      </c>
      <c r="CL42" s="38">
        <f t="shared" si="49"/>
        <v>0.98298854835097793</v>
      </c>
      <c r="CM42" s="217">
        <f t="shared" si="50"/>
        <v>0</v>
      </c>
      <c r="CN42" s="150">
        <v>0</v>
      </c>
    </row>
    <row r="43" spans="2:92" s="12" customFormat="1" ht="13.5" customHeight="1">
      <c r="B43" s="263"/>
      <c r="C43" s="330"/>
      <c r="D43" s="70" t="s">
        <v>158</v>
      </c>
      <c r="E43" s="102">
        <v>23</v>
      </c>
      <c r="F43" s="69">
        <v>0</v>
      </c>
      <c r="G43" s="67">
        <f t="shared" si="2"/>
        <v>0</v>
      </c>
      <c r="H43" s="69">
        <v>23</v>
      </c>
      <c r="I43" s="67">
        <f t="shared" si="3"/>
        <v>1</v>
      </c>
      <c r="J43" s="102">
        <v>62</v>
      </c>
      <c r="K43" s="69">
        <v>0</v>
      </c>
      <c r="L43" s="67">
        <f t="shared" si="4"/>
        <v>0</v>
      </c>
      <c r="M43" s="69">
        <v>62</v>
      </c>
      <c r="N43" s="67">
        <f t="shared" si="5"/>
        <v>1</v>
      </c>
      <c r="O43" s="102">
        <v>2769</v>
      </c>
      <c r="P43" s="69">
        <v>56</v>
      </c>
      <c r="Q43" s="67">
        <f t="shared" si="6"/>
        <v>2.0223907547851208E-2</v>
      </c>
      <c r="R43" s="69">
        <v>2713</v>
      </c>
      <c r="S43" s="67">
        <f t="shared" si="7"/>
        <v>0.97977609245214881</v>
      </c>
      <c r="T43" s="102">
        <v>2298</v>
      </c>
      <c r="U43" s="69">
        <v>46</v>
      </c>
      <c r="V43" s="67">
        <f t="shared" si="8"/>
        <v>2.0017406440382943E-2</v>
      </c>
      <c r="W43" s="69">
        <v>2252</v>
      </c>
      <c r="X43" s="67">
        <f t="shared" si="9"/>
        <v>0.97998259355961703</v>
      </c>
      <c r="Y43" s="102">
        <v>1707</v>
      </c>
      <c r="Z43" s="69">
        <v>19</v>
      </c>
      <c r="AA43" s="67">
        <f t="shared" si="10"/>
        <v>1.1130638547158758E-2</v>
      </c>
      <c r="AB43" s="69">
        <v>1688</v>
      </c>
      <c r="AC43" s="67">
        <f t="shared" si="11"/>
        <v>0.98886936145284121</v>
      </c>
      <c r="AD43" s="102">
        <v>810</v>
      </c>
      <c r="AE43" s="69">
        <v>16</v>
      </c>
      <c r="AF43" s="67">
        <f t="shared" si="12"/>
        <v>1.9753086419753086E-2</v>
      </c>
      <c r="AG43" s="69">
        <v>794</v>
      </c>
      <c r="AH43" s="67">
        <f t="shared" si="13"/>
        <v>0.98024691358024696</v>
      </c>
      <c r="AI43" s="102">
        <v>322</v>
      </c>
      <c r="AJ43" s="69">
        <v>2</v>
      </c>
      <c r="AK43" s="67">
        <f t="shared" si="14"/>
        <v>6.2111801242236021E-3</v>
      </c>
      <c r="AL43" s="69">
        <v>320</v>
      </c>
      <c r="AM43" s="67">
        <f t="shared" si="15"/>
        <v>0.99378881987577639</v>
      </c>
      <c r="AN43" s="102">
        <f t="shared" si="16"/>
        <v>7991</v>
      </c>
      <c r="AO43" s="69">
        <f t="shared" si="0"/>
        <v>139</v>
      </c>
      <c r="AP43" s="67">
        <f t="shared" si="17"/>
        <v>1.7394568890001252E-2</v>
      </c>
      <c r="AQ43" s="68">
        <f t="shared" si="1"/>
        <v>7852</v>
      </c>
      <c r="AR43" s="67">
        <f t="shared" si="18"/>
        <v>0.98260543110999876</v>
      </c>
      <c r="AS43" s="98"/>
      <c r="AT43" s="272"/>
      <c r="AU43" s="342"/>
      <c r="AV43" s="11" t="s">
        <v>158</v>
      </c>
      <c r="AW43" s="225">
        <v>8003</v>
      </c>
      <c r="AX43" s="40">
        <v>128</v>
      </c>
      <c r="AY43" s="91">
        <v>1.5994002249156567E-2</v>
      </c>
      <c r="AZ43" s="40">
        <v>7875</v>
      </c>
      <c r="BA43" s="91">
        <v>0.98400599775084341</v>
      </c>
      <c r="BB43" s="58">
        <v>38</v>
      </c>
      <c r="BC43" s="32" t="s">
        <v>45</v>
      </c>
      <c r="BD43" s="38">
        <f t="shared" si="19"/>
        <v>0.20606635071090049</v>
      </c>
      <c r="BE43" s="38">
        <f t="shared" si="20"/>
        <v>0.20095503382411462</v>
      </c>
      <c r="BF43" s="38">
        <f t="shared" si="21"/>
        <v>0.79393364928909949</v>
      </c>
      <c r="BG43" s="38">
        <f t="shared" si="22"/>
        <v>0.79904496617588538</v>
      </c>
      <c r="BH43" s="38">
        <f t="shared" si="23"/>
        <v>1.8646408839779006E-2</v>
      </c>
      <c r="BI43" s="38">
        <f t="shared" si="24"/>
        <v>2.4260628465804065E-2</v>
      </c>
      <c r="BJ43" s="38">
        <f t="shared" si="25"/>
        <v>0.98135359116022103</v>
      </c>
      <c r="BK43" s="38">
        <f t="shared" si="26"/>
        <v>0.97573937153419599</v>
      </c>
      <c r="BM43" s="82" t="s">
        <v>53</v>
      </c>
      <c r="BN43" s="38">
        <f t="shared" si="27"/>
        <v>0.21041412911084043</v>
      </c>
      <c r="BO43" s="38">
        <f t="shared" si="28"/>
        <v>0.2092022509102946</v>
      </c>
      <c r="BP43" s="217">
        <f t="shared" si="29"/>
        <v>0.10000000000000009</v>
      </c>
      <c r="BQ43" s="38">
        <f t="shared" si="30"/>
        <v>0.78958587088915955</v>
      </c>
      <c r="BR43" s="38">
        <f t="shared" si="31"/>
        <v>0.79079774908970535</v>
      </c>
      <c r="BS43" s="217">
        <f t="shared" si="32"/>
        <v>-0.10000000000000009</v>
      </c>
      <c r="BT43" s="38">
        <f t="shared" si="33"/>
        <v>1.3481631277384564E-2</v>
      </c>
      <c r="BU43" s="38">
        <f t="shared" si="34"/>
        <v>1.7826534110387385E-2</v>
      </c>
      <c r="BV43" s="217">
        <f t="shared" si="35"/>
        <v>-0.49999999999999994</v>
      </c>
      <c r="BW43" s="38">
        <f t="shared" si="36"/>
        <v>0.98651836872261545</v>
      </c>
      <c r="BX43" s="38">
        <f t="shared" si="37"/>
        <v>0.98217346588961263</v>
      </c>
      <c r="BY43" s="217">
        <f t="shared" si="38"/>
        <v>0.50000000000000044</v>
      </c>
      <c r="BZ43" s="58"/>
      <c r="CA43" s="82" t="s">
        <v>53</v>
      </c>
      <c r="CB43" s="38">
        <f t="shared" si="39"/>
        <v>0.18250950012255857</v>
      </c>
      <c r="CC43" s="38">
        <f t="shared" si="40"/>
        <v>0.18570970360787167</v>
      </c>
      <c r="CD43" s="217">
        <f t="shared" si="41"/>
        <v>-0.30000000000000027</v>
      </c>
      <c r="CE43" s="38">
        <f t="shared" si="42"/>
        <v>0.81749049987744149</v>
      </c>
      <c r="CF43" s="38">
        <f t="shared" si="43"/>
        <v>0.81429029639212835</v>
      </c>
      <c r="CG43" s="217">
        <f t="shared" si="44"/>
        <v>0.30000000000000027</v>
      </c>
      <c r="CH43" s="38">
        <f t="shared" si="45"/>
        <v>1.6720866219624399E-2</v>
      </c>
      <c r="CI43" s="38">
        <f t="shared" si="46"/>
        <v>1.7011451649022014E-2</v>
      </c>
      <c r="CJ43" s="217">
        <f t="shared" si="47"/>
        <v>0</v>
      </c>
      <c r="CK43" s="38">
        <f t="shared" si="48"/>
        <v>0.98327913378037557</v>
      </c>
      <c r="CL43" s="38">
        <f t="shared" si="49"/>
        <v>0.98298854835097793</v>
      </c>
      <c r="CM43" s="217">
        <f t="shared" si="50"/>
        <v>0</v>
      </c>
      <c r="CN43" s="150">
        <v>0</v>
      </c>
    </row>
    <row r="44" spans="2:92" s="12" customFormat="1" ht="13.5" customHeight="1">
      <c r="B44" s="264"/>
      <c r="C44" s="332"/>
      <c r="D44" s="76" t="s">
        <v>74</v>
      </c>
      <c r="E44" s="103">
        <v>54</v>
      </c>
      <c r="F44" s="75">
        <v>1</v>
      </c>
      <c r="G44" s="13">
        <f t="shared" si="2"/>
        <v>1.8518518518518517E-2</v>
      </c>
      <c r="H44" s="75">
        <v>53</v>
      </c>
      <c r="I44" s="13">
        <f t="shared" si="3"/>
        <v>0.98148148148148151</v>
      </c>
      <c r="J44" s="103">
        <v>155</v>
      </c>
      <c r="K44" s="75">
        <v>11</v>
      </c>
      <c r="L44" s="13">
        <f t="shared" si="4"/>
        <v>7.0967741935483872E-2</v>
      </c>
      <c r="M44" s="75">
        <v>144</v>
      </c>
      <c r="N44" s="13">
        <f t="shared" si="5"/>
        <v>0.92903225806451617</v>
      </c>
      <c r="O44" s="103">
        <v>6115</v>
      </c>
      <c r="P44" s="75">
        <v>597</v>
      </c>
      <c r="Q44" s="13">
        <f t="shared" si="6"/>
        <v>9.7628781684382659E-2</v>
      </c>
      <c r="R44" s="75">
        <v>5518</v>
      </c>
      <c r="S44" s="13">
        <f t="shared" si="7"/>
        <v>0.90237121831561729</v>
      </c>
      <c r="T44" s="103">
        <v>5437</v>
      </c>
      <c r="U44" s="75">
        <v>533</v>
      </c>
      <c r="V44" s="13">
        <f t="shared" si="8"/>
        <v>9.8032002942799332E-2</v>
      </c>
      <c r="W44" s="75">
        <v>4904</v>
      </c>
      <c r="X44" s="13">
        <f t="shared" si="9"/>
        <v>0.90196799705720065</v>
      </c>
      <c r="Y44" s="103">
        <v>3680</v>
      </c>
      <c r="Z44" s="75">
        <v>290</v>
      </c>
      <c r="AA44" s="13">
        <f t="shared" si="10"/>
        <v>7.880434782608696E-2</v>
      </c>
      <c r="AB44" s="75">
        <v>3390</v>
      </c>
      <c r="AC44" s="13">
        <f t="shared" si="11"/>
        <v>0.92119565217391308</v>
      </c>
      <c r="AD44" s="103">
        <v>1621</v>
      </c>
      <c r="AE44" s="75">
        <v>88</v>
      </c>
      <c r="AF44" s="13">
        <f t="shared" si="12"/>
        <v>5.4287476866132015E-2</v>
      </c>
      <c r="AG44" s="75">
        <v>1533</v>
      </c>
      <c r="AH44" s="13">
        <f t="shared" si="13"/>
        <v>0.945712523133868</v>
      </c>
      <c r="AI44" s="103">
        <v>573</v>
      </c>
      <c r="AJ44" s="75">
        <v>10</v>
      </c>
      <c r="AK44" s="13">
        <f t="shared" si="14"/>
        <v>1.7452006980802792E-2</v>
      </c>
      <c r="AL44" s="75">
        <v>563</v>
      </c>
      <c r="AM44" s="13">
        <f t="shared" si="15"/>
        <v>0.98254799301919715</v>
      </c>
      <c r="AN44" s="103">
        <f t="shared" si="16"/>
        <v>17635</v>
      </c>
      <c r="AO44" s="75">
        <f t="shared" si="0"/>
        <v>1530</v>
      </c>
      <c r="AP44" s="13">
        <f t="shared" si="17"/>
        <v>8.6759285511766371E-2</v>
      </c>
      <c r="AQ44" s="34">
        <f t="shared" si="1"/>
        <v>16105</v>
      </c>
      <c r="AR44" s="13">
        <f t="shared" si="18"/>
        <v>0.91324071448823363</v>
      </c>
      <c r="AS44" s="98"/>
      <c r="AT44" s="272"/>
      <c r="AU44" s="342"/>
      <c r="AV44" s="160" t="s">
        <v>74</v>
      </c>
      <c r="AW44" s="225">
        <v>17424</v>
      </c>
      <c r="AX44" s="40">
        <v>1519</v>
      </c>
      <c r="AY44" s="91">
        <v>8.7178604224058764E-2</v>
      </c>
      <c r="AZ44" s="40">
        <v>15905</v>
      </c>
      <c r="BA44" s="91">
        <v>0.91282139577594124</v>
      </c>
      <c r="BB44" s="58">
        <v>39</v>
      </c>
      <c r="BC44" s="32" t="s">
        <v>8</v>
      </c>
      <c r="BD44" s="38">
        <f t="shared" si="19"/>
        <v>0.17218400024681454</v>
      </c>
      <c r="BE44" s="38">
        <f t="shared" si="20"/>
        <v>0.1833946058496275</v>
      </c>
      <c r="BF44" s="38">
        <f t="shared" si="21"/>
        <v>0.82781599975318543</v>
      </c>
      <c r="BG44" s="38">
        <f t="shared" si="22"/>
        <v>0.81660539415037248</v>
      </c>
      <c r="BH44" s="38">
        <f t="shared" si="23"/>
        <v>1.8578526679628428E-2</v>
      </c>
      <c r="BI44" s="38">
        <f t="shared" si="24"/>
        <v>2.0979323470888486E-2</v>
      </c>
      <c r="BJ44" s="38">
        <f t="shared" si="25"/>
        <v>0.98142147332037155</v>
      </c>
      <c r="BK44" s="38">
        <f t="shared" si="26"/>
        <v>0.97902067652911151</v>
      </c>
      <c r="BM44" s="82" t="s">
        <v>54</v>
      </c>
      <c r="BN44" s="38">
        <f t="shared" si="27"/>
        <v>0.23361344537815126</v>
      </c>
      <c r="BO44" s="38">
        <f t="shared" si="28"/>
        <v>0.25426621160409557</v>
      </c>
      <c r="BP44" s="217">
        <f t="shared" si="29"/>
        <v>-1.9999999999999991</v>
      </c>
      <c r="BQ44" s="38">
        <f t="shared" si="30"/>
        <v>0.76638655462184879</v>
      </c>
      <c r="BR44" s="38">
        <f t="shared" si="31"/>
        <v>0.74573378839590443</v>
      </c>
      <c r="BS44" s="217">
        <f t="shared" si="32"/>
        <v>2.0000000000000018</v>
      </c>
      <c r="BT44" s="38">
        <f t="shared" si="33"/>
        <v>2.1459227467811159E-3</v>
      </c>
      <c r="BU44" s="38">
        <f t="shared" si="34"/>
        <v>2.2075055187637969E-3</v>
      </c>
      <c r="BV44" s="217">
        <f t="shared" si="35"/>
        <v>0</v>
      </c>
      <c r="BW44" s="38">
        <f t="shared" si="36"/>
        <v>0.99785407725321884</v>
      </c>
      <c r="BX44" s="38">
        <f t="shared" si="37"/>
        <v>0.99779249448123619</v>
      </c>
      <c r="BY44" s="217">
        <f t="shared" si="38"/>
        <v>0</v>
      </c>
      <c r="BZ44" s="58"/>
      <c r="CA44" s="82" t="s">
        <v>54</v>
      </c>
      <c r="CB44" s="38">
        <f t="shared" si="39"/>
        <v>0.18250950012255857</v>
      </c>
      <c r="CC44" s="38">
        <f t="shared" si="40"/>
        <v>0.18570970360787167</v>
      </c>
      <c r="CD44" s="217">
        <f t="shared" si="41"/>
        <v>-0.30000000000000027</v>
      </c>
      <c r="CE44" s="38">
        <f t="shared" si="42"/>
        <v>0.81749049987744149</v>
      </c>
      <c r="CF44" s="38">
        <f t="shared" si="43"/>
        <v>0.81429029639212835</v>
      </c>
      <c r="CG44" s="217">
        <f t="shared" si="44"/>
        <v>0.30000000000000027</v>
      </c>
      <c r="CH44" s="38">
        <f t="shared" si="45"/>
        <v>1.6720866219624399E-2</v>
      </c>
      <c r="CI44" s="38">
        <f t="shared" si="46"/>
        <v>1.7011451649022014E-2</v>
      </c>
      <c r="CJ44" s="217">
        <f t="shared" si="47"/>
        <v>0</v>
      </c>
      <c r="CK44" s="38">
        <f t="shared" si="48"/>
        <v>0.98327913378037557</v>
      </c>
      <c r="CL44" s="38">
        <f t="shared" si="49"/>
        <v>0.98298854835097793</v>
      </c>
      <c r="CM44" s="217">
        <f t="shared" si="50"/>
        <v>0</v>
      </c>
      <c r="CN44" s="150">
        <v>0</v>
      </c>
    </row>
    <row r="45" spans="2:92" s="12" customFormat="1" ht="13.5" customHeight="1">
      <c r="B45" s="262">
        <v>14</v>
      </c>
      <c r="C45" s="329" t="s">
        <v>115</v>
      </c>
      <c r="D45" s="80" t="s">
        <v>157</v>
      </c>
      <c r="E45" s="101">
        <v>12</v>
      </c>
      <c r="F45" s="79">
        <v>1</v>
      </c>
      <c r="G45" s="77">
        <f t="shared" si="2"/>
        <v>8.3333333333333329E-2</v>
      </c>
      <c r="H45" s="79">
        <v>11</v>
      </c>
      <c r="I45" s="77">
        <f t="shared" si="3"/>
        <v>0.91666666666666663</v>
      </c>
      <c r="J45" s="101">
        <v>44</v>
      </c>
      <c r="K45" s="79">
        <v>7</v>
      </c>
      <c r="L45" s="77">
        <f t="shared" si="4"/>
        <v>0.15909090909090909</v>
      </c>
      <c r="M45" s="79">
        <v>37</v>
      </c>
      <c r="N45" s="77">
        <f t="shared" si="5"/>
        <v>0.84090909090909094</v>
      </c>
      <c r="O45" s="101">
        <v>2458</v>
      </c>
      <c r="P45" s="79">
        <v>479</v>
      </c>
      <c r="Q45" s="77">
        <f t="shared" si="6"/>
        <v>0.19487388120423108</v>
      </c>
      <c r="R45" s="79">
        <v>1979</v>
      </c>
      <c r="S45" s="77">
        <f t="shared" si="7"/>
        <v>0.8051261187957689</v>
      </c>
      <c r="T45" s="101">
        <v>2221</v>
      </c>
      <c r="U45" s="79">
        <v>435</v>
      </c>
      <c r="V45" s="77">
        <f t="shared" si="8"/>
        <v>0.19585772174696084</v>
      </c>
      <c r="W45" s="79">
        <v>1786</v>
      </c>
      <c r="X45" s="77">
        <f t="shared" si="9"/>
        <v>0.80414227825303919</v>
      </c>
      <c r="Y45" s="101">
        <v>1573</v>
      </c>
      <c r="Z45" s="79">
        <v>259</v>
      </c>
      <c r="AA45" s="77">
        <f t="shared" si="10"/>
        <v>0.16465352828989194</v>
      </c>
      <c r="AB45" s="79">
        <v>1314</v>
      </c>
      <c r="AC45" s="77">
        <f t="shared" si="11"/>
        <v>0.83534647171010812</v>
      </c>
      <c r="AD45" s="101">
        <v>695</v>
      </c>
      <c r="AE45" s="79">
        <v>88</v>
      </c>
      <c r="AF45" s="77">
        <f t="shared" si="12"/>
        <v>0.12661870503597122</v>
      </c>
      <c r="AG45" s="79">
        <v>607</v>
      </c>
      <c r="AH45" s="77">
        <f t="shared" si="13"/>
        <v>0.87338129496402883</v>
      </c>
      <c r="AI45" s="101">
        <v>215</v>
      </c>
      <c r="AJ45" s="79">
        <v>16</v>
      </c>
      <c r="AK45" s="77">
        <f t="shared" si="14"/>
        <v>7.441860465116279E-2</v>
      </c>
      <c r="AL45" s="79">
        <v>199</v>
      </c>
      <c r="AM45" s="77">
        <f t="shared" si="15"/>
        <v>0.92558139534883721</v>
      </c>
      <c r="AN45" s="101">
        <f t="shared" si="16"/>
        <v>7218</v>
      </c>
      <c r="AO45" s="79">
        <f t="shared" si="0"/>
        <v>1285</v>
      </c>
      <c r="AP45" s="77">
        <f t="shared" si="17"/>
        <v>0.17802715433638128</v>
      </c>
      <c r="AQ45" s="78">
        <f t="shared" si="1"/>
        <v>5933</v>
      </c>
      <c r="AR45" s="77">
        <f t="shared" si="18"/>
        <v>0.82197284566361872</v>
      </c>
      <c r="AS45" s="98"/>
      <c r="AT45" s="272">
        <v>14</v>
      </c>
      <c r="AU45" s="342" t="s">
        <v>115</v>
      </c>
      <c r="AV45" s="11" t="s">
        <v>157</v>
      </c>
      <c r="AW45" s="225">
        <v>7047</v>
      </c>
      <c r="AX45" s="40">
        <v>1236</v>
      </c>
      <c r="AY45" s="91">
        <v>0.17539378458918689</v>
      </c>
      <c r="AZ45" s="40">
        <v>5811</v>
      </c>
      <c r="BA45" s="91">
        <v>0.82460621541081314</v>
      </c>
      <c r="BB45" s="58">
        <v>40</v>
      </c>
      <c r="BC45" s="32" t="s">
        <v>46</v>
      </c>
      <c r="BD45" s="38">
        <f t="shared" si="19"/>
        <v>0.21206550802139038</v>
      </c>
      <c r="BE45" s="38">
        <f t="shared" si="20"/>
        <v>0.21736086804340218</v>
      </c>
      <c r="BF45" s="38">
        <f t="shared" si="21"/>
        <v>0.78793449197860965</v>
      </c>
      <c r="BG45" s="38">
        <f t="shared" si="22"/>
        <v>0.78263913195659784</v>
      </c>
      <c r="BH45" s="38">
        <f t="shared" si="23"/>
        <v>2.6302037972478664E-2</v>
      </c>
      <c r="BI45" s="38">
        <f t="shared" si="24"/>
        <v>1.9080659150043366E-2</v>
      </c>
      <c r="BJ45" s="38">
        <f t="shared" si="25"/>
        <v>0.97369796202752135</v>
      </c>
      <c r="BK45" s="38">
        <f t="shared" si="26"/>
        <v>0.98091934084995669</v>
      </c>
      <c r="BM45" s="82" t="s">
        <v>55</v>
      </c>
      <c r="BN45" s="38">
        <f t="shared" si="27"/>
        <v>6.2612883804936792E-2</v>
      </c>
      <c r="BO45" s="38">
        <f t="shared" si="28"/>
        <v>6.746987951807229E-2</v>
      </c>
      <c r="BP45" s="217">
        <f t="shared" si="29"/>
        <v>-0.40000000000000036</v>
      </c>
      <c r="BQ45" s="38">
        <f t="shared" si="30"/>
        <v>0.93738711619506321</v>
      </c>
      <c r="BR45" s="38">
        <f t="shared" si="31"/>
        <v>0.93253012048192774</v>
      </c>
      <c r="BS45" s="217">
        <f t="shared" si="32"/>
        <v>0.40000000000000036</v>
      </c>
      <c r="BT45" s="38">
        <f t="shared" si="33"/>
        <v>1.2779552715654952E-3</v>
      </c>
      <c r="BU45" s="38">
        <f t="shared" si="34"/>
        <v>6.6533599467731206E-4</v>
      </c>
      <c r="BV45" s="217">
        <f t="shared" si="35"/>
        <v>0</v>
      </c>
      <c r="BW45" s="38">
        <f t="shared" si="36"/>
        <v>0.99872204472843451</v>
      </c>
      <c r="BX45" s="38">
        <f t="shared" si="37"/>
        <v>0.99933466400532267</v>
      </c>
      <c r="BY45" s="217">
        <f t="shared" si="38"/>
        <v>0</v>
      </c>
      <c r="BZ45" s="58"/>
      <c r="CA45" s="82" t="s">
        <v>55</v>
      </c>
      <c r="CB45" s="38">
        <f t="shared" si="39"/>
        <v>0.18250950012255857</v>
      </c>
      <c r="CC45" s="38">
        <f t="shared" si="40"/>
        <v>0.18570970360787167</v>
      </c>
      <c r="CD45" s="217">
        <f t="shared" si="41"/>
        <v>-0.30000000000000027</v>
      </c>
      <c r="CE45" s="38">
        <f t="shared" si="42"/>
        <v>0.81749049987744149</v>
      </c>
      <c r="CF45" s="38">
        <f t="shared" si="43"/>
        <v>0.81429029639212835</v>
      </c>
      <c r="CG45" s="217">
        <f t="shared" si="44"/>
        <v>0.30000000000000027</v>
      </c>
      <c r="CH45" s="38">
        <f t="shared" si="45"/>
        <v>1.6720866219624399E-2</v>
      </c>
      <c r="CI45" s="38">
        <f t="shared" si="46"/>
        <v>1.7011451649022014E-2</v>
      </c>
      <c r="CJ45" s="217">
        <f t="shared" si="47"/>
        <v>0</v>
      </c>
      <c r="CK45" s="38">
        <f t="shared" si="48"/>
        <v>0.98327913378037557</v>
      </c>
      <c r="CL45" s="38">
        <f t="shared" si="49"/>
        <v>0.98298854835097793</v>
      </c>
      <c r="CM45" s="217">
        <f t="shared" si="50"/>
        <v>0</v>
      </c>
      <c r="CN45" s="150">
        <v>0</v>
      </c>
    </row>
    <row r="46" spans="2:92" s="12" customFormat="1" ht="13.5" customHeight="1">
      <c r="B46" s="263"/>
      <c r="C46" s="330"/>
      <c r="D46" s="70" t="s">
        <v>158</v>
      </c>
      <c r="E46" s="102">
        <v>18</v>
      </c>
      <c r="F46" s="69">
        <v>0</v>
      </c>
      <c r="G46" s="67">
        <f t="shared" si="2"/>
        <v>0</v>
      </c>
      <c r="H46" s="69">
        <v>18</v>
      </c>
      <c r="I46" s="67">
        <f t="shared" si="3"/>
        <v>1</v>
      </c>
      <c r="J46" s="102">
        <v>43</v>
      </c>
      <c r="K46" s="69">
        <v>1</v>
      </c>
      <c r="L46" s="67">
        <f t="shared" si="4"/>
        <v>2.3255813953488372E-2</v>
      </c>
      <c r="M46" s="69">
        <v>42</v>
      </c>
      <c r="N46" s="67">
        <f t="shared" si="5"/>
        <v>0.97674418604651159</v>
      </c>
      <c r="O46" s="102">
        <v>2073</v>
      </c>
      <c r="P46" s="69">
        <v>86</v>
      </c>
      <c r="Q46" s="67">
        <f t="shared" si="6"/>
        <v>4.1485769416304871E-2</v>
      </c>
      <c r="R46" s="69">
        <v>1987</v>
      </c>
      <c r="S46" s="67">
        <f t="shared" si="7"/>
        <v>0.95851423058369511</v>
      </c>
      <c r="T46" s="102">
        <v>1762</v>
      </c>
      <c r="U46" s="69">
        <v>65</v>
      </c>
      <c r="V46" s="67">
        <f t="shared" si="8"/>
        <v>3.6889897843359817E-2</v>
      </c>
      <c r="W46" s="69">
        <v>1697</v>
      </c>
      <c r="X46" s="67">
        <f t="shared" si="9"/>
        <v>0.96311010215664017</v>
      </c>
      <c r="Y46" s="102">
        <v>1442</v>
      </c>
      <c r="Z46" s="69">
        <v>42</v>
      </c>
      <c r="AA46" s="67">
        <f t="shared" si="10"/>
        <v>2.9126213592233011E-2</v>
      </c>
      <c r="AB46" s="69">
        <v>1400</v>
      </c>
      <c r="AC46" s="67">
        <f t="shared" si="11"/>
        <v>0.970873786407767</v>
      </c>
      <c r="AD46" s="102">
        <v>686</v>
      </c>
      <c r="AE46" s="69">
        <v>11</v>
      </c>
      <c r="AF46" s="67">
        <f t="shared" si="12"/>
        <v>1.6034985422740525E-2</v>
      </c>
      <c r="AG46" s="69">
        <v>675</v>
      </c>
      <c r="AH46" s="67">
        <f t="shared" si="13"/>
        <v>0.98396501457725949</v>
      </c>
      <c r="AI46" s="102">
        <v>285</v>
      </c>
      <c r="AJ46" s="69">
        <v>2</v>
      </c>
      <c r="AK46" s="67">
        <f t="shared" si="14"/>
        <v>7.0175438596491229E-3</v>
      </c>
      <c r="AL46" s="69">
        <v>283</v>
      </c>
      <c r="AM46" s="67">
        <f t="shared" si="15"/>
        <v>0.99298245614035086</v>
      </c>
      <c r="AN46" s="102">
        <f t="shared" si="16"/>
        <v>6309</v>
      </c>
      <c r="AO46" s="69">
        <f t="shared" si="0"/>
        <v>207</v>
      </c>
      <c r="AP46" s="67">
        <f t="shared" si="17"/>
        <v>3.2810271041369472E-2</v>
      </c>
      <c r="AQ46" s="68">
        <f t="shared" si="1"/>
        <v>6102</v>
      </c>
      <c r="AR46" s="67">
        <f t="shared" si="18"/>
        <v>0.96718972895863053</v>
      </c>
      <c r="AS46" s="98"/>
      <c r="AT46" s="272"/>
      <c r="AU46" s="342"/>
      <c r="AV46" s="11" t="s">
        <v>158</v>
      </c>
      <c r="AW46" s="225">
        <v>6335</v>
      </c>
      <c r="AX46" s="40">
        <v>171</v>
      </c>
      <c r="AY46" s="91">
        <v>2.6992896606156273E-2</v>
      </c>
      <c r="AZ46" s="40">
        <v>6164</v>
      </c>
      <c r="BA46" s="91">
        <v>0.97300710339384378</v>
      </c>
      <c r="BB46" s="58">
        <v>41</v>
      </c>
      <c r="BC46" s="32" t="s">
        <v>13</v>
      </c>
      <c r="BD46" s="38">
        <f t="shared" si="19"/>
        <v>0.22070914696813979</v>
      </c>
      <c r="BE46" s="38">
        <f t="shared" si="20"/>
        <v>0.21320788212320255</v>
      </c>
      <c r="BF46" s="38">
        <f t="shared" si="21"/>
        <v>0.77929085303186019</v>
      </c>
      <c r="BG46" s="38">
        <f t="shared" si="22"/>
        <v>0.78679211787679748</v>
      </c>
      <c r="BH46" s="38">
        <f t="shared" si="23"/>
        <v>1.898101898101898E-2</v>
      </c>
      <c r="BI46" s="38">
        <f t="shared" si="24"/>
        <v>1.9372414488951668E-2</v>
      </c>
      <c r="BJ46" s="38">
        <f t="shared" si="25"/>
        <v>0.981018981018981</v>
      </c>
      <c r="BK46" s="38">
        <f t="shared" si="26"/>
        <v>0.98062758551104834</v>
      </c>
      <c r="BM46" s="82" t="s">
        <v>31</v>
      </c>
      <c r="BN46" s="38">
        <f t="shared" si="27"/>
        <v>0.11895910780669144</v>
      </c>
      <c r="BO46" s="38">
        <f t="shared" si="28"/>
        <v>0.11893434823977164</v>
      </c>
      <c r="BP46" s="217">
        <f t="shared" si="29"/>
        <v>0</v>
      </c>
      <c r="BQ46" s="38">
        <f t="shared" si="30"/>
        <v>0.8810408921933085</v>
      </c>
      <c r="BR46" s="38">
        <f t="shared" si="31"/>
        <v>0.88106565176022833</v>
      </c>
      <c r="BS46" s="217">
        <f t="shared" si="32"/>
        <v>0</v>
      </c>
      <c r="BT46" s="38">
        <f t="shared" si="33"/>
        <v>6.44468313641246E-3</v>
      </c>
      <c r="BU46" s="38">
        <f t="shared" si="34"/>
        <v>4.459308807134894E-3</v>
      </c>
      <c r="BV46" s="217">
        <f t="shared" si="35"/>
        <v>0.2</v>
      </c>
      <c r="BW46" s="38">
        <f t="shared" si="36"/>
        <v>0.99355531686358756</v>
      </c>
      <c r="BX46" s="38">
        <f t="shared" si="37"/>
        <v>0.99554069119286515</v>
      </c>
      <c r="BY46" s="217">
        <f t="shared" si="38"/>
        <v>-0.20000000000000018</v>
      </c>
      <c r="BZ46" s="58"/>
      <c r="CA46" s="82" t="s">
        <v>31</v>
      </c>
      <c r="CB46" s="38">
        <f t="shared" si="39"/>
        <v>0.18250950012255857</v>
      </c>
      <c r="CC46" s="38">
        <f t="shared" si="40"/>
        <v>0.18570970360787167</v>
      </c>
      <c r="CD46" s="217">
        <f t="shared" si="41"/>
        <v>-0.30000000000000027</v>
      </c>
      <c r="CE46" s="38">
        <f t="shared" si="42"/>
        <v>0.81749049987744149</v>
      </c>
      <c r="CF46" s="38">
        <f t="shared" si="43"/>
        <v>0.81429029639212835</v>
      </c>
      <c r="CG46" s="217">
        <f t="shared" si="44"/>
        <v>0.30000000000000027</v>
      </c>
      <c r="CH46" s="38">
        <f t="shared" si="45"/>
        <v>1.6720866219624399E-2</v>
      </c>
      <c r="CI46" s="38">
        <f t="shared" si="46"/>
        <v>1.7011451649022014E-2</v>
      </c>
      <c r="CJ46" s="217">
        <f t="shared" si="47"/>
        <v>0</v>
      </c>
      <c r="CK46" s="38">
        <f t="shared" si="48"/>
        <v>0.98327913378037557</v>
      </c>
      <c r="CL46" s="38">
        <f t="shared" si="49"/>
        <v>0.98298854835097793</v>
      </c>
      <c r="CM46" s="217">
        <f t="shared" si="50"/>
        <v>0</v>
      </c>
      <c r="CN46" s="150">
        <v>0</v>
      </c>
    </row>
    <row r="47" spans="2:92" s="12" customFormat="1" ht="13.5" customHeight="1">
      <c r="B47" s="264"/>
      <c r="C47" s="332"/>
      <c r="D47" s="76" t="s">
        <v>74</v>
      </c>
      <c r="E47" s="103">
        <v>30</v>
      </c>
      <c r="F47" s="75">
        <v>1</v>
      </c>
      <c r="G47" s="13">
        <f t="shared" si="2"/>
        <v>3.3333333333333333E-2</v>
      </c>
      <c r="H47" s="75">
        <v>29</v>
      </c>
      <c r="I47" s="13">
        <f t="shared" si="3"/>
        <v>0.96666666666666667</v>
      </c>
      <c r="J47" s="103">
        <v>87</v>
      </c>
      <c r="K47" s="75">
        <v>8</v>
      </c>
      <c r="L47" s="13">
        <f t="shared" si="4"/>
        <v>9.1954022988505746E-2</v>
      </c>
      <c r="M47" s="75">
        <v>79</v>
      </c>
      <c r="N47" s="13">
        <f t="shared" si="5"/>
        <v>0.90804597701149425</v>
      </c>
      <c r="O47" s="103">
        <v>4531</v>
      </c>
      <c r="P47" s="75">
        <v>565</v>
      </c>
      <c r="Q47" s="13">
        <f t="shared" si="6"/>
        <v>0.12469653498124035</v>
      </c>
      <c r="R47" s="75">
        <v>3966</v>
      </c>
      <c r="S47" s="13">
        <f t="shared" si="7"/>
        <v>0.87530346501875966</v>
      </c>
      <c r="T47" s="103">
        <v>3983</v>
      </c>
      <c r="U47" s="75">
        <v>500</v>
      </c>
      <c r="V47" s="13">
        <f t="shared" si="8"/>
        <v>0.12553351744915892</v>
      </c>
      <c r="W47" s="75">
        <v>3483</v>
      </c>
      <c r="X47" s="13">
        <f t="shared" si="9"/>
        <v>0.87446648255084103</v>
      </c>
      <c r="Y47" s="103">
        <v>3015</v>
      </c>
      <c r="Z47" s="75">
        <v>301</v>
      </c>
      <c r="AA47" s="13">
        <f t="shared" si="10"/>
        <v>9.9834162520729686E-2</v>
      </c>
      <c r="AB47" s="75">
        <v>2714</v>
      </c>
      <c r="AC47" s="13">
        <f t="shared" si="11"/>
        <v>0.90016583747927037</v>
      </c>
      <c r="AD47" s="103">
        <v>1381</v>
      </c>
      <c r="AE47" s="75">
        <v>99</v>
      </c>
      <c r="AF47" s="13">
        <f t="shared" si="12"/>
        <v>7.1687183200579291E-2</v>
      </c>
      <c r="AG47" s="75">
        <v>1282</v>
      </c>
      <c r="AH47" s="13">
        <f t="shared" si="13"/>
        <v>0.92831281679942068</v>
      </c>
      <c r="AI47" s="103">
        <v>500</v>
      </c>
      <c r="AJ47" s="75">
        <v>18</v>
      </c>
      <c r="AK47" s="13">
        <f t="shared" si="14"/>
        <v>3.5999999999999997E-2</v>
      </c>
      <c r="AL47" s="75">
        <v>482</v>
      </c>
      <c r="AM47" s="13">
        <f t="shared" si="15"/>
        <v>0.96399999999999997</v>
      </c>
      <c r="AN47" s="103">
        <f t="shared" si="16"/>
        <v>13527</v>
      </c>
      <c r="AO47" s="75">
        <f t="shared" si="0"/>
        <v>1492</v>
      </c>
      <c r="AP47" s="13">
        <f t="shared" si="17"/>
        <v>0.11029792267317218</v>
      </c>
      <c r="AQ47" s="34">
        <f t="shared" si="1"/>
        <v>12035</v>
      </c>
      <c r="AR47" s="13">
        <f t="shared" si="18"/>
        <v>0.88970207732682782</v>
      </c>
      <c r="AS47" s="98"/>
      <c r="AT47" s="272"/>
      <c r="AU47" s="342"/>
      <c r="AV47" s="160" t="s">
        <v>74</v>
      </c>
      <c r="AW47" s="225">
        <v>13382</v>
      </c>
      <c r="AX47" s="40">
        <v>1407</v>
      </c>
      <c r="AY47" s="91">
        <v>0.10514123449409654</v>
      </c>
      <c r="AZ47" s="40">
        <v>11975</v>
      </c>
      <c r="BA47" s="91">
        <v>0.89485876550590349</v>
      </c>
      <c r="BB47" s="58">
        <v>42</v>
      </c>
      <c r="BC47" s="32" t="s">
        <v>14</v>
      </c>
      <c r="BD47" s="38">
        <f t="shared" si="19"/>
        <v>9.7503876440363624E-2</v>
      </c>
      <c r="BE47" s="38">
        <f t="shared" si="20"/>
        <v>0.10333837684705276</v>
      </c>
      <c r="BF47" s="38">
        <f t="shared" si="21"/>
        <v>0.90249612355963638</v>
      </c>
      <c r="BG47" s="38">
        <f t="shared" si="22"/>
        <v>0.89666162315294728</v>
      </c>
      <c r="BH47" s="38">
        <f t="shared" si="23"/>
        <v>1.2572648558889812E-2</v>
      </c>
      <c r="BI47" s="38">
        <f t="shared" si="24"/>
        <v>1.2858236930146318E-2</v>
      </c>
      <c r="BJ47" s="38">
        <f t="shared" si="25"/>
        <v>0.98742735144111016</v>
      </c>
      <c r="BK47" s="38">
        <f t="shared" si="26"/>
        <v>0.98714176306985368</v>
      </c>
      <c r="BM47" s="82" t="s">
        <v>32</v>
      </c>
      <c r="BN47" s="38">
        <f t="shared" si="27"/>
        <v>0.14857881136950904</v>
      </c>
      <c r="BO47" s="38">
        <f t="shared" si="28"/>
        <v>0.16655336505778381</v>
      </c>
      <c r="BP47" s="217">
        <f t="shared" si="29"/>
        <v>-1.8000000000000016</v>
      </c>
      <c r="BQ47" s="38">
        <f t="shared" si="30"/>
        <v>0.85142118863049099</v>
      </c>
      <c r="BR47" s="38">
        <f t="shared" si="31"/>
        <v>0.83344663494221616</v>
      </c>
      <c r="BS47" s="217">
        <f t="shared" si="32"/>
        <v>1.8000000000000016</v>
      </c>
      <c r="BT47" s="38">
        <f t="shared" si="33"/>
        <v>7.5885328836424954E-3</v>
      </c>
      <c r="BU47" s="38">
        <f t="shared" si="34"/>
        <v>5.9372349448685328E-3</v>
      </c>
      <c r="BV47" s="217">
        <f t="shared" si="35"/>
        <v>0.2</v>
      </c>
      <c r="BW47" s="38">
        <f t="shared" si="36"/>
        <v>0.99241146711635753</v>
      </c>
      <c r="BX47" s="38">
        <f t="shared" si="37"/>
        <v>0.99406276505513147</v>
      </c>
      <c r="BY47" s="217">
        <f t="shared" si="38"/>
        <v>-0.20000000000000018</v>
      </c>
      <c r="BZ47" s="58"/>
      <c r="CA47" s="82" t="s">
        <v>32</v>
      </c>
      <c r="CB47" s="38">
        <f t="shared" si="39"/>
        <v>0.18250950012255857</v>
      </c>
      <c r="CC47" s="38">
        <f t="shared" si="40"/>
        <v>0.18570970360787167</v>
      </c>
      <c r="CD47" s="217">
        <f t="shared" si="41"/>
        <v>-0.30000000000000027</v>
      </c>
      <c r="CE47" s="38">
        <f t="shared" si="42"/>
        <v>0.81749049987744149</v>
      </c>
      <c r="CF47" s="38">
        <f t="shared" si="43"/>
        <v>0.81429029639212835</v>
      </c>
      <c r="CG47" s="217">
        <f t="shared" si="44"/>
        <v>0.30000000000000027</v>
      </c>
      <c r="CH47" s="38">
        <f t="shared" si="45"/>
        <v>1.6720866219624399E-2</v>
      </c>
      <c r="CI47" s="38">
        <f t="shared" si="46"/>
        <v>1.7011451649022014E-2</v>
      </c>
      <c r="CJ47" s="217">
        <f t="shared" si="47"/>
        <v>0</v>
      </c>
      <c r="CK47" s="38">
        <f t="shared" si="48"/>
        <v>0.98327913378037557</v>
      </c>
      <c r="CL47" s="38">
        <f t="shared" si="49"/>
        <v>0.98298854835097793</v>
      </c>
      <c r="CM47" s="217">
        <f t="shared" si="50"/>
        <v>0</v>
      </c>
      <c r="CN47" s="150">
        <v>0</v>
      </c>
    </row>
    <row r="48" spans="2:92" s="12" customFormat="1" ht="13.5" customHeight="1">
      <c r="B48" s="262">
        <v>15</v>
      </c>
      <c r="C48" s="329" t="s">
        <v>116</v>
      </c>
      <c r="D48" s="80" t="s">
        <v>157</v>
      </c>
      <c r="E48" s="101">
        <v>31</v>
      </c>
      <c r="F48" s="79">
        <v>1</v>
      </c>
      <c r="G48" s="77">
        <f t="shared" si="2"/>
        <v>3.2258064516129031E-2</v>
      </c>
      <c r="H48" s="79">
        <v>30</v>
      </c>
      <c r="I48" s="77">
        <f t="shared" si="3"/>
        <v>0.967741935483871</v>
      </c>
      <c r="J48" s="101">
        <v>116</v>
      </c>
      <c r="K48" s="79">
        <v>12</v>
      </c>
      <c r="L48" s="77">
        <f t="shared" si="4"/>
        <v>0.10344827586206896</v>
      </c>
      <c r="M48" s="79">
        <v>104</v>
      </c>
      <c r="N48" s="77">
        <f t="shared" si="5"/>
        <v>0.89655172413793105</v>
      </c>
      <c r="O48" s="101">
        <v>4399</v>
      </c>
      <c r="P48" s="79">
        <v>621</v>
      </c>
      <c r="Q48" s="77">
        <f t="shared" si="6"/>
        <v>0.14116844737440326</v>
      </c>
      <c r="R48" s="79">
        <v>3778</v>
      </c>
      <c r="S48" s="77">
        <f t="shared" si="7"/>
        <v>0.85883155262559674</v>
      </c>
      <c r="T48" s="101">
        <v>3912</v>
      </c>
      <c r="U48" s="79">
        <v>531</v>
      </c>
      <c r="V48" s="77">
        <f t="shared" si="8"/>
        <v>0.1357361963190184</v>
      </c>
      <c r="W48" s="79">
        <v>3381</v>
      </c>
      <c r="X48" s="77">
        <f t="shared" si="9"/>
        <v>0.86426380368098155</v>
      </c>
      <c r="Y48" s="101">
        <v>2484</v>
      </c>
      <c r="Z48" s="79">
        <v>287</v>
      </c>
      <c r="AA48" s="77">
        <f t="shared" si="10"/>
        <v>0.11553945249597423</v>
      </c>
      <c r="AB48" s="79">
        <v>2197</v>
      </c>
      <c r="AC48" s="77">
        <f t="shared" si="11"/>
        <v>0.88446054750402581</v>
      </c>
      <c r="AD48" s="101">
        <v>946</v>
      </c>
      <c r="AE48" s="79">
        <v>92</v>
      </c>
      <c r="AF48" s="77">
        <f t="shared" si="12"/>
        <v>9.7251585623678652E-2</v>
      </c>
      <c r="AG48" s="79">
        <v>854</v>
      </c>
      <c r="AH48" s="77">
        <f t="shared" si="13"/>
        <v>0.90274841437632136</v>
      </c>
      <c r="AI48" s="101">
        <v>241</v>
      </c>
      <c r="AJ48" s="79">
        <v>8</v>
      </c>
      <c r="AK48" s="77">
        <f t="shared" si="14"/>
        <v>3.3195020746887967E-2</v>
      </c>
      <c r="AL48" s="79">
        <v>233</v>
      </c>
      <c r="AM48" s="77">
        <f t="shared" si="15"/>
        <v>0.96680497925311204</v>
      </c>
      <c r="AN48" s="101">
        <f t="shared" si="16"/>
        <v>12129</v>
      </c>
      <c r="AO48" s="79">
        <f t="shared" si="0"/>
        <v>1552</v>
      </c>
      <c r="AP48" s="77">
        <f t="shared" si="17"/>
        <v>0.12795778712177425</v>
      </c>
      <c r="AQ48" s="78">
        <f t="shared" si="1"/>
        <v>10577</v>
      </c>
      <c r="AR48" s="77">
        <f t="shared" si="18"/>
        <v>0.8720422128782257</v>
      </c>
      <c r="AS48" s="98"/>
      <c r="AT48" s="272">
        <v>15</v>
      </c>
      <c r="AU48" s="342" t="s">
        <v>116</v>
      </c>
      <c r="AV48" s="11" t="s">
        <v>157</v>
      </c>
      <c r="AW48" s="225">
        <v>11790</v>
      </c>
      <c r="AX48" s="40">
        <v>1659</v>
      </c>
      <c r="AY48" s="91">
        <v>0.14071246819338423</v>
      </c>
      <c r="AZ48" s="40">
        <v>10131</v>
      </c>
      <c r="BA48" s="91">
        <v>0.85928753180661577</v>
      </c>
      <c r="BB48" s="58">
        <v>43</v>
      </c>
      <c r="BC48" s="32" t="s">
        <v>9</v>
      </c>
      <c r="BD48" s="38">
        <f t="shared" si="19"/>
        <v>0.33674715775627173</v>
      </c>
      <c r="BE48" s="38">
        <f t="shared" si="20"/>
        <v>0.33344972067039108</v>
      </c>
      <c r="BF48" s="38">
        <f t="shared" si="21"/>
        <v>0.66325284224372827</v>
      </c>
      <c r="BG48" s="38">
        <f t="shared" si="22"/>
        <v>0.66655027932960897</v>
      </c>
      <c r="BH48" s="38">
        <f t="shared" si="23"/>
        <v>2.3998853786087827E-2</v>
      </c>
      <c r="BI48" s="38">
        <f t="shared" si="24"/>
        <v>2.5061926271309924E-2</v>
      </c>
      <c r="BJ48" s="38">
        <f t="shared" si="25"/>
        <v>0.97600114621391221</v>
      </c>
      <c r="BK48" s="38">
        <f t="shared" si="26"/>
        <v>0.97493807372869012</v>
      </c>
      <c r="BM48" s="82" t="s">
        <v>33</v>
      </c>
      <c r="BN48" s="38">
        <f t="shared" si="27"/>
        <v>0.17069243156199679</v>
      </c>
      <c r="BO48" s="38">
        <f t="shared" si="28"/>
        <v>0.1888111888111888</v>
      </c>
      <c r="BP48" s="217">
        <f t="shared" si="29"/>
        <v>-1.7999999999999989</v>
      </c>
      <c r="BQ48" s="38">
        <f t="shared" si="30"/>
        <v>0.82930756843800324</v>
      </c>
      <c r="BR48" s="38">
        <f t="shared" si="31"/>
        <v>0.81118881118881114</v>
      </c>
      <c r="BS48" s="217">
        <f t="shared" si="32"/>
        <v>1.7999999999999905</v>
      </c>
      <c r="BT48" s="38">
        <f t="shared" si="33"/>
        <v>2.1103896103896104E-2</v>
      </c>
      <c r="BU48" s="38">
        <f t="shared" si="34"/>
        <v>3.1796502384737677E-2</v>
      </c>
      <c r="BV48" s="217">
        <f t="shared" si="35"/>
        <v>-1.0999999999999999</v>
      </c>
      <c r="BW48" s="38">
        <f t="shared" si="36"/>
        <v>0.97889610389610393</v>
      </c>
      <c r="BX48" s="38">
        <f t="shared" si="37"/>
        <v>0.96820349761526237</v>
      </c>
      <c r="BY48" s="217">
        <f t="shared" si="38"/>
        <v>1.100000000000001</v>
      </c>
      <c r="BZ48" s="58"/>
      <c r="CA48" s="82" t="s">
        <v>33</v>
      </c>
      <c r="CB48" s="38">
        <f t="shared" si="39"/>
        <v>0.18250950012255857</v>
      </c>
      <c r="CC48" s="38">
        <f t="shared" si="40"/>
        <v>0.18570970360787167</v>
      </c>
      <c r="CD48" s="217">
        <f t="shared" si="41"/>
        <v>-0.30000000000000027</v>
      </c>
      <c r="CE48" s="38">
        <f t="shared" si="42"/>
        <v>0.81749049987744149</v>
      </c>
      <c r="CF48" s="38">
        <f t="shared" si="43"/>
        <v>0.81429029639212835</v>
      </c>
      <c r="CG48" s="217">
        <f t="shared" si="44"/>
        <v>0.30000000000000027</v>
      </c>
      <c r="CH48" s="38">
        <f t="shared" si="45"/>
        <v>1.6720866219624399E-2</v>
      </c>
      <c r="CI48" s="38">
        <f t="shared" si="46"/>
        <v>1.7011451649022014E-2</v>
      </c>
      <c r="CJ48" s="217">
        <f t="shared" si="47"/>
        <v>0</v>
      </c>
      <c r="CK48" s="38">
        <f t="shared" si="48"/>
        <v>0.98327913378037557</v>
      </c>
      <c r="CL48" s="38">
        <f t="shared" si="49"/>
        <v>0.98298854835097793</v>
      </c>
      <c r="CM48" s="217">
        <f t="shared" si="50"/>
        <v>0</v>
      </c>
      <c r="CN48" s="150">
        <v>999</v>
      </c>
    </row>
    <row r="49" spans="2:78" s="12" customFormat="1" ht="13.5" customHeight="1">
      <c r="B49" s="263"/>
      <c r="C49" s="330"/>
      <c r="D49" s="70" t="s">
        <v>158</v>
      </c>
      <c r="E49" s="102">
        <v>30</v>
      </c>
      <c r="F49" s="69">
        <v>1</v>
      </c>
      <c r="G49" s="67">
        <f t="shared" si="2"/>
        <v>3.3333333333333333E-2</v>
      </c>
      <c r="H49" s="69">
        <v>29</v>
      </c>
      <c r="I49" s="67">
        <f t="shared" si="3"/>
        <v>0.96666666666666667</v>
      </c>
      <c r="J49" s="102">
        <v>82</v>
      </c>
      <c r="K49" s="69">
        <v>0</v>
      </c>
      <c r="L49" s="67">
        <f t="shared" si="4"/>
        <v>0</v>
      </c>
      <c r="M49" s="69">
        <v>82</v>
      </c>
      <c r="N49" s="67">
        <f t="shared" si="5"/>
        <v>1</v>
      </c>
      <c r="O49" s="102">
        <v>3425</v>
      </c>
      <c r="P49" s="69">
        <v>85</v>
      </c>
      <c r="Q49" s="67">
        <f t="shared" si="6"/>
        <v>2.4817518248175182E-2</v>
      </c>
      <c r="R49" s="69">
        <v>3340</v>
      </c>
      <c r="S49" s="67">
        <f t="shared" si="7"/>
        <v>0.97518248175182487</v>
      </c>
      <c r="T49" s="102">
        <v>2777</v>
      </c>
      <c r="U49" s="69">
        <v>66</v>
      </c>
      <c r="V49" s="67">
        <f t="shared" si="8"/>
        <v>2.3766654663305724E-2</v>
      </c>
      <c r="W49" s="69">
        <v>2711</v>
      </c>
      <c r="X49" s="67">
        <f t="shared" si="9"/>
        <v>0.97623334533669426</v>
      </c>
      <c r="Y49" s="102">
        <v>2090</v>
      </c>
      <c r="Z49" s="69">
        <v>36</v>
      </c>
      <c r="AA49" s="67">
        <f t="shared" si="10"/>
        <v>1.7224880382775119E-2</v>
      </c>
      <c r="AB49" s="69">
        <v>2054</v>
      </c>
      <c r="AC49" s="67">
        <f t="shared" si="11"/>
        <v>0.98277511961722486</v>
      </c>
      <c r="AD49" s="102">
        <v>1005</v>
      </c>
      <c r="AE49" s="69">
        <v>4</v>
      </c>
      <c r="AF49" s="67">
        <f t="shared" si="12"/>
        <v>3.9800995024875619E-3</v>
      </c>
      <c r="AG49" s="69">
        <v>1001</v>
      </c>
      <c r="AH49" s="67">
        <f t="shared" si="13"/>
        <v>0.99601990049751243</v>
      </c>
      <c r="AI49" s="102">
        <v>342</v>
      </c>
      <c r="AJ49" s="69">
        <v>1</v>
      </c>
      <c r="AK49" s="67">
        <f t="shared" si="14"/>
        <v>2.9239766081871343E-3</v>
      </c>
      <c r="AL49" s="69">
        <v>341</v>
      </c>
      <c r="AM49" s="67">
        <f t="shared" si="15"/>
        <v>0.99707602339181289</v>
      </c>
      <c r="AN49" s="102">
        <f t="shared" si="16"/>
        <v>9751</v>
      </c>
      <c r="AO49" s="69">
        <f t="shared" si="0"/>
        <v>193</v>
      </c>
      <c r="AP49" s="67">
        <f t="shared" si="17"/>
        <v>1.9792841759819504E-2</v>
      </c>
      <c r="AQ49" s="68">
        <f t="shared" si="1"/>
        <v>9558</v>
      </c>
      <c r="AR49" s="67">
        <f t="shared" si="18"/>
        <v>0.98020715824018045</v>
      </c>
      <c r="AS49" s="98"/>
      <c r="AT49" s="272"/>
      <c r="AU49" s="342"/>
      <c r="AV49" s="11" t="s">
        <v>158</v>
      </c>
      <c r="AW49" s="225">
        <v>9678</v>
      </c>
      <c r="AX49" s="40">
        <v>185</v>
      </c>
      <c r="AY49" s="91">
        <v>1.9115519735482537E-2</v>
      </c>
      <c r="AZ49" s="40">
        <v>9493</v>
      </c>
      <c r="BA49" s="91">
        <v>0.98088448026451747</v>
      </c>
      <c r="BB49" s="58">
        <v>44</v>
      </c>
      <c r="BC49" s="32" t="s">
        <v>21</v>
      </c>
      <c r="BD49" s="38">
        <f t="shared" si="19"/>
        <v>0.271564638018155</v>
      </c>
      <c r="BE49" s="38">
        <f t="shared" si="20"/>
        <v>0.27755006986492781</v>
      </c>
      <c r="BF49" s="38">
        <f t="shared" si="21"/>
        <v>0.728435361981845</v>
      </c>
      <c r="BG49" s="38">
        <f t="shared" si="22"/>
        <v>0.72244993013507219</v>
      </c>
      <c r="BH49" s="38">
        <f t="shared" si="23"/>
        <v>2.388438747127827E-2</v>
      </c>
      <c r="BI49" s="38">
        <f t="shared" si="24"/>
        <v>2.4665730508578058E-2</v>
      </c>
      <c r="BJ49" s="38">
        <f t="shared" si="25"/>
        <v>0.9761156125287217</v>
      </c>
      <c r="BK49" s="38">
        <f t="shared" si="26"/>
        <v>0.97533426949142199</v>
      </c>
      <c r="BM49" s="82" t="s">
        <v>227</v>
      </c>
      <c r="BN49" s="38">
        <f t="shared" si="27"/>
        <v>0.18250950012255857</v>
      </c>
      <c r="BO49" s="38">
        <f t="shared" si="28"/>
        <v>0.18570970360787167</v>
      </c>
      <c r="BP49" s="217">
        <f t="shared" si="29"/>
        <v>-0.30000000000000027</v>
      </c>
      <c r="BQ49" s="38">
        <f t="shared" si="30"/>
        <v>0.81749049987744149</v>
      </c>
      <c r="BR49" s="38">
        <f t="shared" si="31"/>
        <v>0.81429029639212835</v>
      </c>
      <c r="BS49" s="217">
        <f t="shared" si="32"/>
        <v>0.30000000000000027</v>
      </c>
      <c r="BT49" s="38">
        <f t="shared" si="33"/>
        <v>1.6720866219624399E-2</v>
      </c>
      <c r="BU49" s="38">
        <f t="shared" si="34"/>
        <v>1.7011451649022014E-2</v>
      </c>
      <c r="BV49" s="217">
        <f t="shared" si="35"/>
        <v>0</v>
      </c>
      <c r="BW49" s="38">
        <f t="shared" si="36"/>
        <v>0.98327913378037557</v>
      </c>
      <c r="BX49" s="38">
        <f t="shared" si="37"/>
        <v>0.98298854835097793</v>
      </c>
      <c r="BY49" s="217">
        <f t="shared" si="38"/>
        <v>0</v>
      </c>
      <c r="BZ49" s="58"/>
    </row>
    <row r="50" spans="2:78" s="12" customFormat="1" ht="13.5" customHeight="1">
      <c r="B50" s="264"/>
      <c r="C50" s="332"/>
      <c r="D50" s="76" t="s">
        <v>74</v>
      </c>
      <c r="E50" s="103">
        <v>61</v>
      </c>
      <c r="F50" s="75">
        <v>2</v>
      </c>
      <c r="G50" s="13">
        <f t="shared" si="2"/>
        <v>3.2786885245901641E-2</v>
      </c>
      <c r="H50" s="75">
        <v>59</v>
      </c>
      <c r="I50" s="13">
        <f t="shared" si="3"/>
        <v>0.96721311475409832</v>
      </c>
      <c r="J50" s="103">
        <v>198</v>
      </c>
      <c r="K50" s="75">
        <v>12</v>
      </c>
      <c r="L50" s="13">
        <f t="shared" si="4"/>
        <v>6.0606060606060608E-2</v>
      </c>
      <c r="M50" s="75">
        <v>186</v>
      </c>
      <c r="N50" s="13">
        <f t="shared" si="5"/>
        <v>0.93939393939393945</v>
      </c>
      <c r="O50" s="103">
        <v>7824</v>
      </c>
      <c r="P50" s="75">
        <v>706</v>
      </c>
      <c r="Q50" s="13">
        <f t="shared" si="6"/>
        <v>9.0235173824130877E-2</v>
      </c>
      <c r="R50" s="75">
        <v>7118</v>
      </c>
      <c r="S50" s="13">
        <f t="shared" si="7"/>
        <v>0.90976482617586907</v>
      </c>
      <c r="T50" s="103">
        <v>6689</v>
      </c>
      <c r="U50" s="75">
        <v>597</v>
      </c>
      <c r="V50" s="13">
        <f t="shared" si="8"/>
        <v>8.9251009119449845E-2</v>
      </c>
      <c r="W50" s="75">
        <v>6092</v>
      </c>
      <c r="X50" s="13">
        <f t="shared" si="9"/>
        <v>0.91074899088055017</v>
      </c>
      <c r="Y50" s="103">
        <v>4574</v>
      </c>
      <c r="Z50" s="75">
        <v>323</v>
      </c>
      <c r="AA50" s="13">
        <f t="shared" si="10"/>
        <v>7.0616528202885873E-2</v>
      </c>
      <c r="AB50" s="75">
        <v>4251</v>
      </c>
      <c r="AC50" s="13">
        <f t="shared" si="11"/>
        <v>0.92938347179711411</v>
      </c>
      <c r="AD50" s="103">
        <v>1951</v>
      </c>
      <c r="AE50" s="75">
        <v>96</v>
      </c>
      <c r="AF50" s="13">
        <f t="shared" si="12"/>
        <v>4.9205535622757562E-2</v>
      </c>
      <c r="AG50" s="75">
        <v>1855</v>
      </c>
      <c r="AH50" s="13">
        <f t="shared" si="13"/>
        <v>0.95079446437724247</v>
      </c>
      <c r="AI50" s="103">
        <v>583</v>
      </c>
      <c r="AJ50" s="75">
        <v>9</v>
      </c>
      <c r="AK50" s="13">
        <f t="shared" si="14"/>
        <v>1.5437392795883362E-2</v>
      </c>
      <c r="AL50" s="75">
        <v>574</v>
      </c>
      <c r="AM50" s="13">
        <f t="shared" si="15"/>
        <v>0.98456260720411659</v>
      </c>
      <c r="AN50" s="103">
        <f t="shared" si="16"/>
        <v>21880</v>
      </c>
      <c r="AO50" s="75">
        <f t="shared" si="0"/>
        <v>1745</v>
      </c>
      <c r="AP50" s="13">
        <f t="shared" si="17"/>
        <v>7.975319926873857E-2</v>
      </c>
      <c r="AQ50" s="34">
        <f t="shared" si="1"/>
        <v>20135</v>
      </c>
      <c r="AR50" s="13">
        <f t="shared" si="18"/>
        <v>0.92024680073126142</v>
      </c>
      <c r="AS50" s="98"/>
      <c r="AT50" s="272"/>
      <c r="AU50" s="342"/>
      <c r="AV50" s="160" t="s">
        <v>74</v>
      </c>
      <c r="AW50" s="225">
        <v>21468</v>
      </c>
      <c r="AX50" s="40">
        <v>1844</v>
      </c>
      <c r="AY50" s="91">
        <v>8.589528600708031E-2</v>
      </c>
      <c r="AZ50" s="40">
        <v>19624</v>
      </c>
      <c r="BA50" s="91">
        <v>0.9141047139929197</v>
      </c>
      <c r="BB50" s="58">
        <v>45</v>
      </c>
      <c r="BC50" s="32" t="s">
        <v>47</v>
      </c>
      <c r="BD50" s="38">
        <f t="shared" si="19"/>
        <v>0.25663071990673275</v>
      </c>
      <c r="BE50" s="38">
        <f t="shared" si="20"/>
        <v>0.24805491990846681</v>
      </c>
      <c r="BF50" s="38">
        <f t="shared" si="21"/>
        <v>0.7433692800932673</v>
      </c>
      <c r="BG50" s="38">
        <f t="shared" si="22"/>
        <v>0.75194508009153316</v>
      </c>
      <c r="BH50" s="38">
        <f t="shared" si="23"/>
        <v>1.0745989721227223E-2</v>
      </c>
      <c r="BI50" s="38">
        <f t="shared" si="24"/>
        <v>9.1614906832298143E-3</v>
      </c>
      <c r="BJ50" s="38">
        <f t="shared" si="25"/>
        <v>0.9892540102787728</v>
      </c>
      <c r="BK50" s="38">
        <f t="shared" si="26"/>
        <v>0.9908385093167702</v>
      </c>
    </row>
    <row r="51" spans="2:78" s="12" customFormat="1" ht="13.5" customHeight="1">
      <c r="B51" s="262">
        <v>16</v>
      </c>
      <c r="C51" s="329" t="s">
        <v>61</v>
      </c>
      <c r="D51" s="80" t="s">
        <v>157</v>
      </c>
      <c r="E51" s="101">
        <v>17</v>
      </c>
      <c r="F51" s="79">
        <v>2</v>
      </c>
      <c r="G51" s="77">
        <f t="shared" si="2"/>
        <v>0.11764705882352941</v>
      </c>
      <c r="H51" s="79">
        <v>15</v>
      </c>
      <c r="I51" s="77">
        <f t="shared" si="3"/>
        <v>0.88235294117647056</v>
      </c>
      <c r="J51" s="101">
        <v>59</v>
      </c>
      <c r="K51" s="79">
        <v>4</v>
      </c>
      <c r="L51" s="77">
        <f t="shared" si="4"/>
        <v>6.7796610169491525E-2</v>
      </c>
      <c r="M51" s="79">
        <v>55</v>
      </c>
      <c r="N51" s="77">
        <f t="shared" si="5"/>
        <v>0.93220338983050843</v>
      </c>
      <c r="O51" s="101">
        <v>2754</v>
      </c>
      <c r="P51" s="79">
        <v>427</v>
      </c>
      <c r="Q51" s="77">
        <f t="shared" si="6"/>
        <v>0.15504720406681191</v>
      </c>
      <c r="R51" s="79">
        <v>2327</v>
      </c>
      <c r="S51" s="77">
        <f t="shared" si="7"/>
        <v>0.84495279593318806</v>
      </c>
      <c r="T51" s="101">
        <v>2548</v>
      </c>
      <c r="U51" s="79">
        <v>433</v>
      </c>
      <c r="V51" s="77">
        <f t="shared" si="8"/>
        <v>0.16993720565149137</v>
      </c>
      <c r="W51" s="79">
        <v>2115</v>
      </c>
      <c r="X51" s="77">
        <f t="shared" si="9"/>
        <v>0.8300627943485086</v>
      </c>
      <c r="Y51" s="101">
        <v>1831</v>
      </c>
      <c r="Z51" s="79">
        <v>274</v>
      </c>
      <c r="AA51" s="77">
        <f t="shared" si="10"/>
        <v>0.14964500273074824</v>
      </c>
      <c r="AB51" s="79">
        <v>1557</v>
      </c>
      <c r="AC51" s="77">
        <f t="shared" si="11"/>
        <v>0.85035499726925179</v>
      </c>
      <c r="AD51" s="101">
        <v>798</v>
      </c>
      <c r="AE51" s="79">
        <v>71</v>
      </c>
      <c r="AF51" s="77">
        <f t="shared" si="12"/>
        <v>8.8972431077694231E-2</v>
      </c>
      <c r="AG51" s="79">
        <v>727</v>
      </c>
      <c r="AH51" s="77">
        <f t="shared" si="13"/>
        <v>0.91102756892230574</v>
      </c>
      <c r="AI51" s="101">
        <v>238</v>
      </c>
      <c r="AJ51" s="79">
        <v>9</v>
      </c>
      <c r="AK51" s="77">
        <f t="shared" si="14"/>
        <v>3.7815126050420166E-2</v>
      </c>
      <c r="AL51" s="79">
        <v>229</v>
      </c>
      <c r="AM51" s="77">
        <f t="shared" si="15"/>
        <v>0.96218487394957986</v>
      </c>
      <c r="AN51" s="101">
        <f t="shared" si="16"/>
        <v>8245</v>
      </c>
      <c r="AO51" s="79">
        <f t="shared" ref="AO51:AO227" si="53">SUM(F51,K51,P51,U51,Z51,AE51,AJ51)</f>
        <v>1220</v>
      </c>
      <c r="AP51" s="77">
        <f t="shared" si="17"/>
        <v>0.14796846573681019</v>
      </c>
      <c r="AQ51" s="78">
        <f t="shared" ref="AQ51:AQ227" si="54">SUM(H51,M51,R51,W51,AB51,AG51,AL51)</f>
        <v>7025</v>
      </c>
      <c r="AR51" s="77">
        <f t="shared" si="18"/>
        <v>0.85203153426318978</v>
      </c>
      <c r="AS51" s="98"/>
      <c r="AT51" s="272">
        <v>16</v>
      </c>
      <c r="AU51" s="342" t="s">
        <v>61</v>
      </c>
      <c r="AV51" s="11" t="s">
        <v>157</v>
      </c>
      <c r="AW51" s="225">
        <v>7933</v>
      </c>
      <c r="AX51" s="40">
        <v>1279</v>
      </c>
      <c r="AY51" s="91">
        <v>0.16122526156561201</v>
      </c>
      <c r="AZ51" s="40">
        <v>6654</v>
      </c>
      <c r="BA51" s="91">
        <v>0.83877473843438799</v>
      </c>
      <c r="BB51" s="58">
        <v>46</v>
      </c>
      <c r="BC51" s="32" t="s">
        <v>25</v>
      </c>
      <c r="BD51" s="38">
        <f t="shared" si="19"/>
        <v>0.21915550978372811</v>
      </c>
      <c r="BE51" s="38">
        <f t="shared" si="20"/>
        <v>0.22827135355267389</v>
      </c>
      <c r="BF51" s="38">
        <f t="shared" si="21"/>
        <v>0.78084449021627189</v>
      </c>
      <c r="BG51" s="38">
        <f t="shared" si="22"/>
        <v>0.77172864644732608</v>
      </c>
      <c r="BH51" s="38">
        <f t="shared" si="23"/>
        <v>9.7313596491228078E-3</v>
      </c>
      <c r="BI51" s="38">
        <f t="shared" si="24"/>
        <v>8.1221117490547536E-3</v>
      </c>
      <c r="BJ51" s="38">
        <f t="shared" si="25"/>
        <v>0.99026864035087714</v>
      </c>
      <c r="BK51" s="38">
        <f t="shared" si="26"/>
        <v>0.99187788825094525</v>
      </c>
    </row>
    <row r="52" spans="2:78" s="12" customFormat="1" ht="13.5" customHeight="1">
      <c r="B52" s="263"/>
      <c r="C52" s="330"/>
      <c r="D52" s="70" t="s">
        <v>158</v>
      </c>
      <c r="E52" s="102">
        <v>11</v>
      </c>
      <c r="F52" s="69">
        <v>0</v>
      </c>
      <c r="G52" s="67">
        <f t="shared" si="2"/>
        <v>0</v>
      </c>
      <c r="H52" s="69">
        <v>11</v>
      </c>
      <c r="I52" s="67">
        <f t="shared" si="3"/>
        <v>1</v>
      </c>
      <c r="J52" s="102">
        <v>38</v>
      </c>
      <c r="K52" s="69">
        <v>1</v>
      </c>
      <c r="L52" s="67">
        <f t="shared" si="4"/>
        <v>2.6315789473684209E-2</v>
      </c>
      <c r="M52" s="69">
        <v>37</v>
      </c>
      <c r="N52" s="67">
        <f t="shared" si="5"/>
        <v>0.97368421052631582</v>
      </c>
      <c r="O52" s="102">
        <v>1933</v>
      </c>
      <c r="P52" s="69">
        <v>27</v>
      </c>
      <c r="Q52" s="67">
        <f t="shared" si="6"/>
        <v>1.3967925504397309E-2</v>
      </c>
      <c r="R52" s="69">
        <v>1906</v>
      </c>
      <c r="S52" s="67">
        <f t="shared" si="7"/>
        <v>0.98603207449560271</v>
      </c>
      <c r="T52" s="102">
        <v>1662</v>
      </c>
      <c r="U52" s="69">
        <v>34</v>
      </c>
      <c r="V52" s="67">
        <f t="shared" si="8"/>
        <v>2.0457280385078221E-2</v>
      </c>
      <c r="W52" s="69">
        <v>1628</v>
      </c>
      <c r="X52" s="67">
        <f t="shared" si="9"/>
        <v>0.97954271961492179</v>
      </c>
      <c r="Y52" s="102">
        <v>1371</v>
      </c>
      <c r="Z52" s="69">
        <v>22</v>
      </c>
      <c r="AA52" s="67">
        <f t="shared" si="10"/>
        <v>1.6046681254558718E-2</v>
      </c>
      <c r="AB52" s="69">
        <v>1349</v>
      </c>
      <c r="AC52" s="67">
        <f t="shared" si="11"/>
        <v>0.98395331874544123</v>
      </c>
      <c r="AD52" s="102">
        <v>822</v>
      </c>
      <c r="AE52" s="69">
        <v>6</v>
      </c>
      <c r="AF52" s="67">
        <f t="shared" si="12"/>
        <v>7.2992700729927005E-3</v>
      </c>
      <c r="AG52" s="69">
        <v>816</v>
      </c>
      <c r="AH52" s="67">
        <f t="shared" si="13"/>
        <v>0.99270072992700731</v>
      </c>
      <c r="AI52" s="102">
        <v>286</v>
      </c>
      <c r="AJ52" s="69">
        <v>1</v>
      </c>
      <c r="AK52" s="67">
        <f t="shared" si="14"/>
        <v>3.4965034965034965E-3</v>
      </c>
      <c r="AL52" s="69">
        <v>285</v>
      </c>
      <c r="AM52" s="67">
        <f t="shared" si="15"/>
        <v>0.99650349650349646</v>
      </c>
      <c r="AN52" s="102">
        <f t="shared" si="16"/>
        <v>6123</v>
      </c>
      <c r="AO52" s="69">
        <f t="shared" si="53"/>
        <v>91</v>
      </c>
      <c r="AP52" s="67">
        <f t="shared" si="17"/>
        <v>1.4861995753715499E-2</v>
      </c>
      <c r="AQ52" s="68">
        <f t="shared" si="54"/>
        <v>6032</v>
      </c>
      <c r="AR52" s="67">
        <f t="shared" si="18"/>
        <v>0.9851380042462845</v>
      </c>
      <c r="AS52" s="98"/>
      <c r="AT52" s="272"/>
      <c r="AU52" s="342"/>
      <c r="AV52" s="11" t="s">
        <v>158</v>
      </c>
      <c r="AW52" s="225">
        <v>6195</v>
      </c>
      <c r="AX52" s="40">
        <v>98</v>
      </c>
      <c r="AY52" s="91">
        <v>1.5819209039548022E-2</v>
      </c>
      <c r="AZ52" s="40">
        <v>6097</v>
      </c>
      <c r="BA52" s="91">
        <v>0.98418079096045197</v>
      </c>
      <c r="BB52" s="58">
        <v>47</v>
      </c>
      <c r="BC52" s="32" t="s">
        <v>15</v>
      </c>
      <c r="BD52" s="38">
        <f t="shared" si="19"/>
        <v>0.21706761205368447</v>
      </c>
      <c r="BE52" s="38">
        <f t="shared" si="20"/>
        <v>0.22190936620092441</v>
      </c>
      <c r="BF52" s="38">
        <f t="shared" si="21"/>
        <v>0.78293238794631548</v>
      </c>
      <c r="BG52" s="38">
        <f t="shared" si="22"/>
        <v>0.77809063379907561</v>
      </c>
      <c r="BH52" s="38">
        <f t="shared" si="23"/>
        <v>1.5440273919503844E-2</v>
      </c>
      <c r="BI52" s="38">
        <f t="shared" si="24"/>
        <v>1.627238269507254E-2</v>
      </c>
      <c r="BJ52" s="38">
        <f t="shared" si="25"/>
        <v>0.98455972608049613</v>
      </c>
      <c r="BK52" s="38">
        <f t="shared" si="26"/>
        <v>0.98372761730492742</v>
      </c>
    </row>
    <row r="53" spans="2:78" s="12" customFormat="1" ht="13.5" customHeight="1">
      <c r="B53" s="264"/>
      <c r="C53" s="332"/>
      <c r="D53" s="76" t="s">
        <v>74</v>
      </c>
      <c r="E53" s="103">
        <v>28</v>
      </c>
      <c r="F53" s="75">
        <v>2</v>
      </c>
      <c r="G53" s="13">
        <f t="shared" si="2"/>
        <v>7.1428571428571425E-2</v>
      </c>
      <c r="H53" s="75">
        <v>26</v>
      </c>
      <c r="I53" s="13">
        <f t="shared" si="3"/>
        <v>0.9285714285714286</v>
      </c>
      <c r="J53" s="103">
        <v>97</v>
      </c>
      <c r="K53" s="75">
        <v>5</v>
      </c>
      <c r="L53" s="13">
        <f t="shared" si="4"/>
        <v>5.1546391752577317E-2</v>
      </c>
      <c r="M53" s="75">
        <v>92</v>
      </c>
      <c r="N53" s="13">
        <f t="shared" si="5"/>
        <v>0.94845360824742264</v>
      </c>
      <c r="O53" s="103">
        <v>4687</v>
      </c>
      <c r="P53" s="75">
        <v>454</v>
      </c>
      <c r="Q53" s="13">
        <f t="shared" si="6"/>
        <v>9.6863665457648809E-2</v>
      </c>
      <c r="R53" s="75">
        <v>4233</v>
      </c>
      <c r="S53" s="13">
        <f t="shared" si="7"/>
        <v>0.9031363345423512</v>
      </c>
      <c r="T53" s="103">
        <v>4210</v>
      </c>
      <c r="U53" s="75">
        <v>467</v>
      </c>
      <c r="V53" s="13">
        <f t="shared" si="8"/>
        <v>0.11092636579572447</v>
      </c>
      <c r="W53" s="75">
        <v>3743</v>
      </c>
      <c r="X53" s="13">
        <f t="shared" si="9"/>
        <v>0.88907363420427554</v>
      </c>
      <c r="Y53" s="103">
        <v>3202</v>
      </c>
      <c r="Z53" s="75">
        <v>296</v>
      </c>
      <c r="AA53" s="13">
        <f t="shared" si="10"/>
        <v>9.2442223610243596E-2</v>
      </c>
      <c r="AB53" s="75">
        <v>2906</v>
      </c>
      <c r="AC53" s="13">
        <f t="shared" si="11"/>
        <v>0.90755777638975643</v>
      </c>
      <c r="AD53" s="103">
        <v>1620</v>
      </c>
      <c r="AE53" s="75">
        <v>77</v>
      </c>
      <c r="AF53" s="13">
        <f t="shared" si="12"/>
        <v>4.7530864197530866E-2</v>
      </c>
      <c r="AG53" s="75">
        <v>1543</v>
      </c>
      <c r="AH53" s="13">
        <f t="shared" si="13"/>
        <v>0.95246913580246917</v>
      </c>
      <c r="AI53" s="103">
        <v>524</v>
      </c>
      <c r="AJ53" s="75">
        <v>10</v>
      </c>
      <c r="AK53" s="13">
        <f t="shared" si="14"/>
        <v>1.9083969465648856E-2</v>
      </c>
      <c r="AL53" s="75">
        <v>514</v>
      </c>
      <c r="AM53" s="13">
        <f t="shared" si="15"/>
        <v>0.98091603053435117</v>
      </c>
      <c r="AN53" s="103">
        <f t="shared" si="16"/>
        <v>14368</v>
      </c>
      <c r="AO53" s="75">
        <f t="shared" si="53"/>
        <v>1311</v>
      </c>
      <c r="AP53" s="13">
        <f t="shared" si="17"/>
        <v>9.1244432071269491E-2</v>
      </c>
      <c r="AQ53" s="34">
        <f t="shared" si="54"/>
        <v>13057</v>
      </c>
      <c r="AR53" s="13">
        <f t="shared" si="18"/>
        <v>0.90875556792873047</v>
      </c>
      <c r="AS53" s="98"/>
      <c r="AT53" s="272"/>
      <c r="AU53" s="342"/>
      <c r="AV53" s="160" t="s">
        <v>74</v>
      </c>
      <c r="AW53" s="225">
        <v>14128</v>
      </c>
      <c r="AX53" s="40">
        <v>1377</v>
      </c>
      <c r="AY53" s="91">
        <v>9.7466024915062288E-2</v>
      </c>
      <c r="AZ53" s="40">
        <v>12751</v>
      </c>
      <c r="BA53" s="91">
        <v>0.90253397508493771</v>
      </c>
      <c r="BB53" s="58">
        <v>48</v>
      </c>
      <c r="BC53" s="32" t="s">
        <v>26</v>
      </c>
      <c r="BD53" s="38">
        <f t="shared" si="19"/>
        <v>0.21362090567388581</v>
      </c>
      <c r="BE53" s="38">
        <f t="shared" si="20"/>
        <v>0.2282114437286851</v>
      </c>
      <c r="BF53" s="38">
        <f t="shared" si="21"/>
        <v>0.78637909432611419</v>
      </c>
      <c r="BG53" s="38">
        <f t="shared" si="22"/>
        <v>0.77178855627131493</v>
      </c>
      <c r="BH53" s="38">
        <f t="shared" si="23"/>
        <v>5.1465798045602605E-2</v>
      </c>
      <c r="BI53" s="38">
        <f t="shared" si="24"/>
        <v>5.5375437686421995E-2</v>
      </c>
      <c r="BJ53" s="38">
        <f t="shared" si="25"/>
        <v>0.94853420195439742</v>
      </c>
      <c r="BK53" s="38">
        <f t="shared" si="26"/>
        <v>0.94462456231357805</v>
      </c>
    </row>
    <row r="54" spans="2:78" s="12" customFormat="1" ht="13.5" customHeight="1">
      <c r="B54" s="262">
        <v>17</v>
      </c>
      <c r="C54" s="329" t="s">
        <v>117</v>
      </c>
      <c r="D54" s="80" t="s">
        <v>157</v>
      </c>
      <c r="E54" s="101">
        <v>29</v>
      </c>
      <c r="F54" s="79">
        <v>3</v>
      </c>
      <c r="G54" s="77">
        <f t="shared" si="2"/>
        <v>0.10344827586206896</v>
      </c>
      <c r="H54" s="79">
        <v>26</v>
      </c>
      <c r="I54" s="77">
        <f t="shared" si="3"/>
        <v>0.89655172413793105</v>
      </c>
      <c r="J54" s="101">
        <v>94</v>
      </c>
      <c r="K54" s="79">
        <v>6</v>
      </c>
      <c r="L54" s="77">
        <f t="shared" si="4"/>
        <v>6.3829787234042548E-2</v>
      </c>
      <c r="M54" s="79">
        <v>88</v>
      </c>
      <c r="N54" s="77">
        <f t="shared" si="5"/>
        <v>0.93617021276595747</v>
      </c>
      <c r="O54" s="101">
        <v>3803</v>
      </c>
      <c r="P54" s="79">
        <v>690</v>
      </c>
      <c r="Q54" s="77">
        <f t="shared" si="6"/>
        <v>0.18143570865106495</v>
      </c>
      <c r="R54" s="79">
        <v>3113</v>
      </c>
      <c r="S54" s="77">
        <f t="shared" si="7"/>
        <v>0.81856429134893505</v>
      </c>
      <c r="T54" s="101">
        <v>3579</v>
      </c>
      <c r="U54" s="79">
        <v>633</v>
      </c>
      <c r="V54" s="77">
        <f t="shared" si="8"/>
        <v>0.1768650461022632</v>
      </c>
      <c r="W54" s="79">
        <v>2946</v>
      </c>
      <c r="X54" s="77">
        <f t="shared" si="9"/>
        <v>0.82313495389773683</v>
      </c>
      <c r="Y54" s="101">
        <v>2374</v>
      </c>
      <c r="Z54" s="79">
        <v>373</v>
      </c>
      <c r="AA54" s="77">
        <f t="shared" si="10"/>
        <v>0.15711878685762426</v>
      </c>
      <c r="AB54" s="79">
        <v>2001</v>
      </c>
      <c r="AC54" s="77">
        <f t="shared" si="11"/>
        <v>0.84288121314237574</v>
      </c>
      <c r="AD54" s="101">
        <v>1087</v>
      </c>
      <c r="AE54" s="79">
        <v>119</v>
      </c>
      <c r="AF54" s="77">
        <f t="shared" si="12"/>
        <v>0.10947562097516099</v>
      </c>
      <c r="AG54" s="79">
        <v>968</v>
      </c>
      <c r="AH54" s="77">
        <f t="shared" si="13"/>
        <v>0.89052437902483905</v>
      </c>
      <c r="AI54" s="101">
        <v>305</v>
      </c>
      <c r="AJ54" s="79">
        <v>15</v>
      </c>
      <c r="AK54" s="77">
        <f t="shared" si="14"/>
        <v>4.9180327868852458E-2</v>
      </c>
      <c r="AL54" s="79">
        <v>290</v>
      </c>
      <c r="AM54" s="77">
        <f t="shared" si="15"/>
        <v>0.95081967213114749</v>
      </c>
      <c r="AN54" s="101">
        <f t="shared" si="16"/>
        <v>11271</v>
      </c>
      <c r="AO54" s="79">
        <f t="shared" ref="AO54:AO77" si="55">SUM(F54,K54,P54,U54,Z54,AE54,AJ54)</f>
        <v>1839</v>
      </c>
      <c r="AP54" s="77">
        <f t="shared" si="17"/>
        <v>0.16316209741815277</v>
      </c>
      <c r="AQ54" s="78">
        <f t="shared" ref="AQ54:AQ77" si="56">SUM(H54,M54,R54,W54,AB54,AG54,AL54)</f>
        <v>9432</v>
      </c>
      <c r="AR54" s="77">
        <f t="shared" si="18"/>
        <v>0.8368379025818472</v>
      </c>
      <c r="AS54" s="98"/>
      <c r="AT54" s="272">
        <v>17</v>
      </c>
      <c r="AU54" s="342" t="s">
        <v>117</v>
      </c>
      <c r="AV54" s="11" t="s">
        <v>157</v>
      </c>
      <c r="AW54" s="225">
        <v>10806</v>
      </c>
      <c r="AX54" s="40">
        <v>1771</v>
      </c>
      <c r="AY54" s="91">
        <v>0.16389043124190264</v>
      </c>
      <c r="AZ54" s="40">
        <v>9035</v>
      </c>
      <c r="BA54" s="91">
        <v>0.83610956875809739</v>
      </c>
      <c r="BB54" s="58">
        <v>49</v>
      </c>
      <c r="BC54" s="32" t="s">
        <v>27</v>
      </c>
      <c r="BD54" s="38">
        <f t="shared" si="19"/>
        <v>0.13786987771865958</v>
      </c>
      <c r="BE54" s="38">
        <f t="shared" si="20"/>
        <v>0.13858511564889189</v>
      </c>
      <c r="BF54" s="38">
        <f t="shared" si="21"/>
        <v>0.86213012228134045</v>
      </c>
      <c r="BG54" s="38">
        <f t="shared" si="22"/>
        <v>0.86141488435110813</v>
      </c>
      <c r="BH54" s="38">
        <f t="shared" si="23"/>
        <v>8.4847036328871885E-3</v>
      </c>
      <c r="BI54" s="38">
        <f t="shared" si="24"/>
        <v>7.9903147699757864E-3</v>
      </c>
      <c r="BJ54" s="38">
        <f t="shared" si="25"/>
        <v>0.99151529636711278</v>
      </c>
      <c r="BK54" s="38">
        <f t="shared" si="26"/>
        <v>0.9920096852300242</v>
      </c>
    </row>
    <row r="55" spans="2:78" s="12" customFormat="1" ht="13.5" customHeight="1">
      <c r="B55" s="263"/>
      <c r="C55" s="330"/>
      <c r="D55" s="70" t="s">
        <v>158</v>
      </c>
      <c r="E55" s="102">
        <v>28</v>
      </c>
      <c r="F55" s="69">
        <v>1</v>
      </c>
      <c r="G55" s="67">
        <f t="shared" si="2"/>
        <v>3.5714285714285712E-2</v>
      </c>
      <c r="H55" s="69">
        <v>27</v>
      </c>
      <c r="I55" s="67">
        <f t="shared" si="3"/>
        <v>0.9642857142857143</v>
      </c>
      <c r="J55" s="102">
        <v>71</v>
      </c>
      <c r="K55" s="69">
        <v>3</v>
      </c>
      <c r="L55" s="67">
        <f t="shared" si="4"/>
        <v>4.2253521126760563E-2</v>
      </c>
      <c r="M55" s="69">
        <v>68</v>
      </c>
      <c r="N55" s="67">
        <f t="shared" si="5"/>
        <v>0.95774647887323938</v>
      </c>
      <c r="O55" s="102">
        <v>3001</v>
      </c>
      <c r="P55" s="69">
        <v>82</v>
      </c>
      <c r="Q55" s="67">
        <f t="shared" si="6"/>
        <v>2.7324225258247251E-2</v>
      </c>
      <c r="R55" s="69">
        <v>2919</v>
      </c>
      <c r="S55" s="67">
        <f t="shared" si="7"/>
        <v>0.97267577474175271</v>
      </c>
      <c r="T55" s="102">
        <v>2574</v>
      </c>
      <c r="U55" s="69">
        <v>77</v>
      </c>
      <c r="V55" s="67">
        <f t="shared" si="8"/>
        <v>2.9914529914529916E-2</v>
      </c>
      <c r="W55" s="69">
        <v>2497</v>
      </c>
      <c r="X55" s="67">
        <f t="shared" si="9"/>
        <v>0.97008547008547008</v>
      </c>
      <c r="Y55" s="102">
        <v>2085</v>
      </c>
      <c r="Z55" s="69">
        <v>49</v>
      </c>
      <c r="AA55" s="67">
        <f t="shared" si="10"/>
        <v>2.3501199040767386E-2</v>
      </c>
      <c r="AB55" s="69">
        <v>2036</v>
      </c>
      <c r="AC55" s="67">
        <f t="shared" si="11"/>
        <v>0.97649880095923258</v>
      </c>
      <c r="AD55" s="102">
        <v>1010</v>
      </c>
      <c r="AE55" s="69">
        <v>14</v>
      </c>
      <c r="AF55" s="67">
        <f t="shared" si="12"/>
        <v>1.3861386138613862E-2</v>
      </c>
      <c r="AG55" s="69">
        <v>996</v>
      </c>
      <c r="AH55" s="67">
        <f t="shared" si="13"/>
        <v>0.98613861386138613</v>
      </c>
      <c r="AI55" s="102">
        <v>391</v>
      </c>
      <c r="AJ55" s="69">
        <v>2</v>
      </c>
      <c r="AK55" s="67">
        <f t="shared" si="14"/>
        <v>5.1150895140664966E-3</v>
      </c>
      <c r="AL55" s="69">
        <v>389</v>
      </c>
      <c r="AM55" s="67">
        <f t="shared" si="15"/>
        <v>0.99488491048593353</v>
      </c>
      <c r="AN55" s="102">
        <f t="shared" si="16"/>
        <v>9160</v>
      </c>
      <c r="AO55" s="69">
        <f t="shared" si="55"/>
        <v>228</v>
      </c>
      <c r="AP55" s="67">
        <f t="shared" si="17"/>
        <v>2.4890829694323144E-2</v>
      </c>
      <c r="AQ55" s="68">
        <f t="shared" si="56"/>
        <v>8932</v>
      </c>
      <c r="AR55" s="67">
        <f t="shared" si="18"/>
        <v>0.9751091703056769</v>
      </c>
      <c r="AS55" s="98"/>
      <c r="AT55" s="272"/>
      <c r="AU55" s="342"/>
      <c r="AV55" s="11" t="s">
        <v>158</v>
      </c>
      <c r="AW55" s="225">
        <v>9348</v>
      </c>
      <c r="AX55" s="40">
        <v>268</v>
      </c>
      <c r="AY55" s="91">
        <v>2.8669234060761661E-2</v>
      </c>
      <c r="AZ55" s="40">
        <v>9080</v>
      </c>
      <c r="BA55" s="91">
        <v>0.97133076593923839</v>
      </c>
      <c r="BB55" s="58">
        <v>50</v>
      </c>
      <c r="BC55" s="32" t="s">
        <v>16</v>
      </c>
      <c r="BD55" s="38">
        <f t="shared" si="19"/>
        <v>0.19361970941250789</v>
      </c>
      <c r="BE55" s="38">
        <f t="shared" si="20"/>
        <v>0.21134481987021705</v>
      </c>
      <c r="BF55" s="38">
        <f t="shared" si="21"/>
        <v>0.80638029058749205</v>
      </c>
      <c r="BG55" s="38">
        <f t="shared" si="22"/>
        <v>0.78865518012978297</v>
      </c>
      <c r="BH55" s="38">
        <f t="shared" si="23"/>
        <v>1.008760286700292E-2</v>
      </c>
      <c r="BI55" s="38">
        <f t="shared" si="24"/>
        <v>1.0183572289963822E-2</v>
      </c>
      <c r="BJ55" s="38">
        <f t="shared" si="25"/>
        <v>0.98991239713299706</v>
      </c>
      <c r="BK55" s="38">
        <f t="shared" si="26"/>
        <v>0.9898164277100362</v>
      </c>
    </row>
    <row r="56" spans="2:78" s="12" customFormat="1" ht="13.5" customHeight="1">
      <c r="B56" s="264"/>
      <c r="C56" s="332"/>
      <c r="D56" s="76" t="s">
        <v>74</v>
      </c>
      <c r="E56" s="103">
        <v>57</v>
      </c>
      <c r="F56" s="75">
        <v>4</v>
      </c>
      <c r="G56" s="13">
        <f t="shared" si="2"/>
        <v>7.0175438596491224E-2</v>
      </c>
      <c r="H56" s="75">
        <v>53</v>
      </c>
      <c r="I56" s="13">
        <f t="shared" si="3"/>
        <v>0.92982456140350878</v>
      </c>
      <c r="J56" s="103">
        <v>165</v>
      </c>
      <c r="K56" s="75">
        <v>9</v>
      </c>
      <c r="L56" s="13">
        <f t="shared" si="4"/>
        <v>5.4545454545454543E-2</v>
      </c>
      <c r="M56" s="75">
        <v>156</v>
      </c>
      <c r="N56" s="13">
        <f t="shared" si="5"/>
        <v>0.94545454545454544</v>
      </c>
      <c r="O56" s="103">
        <v>6804</v>
      </c>
      <c r="P56" s="75">
        <v>772</v>
      </c>
      <c r="Q56" s="13">
        <f t="shared" si="6"/>
        <v>0.11346266901822458</v>
      </c>
      <c r="R56" s="75">
        <v>6032</v>
      </c>
      <c r="S56" s="13">
        <f t="shared" si="7"/>
        <v>0.88653733098177545</v>
      </c>
      <c r="T56" s="103">
        <v>6153</v>
      </c>
      <c r="U56" s="75">
        <v>710</v>
      </c>
      <c r="V56" s="13">
        <f t="shared" si="8"/>
        <v>0.11539086624410856</v>
      </c>
      <c r="W56" s="75">
        <v>5443</v>
      </c>
      <c r="X56" s="13">
        <f t="shared" si="9"/>
        <v>0.88460913375589145</v>
      </c>
      <c r="Y56" s="103">
        <v>4459</v>
      </c>
      <c r="Z56" s="75">
        <v>422</v>
      </c>
      <c r="AA56" s="13">
        <f t="shared" si="10"/>
        <v>9.4640053823727296E-2</v>
      </c>
      <c r="AB56" s="75">
        <v>4037</v>
      </c>
      <c r="AC56" s="13">
        <f t="shared" si="11"/>
        <v>0.90535994617627269</v>
      </c>
      <c r="AD56" s="103">
        <v>2097</v>
      </c>
      <c r="AE56" s="75">
        <v>133</v>
      </c>
      <c r="AF56" s="13">
        <f t="shared" si="12"/>
        <v>6.3423938960419646E-2</v>
      </c>
      <c r="AG56" s="75">
        <v>1964</v>
      </c>
      <c r="AH56" s="13">
        <f t="shared" si="13"/>
        <v>0.93657606103958035</v>
      </c>
      <c r="AI56" s="103">
        <v>696</v>
      </c>
      <c r="AJ56" s="75">
        <v>17</v>
      </c>
      <c r="AK56" s="13">
        <f t="shared" si="14"/>
        <v>2.442528735632184E-2</v>
      </c>
      <c r="AL56" s="75">
        <v>679</v>
      </c>
      <c r="AM56" s="13">
        <f t="shared" si="15"/>
        <v>0.97557471264367812</v>
      </c>
      <c r="AN56" s="103">
        <f t="shared" si="16"/>
        <v>20431</v>
      </c>
      <c r="AO56" s="75">
        <f t="shared" si="55"/>
        <v>2067</v>
      </c>
      <c r="AP56" s="13">
        <f t="shared" si="17"/>
        <v>0.10116979100386668</v>
      </c>
      <c r="AQ56" s="34">
        <f t="shared" si="56"/>
        <v>18364</v>
      </c>
      <c r="AR56" s="13">
        <f t="shared" si="18"/>
        <v>0.89883020899613331</v>
      </c>
      <c r="AS56" s="98"/>
      <c r="AT56" s="272"/>
      <c r="AU56" s="342"/>
      <c r="AV56" s="160" t="s">
        <v>74</v>
      </c>
      <c r="AW56" s="225">
        <v>20154</v>
      </c>
      <c r="AX56" s="40">
        <v>2039</v>
      </c>
      <c r="AY56" s="91">
        <v>0.10117098342760743</v>
      </c>
      <c r="AZ56" s="40">
        <v>18115</v>
      </c>
      <c r="BA56" s="91">
        <v>0.89882901657239256</v>
      </c>
      <c r="BB56" s="58">
        <v>51</v>
      </c>
      <c r="BC56" s="32" t="s">
        <v>48</v>
      </c>
      <c r="BD56" s="38">
        <f t="shared" si="19"/>
        <v>0.31328185328185326</v>
      </c>
      <c r="BE56" s="38">
        <f t="shared" si="20"/>
        <v>0.31778957849319617</v>
      </c>
      <c r="BF56" s="38">
        <f t="shared" si="21"/>
        <v>0.68671814671814668</v>
      </c>
      <c r="BG56" s="38">
        <f t="shared" si="22"/>
        <v>0.68221042150680389</v>
      </c>
      <c r="BH56" s="38">
        <f t="shared" si="23"/>
        <v>1.3924703455389376E-2</v>
      </c>
      <c r="BI56" s="38">
        <f t="shared" si="24"/>
        <v>1.4718076285240465E-2</v>
      </c>
      <c r="BJ56" s="38">
        <f t="shared" si="25"/>
        <v>0.98607529654461057</v>
      </c>
      <c r="BK56" s="38">
        <f t="shared" si="26"/>
        <v>0.98528192371475953</v>
      </c>
    </row>
    <row r="57" spans="2:78" s="12" customFormat="1" ht="13.5" customHeight="1">
      <c r="B57" s="262">
        <v>18</v>
      </c>
      <c r="C57" s="329" t="s">
        <v>62</v>
      </c>
      <c r="D57" s="80" t="s">
        <v>157</v>
      </c>
      <c r="E57" s="101">
        <v>19</v>
      </c>
      <c r="F57" s="79">
        <v>4</v>
      </c>
      <c r="G57" s="77">
        <f t="shared" si="2"/>
        <v>0.21052631578947367</v>
      </c>
      <c r="H57" s="79">
        <v>15</v>
      </c>
      <c r="I57" s="77">
        <f t="shared" si="3"/>
        <v>0.78947368421052633</v>
      </c>
      <c r="J57" s="101">
        <v>73</v>
      </c>
      <c r="K57" s="79">
        <v>6</v>
      </c>
      <c r="L57" s="77">
        <f t="shared" si="4"/>
        <v>8.2191780821917804E-2</v>
      </c>
      <c r="M57" s="79">
        <v>67</v>
      </c>
      <c r="N57" s="77">
        <f t="shared" si="5"/>
        <v>0.9178082191780822</v>
      </c>
      <c r="O57" s="101">
        <v>3545</v>
      </c>
      <c r="P57" s="79">
        <v>765</v>
      </c>
      <c r="Q57" s="77">
        <f t="shared" si="6"/>
        <v>0.2157968970380818</v>
      </c>
      <c r="R57" s="79">
        <v>2780</v>
      </c>
      <c r="S57" s="77">
        <f t="shared" si="7"/>
        <v>0.7842031029619182</v>
      </c>
      <c r="T57" s="101">
        <v>3368</v>
      </c>
      <c r="U57" s="79">
        <v>737</v>
      </c>
      <c r="V57" s="77">
        <f t="shared" si="8"/>
        <v>0.21882422802850357</v>
      </c>
      <c r="W57" s="79">
        <v>2631</v>
      </c>
      <c r="X57" s="77">
        <f t="shared" si="9"/>
        <v>0.78117577197149646</v>
      </c>
      <c r="Y57" s="101">
        <v>2339</v>
      </c>
      <c r="Z57" s="79">
        <v>400</v>
      </c>
      <c r="AA57" s="77">
        <f t="shared" si="10"/>
        <v>0.17101325352714836</v>
      </c>
      <c r="AB57" s="79">
        <v>1939</v>
      </c>
      <c r="AC57" s="77">
        <f t="shared" si="11"/>
        <v>0.82898674647285164</v>
      </c>
      <c r="AD57" s="101">
        <v>1009</v>
      </c>
      <c r="AE57" s="79">
        <v>122</v>
      </c>
      <c r="AF57" s="77">
        <f t="shared" si="12"/>
        <v>0.12091179385530228</v>
      </c>
      <c r="AG57" s="79">
        <v>887</v>
      </c>
      <c r="AH57" s="77">
        <f t="shared" si="13"/>
        <v>0.87908820614469774</v>
      </c>
      <c r="AI57" s="101">
        <v>305</v>
      </c>
      <c r="AJ57" s="79">
        <v>18</v>
      </c>
      <c r="AK57" s="77">
        <f t="shared" si="14"/>
        <v>5.9016393442622953E-2</v>
      </c>
      <c r="AL57" s="79">
        <v>287</v>
      </c>
      <c r="AM57" s="77">
        <f t="shared" si="15"/>
        <v>0.94098360655737701</v>
      </c>
      <c r="AN57" s="101">
        <f t="shared" si="16"/>
        <v>10658</v>
      </c>
      <c r="AO57" s="79">
        <f t="shared" si="55"/>
        <v>2052</v>
      </c>
      <c r="AP57" s="77">
        <f t="shared" si="17"/>
        <v>0.19253143178832802</v>
      </c>
      <c r="AQ57" s="78">
        <f t="shared" si="56"/>
        <v>8606</v>
      </c>
      <c r="AR57" s="77">
        <f t="shared" si="18"/>
        <v>0.80746856821167201</v>
      </c>
      <c r="AS57" s="98"/>
      <c r="AT57" s="272">
        <v>18</v>
      </c>
      <c r="AU57" s="342" t="s">
        <v>62</v>
      </c>
      <c r="AV57" s="11" t="s">
        <v>157</v>
      </c>
      <c r="AW57" s="225">
        <v>10402</v>
      </c>
      <c r="AX57" s="40">
        <v>2049</v>
      </c>
      <c r="AY57" s="91">
        <v>0.19698134974043452</v>
      </c>
      <c r="AZ57" s="40">
        <v>8353</v>
      </c>
      <c r="BA57" s="91">
        <v>0.80301865025956543</v>
      </c>
      <c r="BB57" s="58">
        <v>52</v>
      </c>
      <c r="BC57" s="32" t="s">
        <v>4</v>
      </c>
      <c r="BD57" s="38">
        <f t="shared" si="19"/>
        <v>0.2724603640634175</v>
      </c>
      <c r="BE57" s="38">
        <f t="shared" si="20"/>
        <v>0.28852982954545453</v>
      </c>
      <c r="BF57" s="38">
        <f t="shared" si="21"/>
        <v>0.72753963593658255</v>
      </c>
      <c r="BG57" s="38">
        <f t="shared" si="22"/>
        <v>0.71147017045454541</v>
      </c>
      <c r="BH57" s="38">
        <f t="shared" si="23"/>
        <v>1.4251425142514252E-2</v>
      </c>
      <c r="BI57" s="38">
        <f t="shared" si="24"/>
        <v>1.3930497303774715E-2</v>
      </c>
      <c r="BJ57" s="38">
        <f t="shared" si="25"/>
        <v>0.98574857485748579</v>
      </c>
      <c r="BK57" s="38">
        <f t="shared" si="26"/>
        <v>0.98606950269622529</v>
      </c>
    </row>
    <row r="58" spans="2:78" s="12" customFormat="1" ht="13.5" customHeight="1">
      <c r="B58" s="263"/>
      <c r="C58" s="330"/>
      <c r="D58" s="194" t="s">
        <v>158</v>
      </c>
      <c r="E58" s="116">
        <v>12</v>
      </c>
      <c r="F58" s="65">
        <v>0</v>
      </c>
      <c r="G58" s="64">
        <f t="shared" si="2"/>
        <v>0</v>
      </c>
      <c r="H58" s="65">
        <v>12</v>
      </c>
      <c r="I58" s="64">
        <f t="shared" si="3"/>
        <v>1</v>
      </c>
      <c r="J58" s="116">
        <v>43</v>
      </c>
      <c r="K58" s="65">
        <v>1</v>
      </c>
      <c r="L58" s="64">
        <f t="shared" si="4"/>
        <v>2.3255813953488372E-2</v>
      </c>
      <c r="M58" s="65">
        <v>42</v>
      </c>
      <c r="N58" s="64">
        <f t="shared" si="5"/>
        <v>0.97674418604651159</v>
      </c>
      <c r="O58" s="116">
        <v>2627</v>
      </c>
      <c r="P58" s="65">
        <v>46</v>
      </c>
      <c r="Q58" s="64">
        <f t="shared" si="6"/>
        <v>1.7510468214693566E-2</v>
      </c>
      <c r="R58" s="65">
        <v>2581</v>
      </c>
      <c r="S58" s="64">
        <f t="shared" si="7"/>
        <v>0.9824895317853064</v>
      </c>
      <c r="T58" s="116">
        <v>2230</v>
      </c>
      <c r="U58" s="65">
        <v>38</v>
      </c>
      <c r="V58" s="64">
        <f t="shared" si="8"/>
        <v>1.7040358744394617E-2</v>
      </c>
      <c r="W58" s="65">
        <v>2192</v>
      </c>
      <c r="X58" s="64">
        <f t="shared" si="9"/>
        <v>0.98295964125560542</v>
      </c>
      <c r="Y58" s="116">
        <v>1735</v>
      </c>
      <c r="Z58" s="65">
        <v>27</v>
      </c>
      <c r="AA58" s="64">
        <f t="shared" si="10"/>
        <v>1.5561959654178675E-2</v>
      </c>
      <c r="AB58" s="65">
        <v>1708</v>
      </c>
      <c r="AC58" s="64">
        <f t="shared" si="11"/>
        <v>0.98443804034582127</v>
      </c>
      <c r="AD58" s="116">
        <v>948</v>
      </c>
      <c r="AE58" s="65">
        <v>8</v>
      </c>
      <c r="AF58" s="64">
        <f t="shared" si="12"/>
        <v>8.4388185654008432E-3</v>
      </c>
      <c r="AG58" s="65">
        <v>940</v>
      </c>
      <c r="AH58" s="64">
        <f t="shared" si="13"/>
        <v>0.99156118143459915</v>
      </c>
      <c r="AI58" s="116">
        <v>353</v>
      </c>
      <c r="AJ58" s="65">
        <v>4</v>
      </c>
      <c r="AK58" s="64">
        <f t="shared" si="14"/>
        <v>1.1331444759206799E-2</v>
      </c>
      <c r="AL58" s="65">
        <v>349</v>
      </c>
      <c r="AM58" s="64">
        <f t="shared" si="15"/>
        <v>0.98866855524079322</v>
      </c>
      <c r="AN58" s="116">
        <f t="shared" si="16"/>
        <v>7948</v>
      </c>
      <c r="AO58" s="65">
        <f t="shared" si="55"/>
        <v>124</v>
      </c>
      <c r="AP58" s="64">
        <f t="shared" si="17"/>
        <v>1.560140915953699E-2</v>
      </c>
      <c r="AQ58" s="195">
        <f t="shared" si="56"/>
        <v>7824</v>
      </c>
      <c r="AR58" s="64">
        <f t="shared" si="18"/>
        <v>0.98439859084046299</v>
      </c>
      <c r="AS58" s="98"/>
      <c r="AT58" s="272"/>
      <c r="AU58" s="342"/>
      <c r="AV58" s="11" t="s">
        <v>158</v>
      </c>
      <c r="AW58" s="225">
        <v>8005</v>
      </c>
      <c r="AX58" s="40">
        <v>113</v>
      </c>
      <c r="AY58" s="91">
        <v>1.4116177389131793E-2</v>
      </c>
      <c r="AZ58" s="40">
        <v>7892</v>
      </c>
      <c r="BA58" s="91">
        <v>0.98588382261086815</v>
      </c>
      <c r="BB58" s="58">
        <v>53</v>
      </c>
      <c r="BC58" s="32" t="s">
        <v>22</v>
      </c>
      <c r="BD58" s="38">
        <f t="shared" si="19"/>
        <v>0.21677662582469368</v>
      </c>
      <c r="BE58" s="38">
        <f t="shared" si="20"/>
        <v>0.22586948026572881</v>
      </c>
      <c r="BF58" s="38">
        <f t="shared" si="21"/>
        <v>0.7832233741753063</v>
      </c>
      <c r="BG58" s="38">
        <f t="shared" si="22"/>
        <v>0.77413051973427116</v>
      </c>
      <c r="BH58" s="38">
        <f t="shared" si="23"/>
        <v>3.3790498906777974E-2</v>
      </c>
      <c r="BI58" s="38">
        <f t="shared" si="24"/>
        <v>3.8610038610038609E-2</v>
      </c>
      <c r="BJ58" s="38">
        <f t="shared" si="25"/>
        <v>0.96620950109322201</v>
      </c>
      <c r="BK58" s="38">
        <f t="shared" si="26"/>
        <v>0.96138996138996136</v>
      </c>
    </row>
    <row r="59" spans="2:78" s="12" customFormat="1" ht="13.5" customHeight="1">
      <c r="B59" s="264"/>
      <c r="C59" s="332"/>
      <c r="D59" s="160" t="s">
        <v>74</v>
      </c>
      <c r="E59" s="105">
        <v>31</v>
      </c>
      <c r="F59" s="62">
        <v>4</v>
      </c>
      <c r="G59" s="60">
        <f t="shared" si="2"/>
        <v>0.12903225806451613</v>
      </c>
      <c r="H59" s="62">
        <v>27</v>
      </c>
      <c r="I59" s="60">
        <f t="shared" si="3"/>
        <v>0.87096774193548387</v>
      </c>
      <c r="J59" s="105">
        <v>116</v>
      </c>
      <c r="K59" s="62">
        <v>7</v>
      </c>
      <c r="L59" s="60">
        <f t="shared" si="4"/>
        <v>6.0344827586206899E-2</v>
      </c>
      <c r="M59" s="62">
        <v>109</v>
      </c>
      <c r="N59" s="60">
        <f t="shared" si="5"/>
        <v>0.93965517241379315</v>
      </c>
      <c r="O59" s="105">
        <v>6172</v>
      </c>
      <c r="P59" s="62">
        <v>811</v>
      </c>
      <c r="Q59" s="60">
        <f t="shared" si="6"/>
        <v>0.131399870382372</v>
      </c>
      <c r="R59" s="62">
        <v>5361</v>
      </c>
      <c r="S59" s="60">
        <f t="shared" si="7"/>
        <v>0.868600129617628</v>
      </c>
      <c r="T59" s="105">
        <v>5598</v>
      </c>
      <c r="U59" s="62">
        <v>775</v>
      </c>
      <c r="V59" s="60">
        <f t="shared" si="8"/>
        <v>0.13844230082172204</v>
      </c>
      <c r="W59" s="62">
        <v>4823</v>
      </c>
      <c r="X59" s="60">
        <f t="shared" si="9"/>
        <v>0.86155769917827796</v>
      </c>
      <c r="Y59" s="105">
        <v>4074</v>
      </c>
      <c r="Z59" s="62">
        <v>427</v>
      </c>
      <c r="AA59" s="60">
        <f t="shared" si="10"/>
        <v>0.10481099656357389</v>
      </c>
      <c r="AB59" s="62">
        <v>3647</v>
      </c>
      <c r="AC59" s="60">
        <f t="shared" si="11"/>
        <v>0.89518900343642616</v>
      </c>
      <c r="AD59" s="105">
        <v>1957</v>
      </c>
      <c r="AE59" s="62">
        <v>130</v>
      </c>
      <c r="AF59" s="60">
        <f t="shared" si="12"/>
        <v>6.642820643842616E-2</v>
      </c>
      <c r="AG59" s="62">
        <v>1827</v>
      </c>
      <c r="AH59" s="60">
        <f t="shared" si="13"/>
        <v>0.93357179356157383</v>
      </c>
      <c r="AI59" s="105">
        <v>658</v>
      </c>
      <c r="AJ59" s="62">
        <v>22</v>
      </c>
      <c r="AK59" s="60">
        <f t="shared" si="14"/>
        <v>3.3434650455927049E-2</v>
      </c>
      <c r="AL59" s="62">
        <v>636</v>
      </c>
      <c r="AM59" s="60">
        <f t="shared" si="15"/>
        <v>0.96656534954407292</v>
      </c>
      <c r="AN59" s="105">
        <f t="shared" si="16"/>
        <v>18606</v>
      </c>
      <c r="AO59" s="62">
        <f t="shared" si="55"/>
        <v>2176</v>
      </c>
      <c r="AP59" s="60">
        <f t="shared" si="17"/>
        <v>0.11695152101472643</v>
      </c>
      <c r="AQ59" s="61">
        <f t="shared" si="56"/>
        <v>16430</v>
      </c>
      <c r="AR59" s="60">
        <f t="shared" si="18"/>
        <v>0.88304847898527361</v>
      </c>
      <c r="AS59" s="98"/>
      <c r="AT59" s="272"/>
      <c r="AU59" s="342"/>
      <c r="AV59" s="160" t="s">
        <v>74</v>
      </c>
      <c r="AW59" s="225">
        <v>18407</v>
      </c>
      <c r="AX59" s="40">
        <v>2162</v>
      </c>
      <c r="AY59" s="91">
        <v>0.11745531591242463</v>
      </c>
      <c r="AZ59" s="40">
        <v>16245</v>
      </c>
      <c r="BA59" s="91">
        <v>0.88254468408757536</v>
      </c>
      <c r="BB59" s="58">
        <v>54</v>
      </c>
      <c r="BC59" s="32" t="s">
        <v>28</v>
      </c>
      <c r="BD59" s="38">
        <f t="shared" si="19"/>
        <v>0.20619071392910635</v>
      </c>
      <c r="BE59" s="38">
        <f t="shared" si="20"/>
        <v>0.19367381252627155</v>
      </c>
      <c r="BF59" s="38">
        <f t="shared" si="21"/>
        <v>0.79380928607089363</v>
      </c>
      <c r="BG59" s="38">
        <f t="shared" si="22"/>
        <v>0.80632618747372842</v>
      </c>
      <c r="BH59" s="38">
        <f t="shared" si="23"/>
        <v>1.2983386849085579E-2</v>
      </c>
      <c r="BI59" s="38">
        <f t="shared" si="24"/>
        <v>1.1817670230725942E-2</v>
      </c>
      <c r="BJ59" s="38">
        <f t="shared" si="25"/>
        <v>0.98701661315091438</v>
      </c>
      <c r="BK59" s="38">
        <f t="shared" si="26"/>
        <v>0.988182329769274</v>
      </c>
    </row>
    <row r="60" spans="2:78" s="12" customFormat="1" ht="13.5" customHeight="1">
      <c r="B60" s="262">
        <v>19</v>
      </c>
      <c r="C60" s="329" t="s">
        <v>118</v>
      </c>
      <c r="D60" s="80" t="s">
        <v>157</v>
      </c>
      <c r="E60" s="101">
        <v>21</v>
      </c>
      <c r="F60" s="79">
        <v>2</v>
      </c>
      <c r="G60" s="77">
        <f t="shared" si="2"/>
        <v>9.5238095238095233E-2</v>
      </c>
      <c r="H60" s="79">
        <v>19</v>
      </c>
      <c r="I60" s="77">
        <f t="shared" si="3"/>
        <v>0.90476190476190477</v>
      </c>
      <c r="J60" s="101">
        <v>73</v>
      </c>
      <c r="K60" s="79">
        <v>9</v>
      </c>
      <c r="L60" s="77">
        <f t="shared" si="4"/>
        <v>0.12328767123287671</v>
      </c>
      <c r="M60" s="79">
        <v>64</v>
      </c>
      <c r="N60" s="77">
        <f t="shared" si="5"/>
        <v>0.87671232876712324</v>
      </c>
      <c r="O60" s="101">
        <v>2032</v>
      </c>
      <c r="P60" s="79">
        <v>255</v>
      </c>
      <c r="Q60" s="77">
        <f t="shared" si="6"/>
        <v>0.12549212598425197</v>
      </c>
      <c r="R60" s="79">
        <v>1777</v>
      </c>
      <c r="S60" s="77">
        <f t="shared" si="7"/>
        <v>0.87450787401574803</v>
      </c>
      <c r="T60" s="101">
        <v>1778</v>
      </c>
      <c r="U60" s="79">
        <v>246</v>
      </c>
      <c r="V60" s="77">
        <f t="shared" si="8"/>
        <v>0.13835770528683913</v>
      </c>
      <c r="W60" s="79">
        <v>1532</v>
      </c>
      <c r="X60" s="77">
        <f t="shared" si="9"/>
        <v>0.86164229471316089</v>
      </c>
      <c r="Y60" s="101">
        <v>1133</v>
      </c>
      <c r="Z60" s="79">
        <v>113</v>
      </c>
      <c r="AA60" s="77">
        <f t="shared" si="10"/>
        <v>9.9735216240070604E-2</v>
      </c>
      <c r="AB60" s="79">
        <v>1020</v>
      </c>
      <c r="AC60" s="77">
        <f t="shared" si="11"/>
        <v>0.90026478375992935</v>
      </c>
      <c r="AD60" s="101">
        <v>488</v>
      </c>
      <c r="AE60" s="79">
        <v>34</v>
      </c>
      <c r="AF60" s="77">
        <f t="shared" si="12"/>
        <v>6.9672131147540978E-2</v>
      </c>
      <c r="AG60" s="79">
        <v>454</v>
      </c>
      <c r="AH60" s="77">
        <f t="shared" si="13"/>
        <v>0.93032786885245899</v>
      </c>
      <c r="AI60" s="101">
        <v>154</v>
      </c>
      <c r="AJ60" s="79">
        <v>7</v>
      </c>
      <c r="AK60" s="77">
        <f t="shared" si="14"/>
        <v>4.5454545454545456E-2</v>
      </c>
      <c r="AL60" s="79">
        <v>147</v>
      </c>
      <c r="AM60" s="77">
        <f t="shared" si="15"/>
        <v>0.95454545454545459</v>
      </c>
      <c r="AN60" s="101">
        <f t="shared" si="16"/>
        <v>5679</v>
      </c>
      <c r="AO60" s="79">
        <f t="shared" si="55"/>
        <v>666</v>
      </c>
      <c r="AP60" s="77">
        <f t="shared" si="17"/>
        <v>0.11727416798732171</v>
      </c>
      <c r="AQ60" s="78">
        <f t="shared" si="56"/>
        <v>5013</v>
      </c>
      <c r="AR60" s="77">
        <f t="shared" si="18"/>
        <v>0.88272583201267829</v>
      </c>
      <c r="AS60" s="98"/>
      <c r="AT60" s="272">
        <v>19</v>
      </c>
      <c r="AU60" s="342" t="s">
        <v>118</v>
      </c>
      <c r="AV60" s="11" t="s">
        <v>157</v>
      </c>
      <c r="AW60" s="225">
        <v>5443</v>
      </c>
      <c r="AX60" s="40">
        <v>652</v>
      </c>
      <c r="AY60" s="91">
        <v>0.1197868822340621</v>
      </c>
      <c r="AZ60" s="40">
        <v>4791</v>
      </c>
      <c r="BA60" s="91">
        <v>0.88021311776593791</v>
      </c>
      <c r="BB60" s="58">
        <v>55</v>
      </c>
      <c r="BC60" s="32" t="s">
        <v>17</v>
      </c>
      <c r="BD60" s="38">
        <f t="shared" si="19"/>
        <v>0.17601771778105885</v>
      </c>
      <c r="BE60" s="38">
        <f t="shared" si="20"/>
        <v>0.18633540372670807</v>
      </c>
      <c r="BF60" s="38">
        <f t="shared" si="21"/>
        <v>0.8239822822189411</v>
      </c>
      <c r="BG60" s="38">
        <f t="shared" si="22"/>
        <v>0.81366459627329191</v>
      </c>
      <c r="BH60" s="38">
        <f t="shared" si="23"/>
        <v>9.5316545069428094E-3</v>
      </c>
      <c r="BI60" s="38">
        <f t="shared" si="24"/>
        <v>9.2704069347459665E-3</v>
      </c>
      <c r="BJ60" s="38">
        <f t="shared" si="25"/>
        <v>0.99046834549305718</v>
      </c>
      <c r="BK60" s="38">
        <f t="shared" si="26"/>
        <v>0.99072959306525399</v>
      </c>
    </row>
    <row r="61" spans="2:78" s="12" customFormat="1" ht="13.5" customHeight="1">
      <c r="B61" s="263"/>
      <c r="C61" s="330"/>
      <c r="D61" s="70" t="s">
        <v>158</v>
      </c>
      <c r="E61" s="102">
        <v>15</v>
      </c>
      <c r="F61" s="69">
        <v>0</v>
      </c>
      <c r="G61" s="67">
        <f t="shared" si="2"/>
        <v>0</v>
      </c>
      <c r="H61" s="69">
        <v>15</v>
      </c>
      <c r="I61" s="67">
        <f t="shared" si="3"/>
        <v>1</v>
      </c>
      <c r="J61" s="102">
        <v>71</v>
      </c>
      <c r="K61" s="69">
        <v>0</v>
      </c>
      <c r="L61" s="67">
        <f t="shared" si="4"/>
        <v>0</v>
      </c>
      <c r="M61" s="69">
        <v>71</v>
      </c>
      <c r="N61" s="67">
        <f t="shared" si="5"/>
        <v>1</v>
      </c>
      <c r="O61" s="102">
        <v>2446</v>
      </c>
      <c r="P61" s="69">
        <v>25</v>
      </c>
      <c r="Q61" s="67">
        <f t="shared" si="6"/>
        <v>1.0220768601798855E-2</v>
      </c>
      <c r="R61" s="69">
        <v>2421</v>
      </c>
      <c r="S61" s="67">
        <f t="shared" si="7"/>
        <v>0.98977923139820112</v>
      </c>
      <c r="T61" s="102">
        <v>1956</v>
      </c>
      <c r="U61" s="69">
        <v>19</v>
      </c>
      <c r="V61" s="67">
        <f t="shared" si="8"/>
        <v>9.7137014314928431E-3</v>
      </c>
      <c r="W61" s="69">
        <v>1937</v>
      </c>
      <c r="X61" s="67">
        <f t="shared" si="9"/>
        <v>0.99028629856850714</v>
      </c>
      <c r="Y61" s="102">
        <v>1393</v>
      </c>
      <c r="Z61" s="69">
        <v>15</v>
      </c>
      <c r="AA61" s="67">
        <f t="shared" si="10"/>
        <v>1.0768126346015794E-2</v>
      </c>
      <c r="AB61" s="69">
        <v>1378</v>
      </c>
      <c r="AC61" s="67">
        <f t="shared" si="11"/>
        <v>0.98923187365398424</v>
      </c>
      <c r="AD61" s="102">
        <v>652</v>
      </c>
      <c r="AE61" s="69">
        <v>5</v>
      </c>
      <c r="AF61" s="67">
        <f t="shared" si="12"/>
        <v>7.6687116564417178E-3</v>
      </c>
      <c r="AG61" s="69">
        <v>647</v>
      </c>
      <c r="AH61" s="67">
        <f t="shared" si="13"/>
        <v>0.99233128834355833</v>
      </c>
      <c r="AI61" s="102">
        <v>215</v>
      </c>
      <c r="AJ61" s="69">
        <v>1</v>
      </c>
      <c r="AK61" s="67">
        <f t="shared" si="14"/>
        <v>4.6511627906976744E-3</v>
      </c>
      <c r="AL61" s="69">
        <v>214</v>
      </c>
      <c r="AM61" s="67">
        <f t="shared" si="15"/>
        <v>0.99534883720930234</v>
      </c>
      <c r="AN61" s="102">
        <f t="shared" si="16"/>
        <v>6748</v>
      </c>
      <c r="AO61" s="69">
        <f t="shared" si="55"/>
        <v>65</v>
      </c>
      <c r="AP61" s="67">
        <f t="shared" si="17"/>
        <v>9.6324836988737408E-3</v>
      </c>
      <c r="AQ61" s="68">
        <f t="shared" si="56"/>
        <v>6683</v>
      </c>
      <c r="AR61" s="67">
        <f t="shared" si="18"/>
        <v>0.99036751630112629</v>
      </c>
      <c r="AS61" s="98"/>
      <c r="AT61" s="272"/>
      <c r="AU61" s="342"/>
      <c r="AV61" s="11" t="s">
        <v>158</v>
      </c>
      <c r="AW61" s="225">
        <v>6951</v>
      </c>
      <c r="AX61" s="40">
        <v>60</v>
      </c>
      <c r="AY61" s="91">
        <v>8.6318515321536469E-3</v>
      </c>
      <c r="AZ61" s="40">
        <v>6891</v>
      </c>
      <c r="BA61" s="91">
        <v>0.99136814846784638</v>
      </c>
      <c r="BB61" s="58">
        <v>56</v>
      </c>
      <c r="BC61" s="32" t="s">
        <v>10</v>
      </c>
      <c r="BD61" s="38">
        <f t="shared" si="19"/>
        <v>0.18818167019371643</v>
      </c>
      <c r="BE61" s="38">
        <f t="shared" si="20"/>
        <v>0.19462972464511716</v>
      </c>
      <c r="BF61" s="38">
        <f t="shared" si="21"/>
        <v>0.81181832980628355</v>
      </c>
      <c r="BG61" s="38">
        <f t="shared" si="22"/>
        <v>0.80537027535488281</v>
      </c>
      <c r="BH61" s="38">
        <f t="shared" si="23"/>
        <v>3.1682792638967935E-2</v>
      </c>
      <c r="BI61" s="38">
        <f t="shared" si="24"/>
        <v>2.5915822291504288E-2</v>
      </c>
      <c r="BJ61" s="38">
        <f t="shared" si="25"/>
        <v>0.96831720736103211</v>
      </c>
      <c r="BK61" s="38">
        <f t="shared" si="26"/>
        <v>0.97408417770849576</v>
      </c>
    </row>
    <row r="62" spans="2:78" s="12" customFormat="1" ht="13.5" customHeight="1">
      <c r="B62" s="264"/>
      <c r="C62" s="332"/>
      <c r="D62" s="76" t="s">
        <v>74</v>
      </c>
      <c r="E62" s="103">
        <v>36</v>
      </c>
      <c r="F62" s="75">
        <v>2</v>
      </c>
      <c r="G62" s="13">
        <f t="shared" si="2"/>
        <v>5.5555555555555552E-2</v>
      </c>
      <c r="H62" s="75">
        <v>34</v>
      </c>
      <c r="I62" s="13">
        <f t="shared" si="3"/>
        <v>0.94444444444444442</v>
      </c>
      <c r="J62" s="103">
        <v>144</v>
      </c>
      <c r="K62" s="75">
        <v>9</v>
      </c>
      <c r="L62" s="13">
        <f t="shared" si="4"/>
        <v>6.25E-2</v>
      </c>
      <c r="M62" s="75">
        <v>135</v>
      </c>
      <c r="N62" s="13">
        <f t="shared" si="5"/>
        <v>0.9375</v>
      </c>
      <c r="O62" s="103">
        <v>4478</v>
      </c>
      <c r="P62" s="75">
        <v>280</v>
      </c>
      <c r="Q62" s="13">
        <f t="shared" si="6"/>
        <v>6.2527914247431884E-2</v>
      </c>
      <c r="R62" s="75">
        <v>4198</v>
      </c>
      <c r="S62" s="13">
        <f t="shared" si="7"/>
        <v>0.93747208575256813</v>
      </c>
      <c r="T62" s="103">
        <v>3734</v>
      </c>
      <c r="U62" s="75">
        <v>265</v>
      </c>
      <c r="V62" s="13">
        <f t="shared" si="8"/>
        <v>7.0969469737546864E-2</v>
      </c>
      <c r="W62" s="75">
        <v>3469</v>
      </c>
      <c r="X62" s="13">
        <f t="shared" si="9"/>
        <v>0.92903053026245308</v>
      </c>
      <c r="Y62" s="103">
        <v>2526</v>
      </c>
      <c r="Z62" s="75">
        <v>128</v>
      </c>
      <c r="AA62" s="13">
        <f t="shared" si="10"/>
        <v>5.0673000791765635E-2</v>
      </c>
      <c r="AB62" s="75">
        <v>2398</v>
      </c>
      <c r="AC62" s="13">
        <f t="shared" si="11"/>
        <v>0.94932699920823438</v>
      </c>
      <c r="AD62" s="103">
        <v>1140</v>
      </c>
      <c r="AE62" s="75">
        <v>39</v>
      </c>
      <c r="AF62" s="13">
        <f t="shared" si="12"/>
        <v>3.4210526315789476E-2</v>
      </c>
      <c r="AG62" s="75">
        <v>1101</v>
      </c>
      <c r="AH62" s="13">
        <f t="shared" si="13"/>
        <v>0.96578947368421053</v>
      </c>
      <c r="AI62" s="103">
        <v>369</v>
      </c>
      <c r="AJ62" s="75">
        <v>8</v>
      </c>
      <c r="AK62" s="13">
        <f t="shared" si="14"/>
        <v>2.1680216802168022E-2</v>
      </c>
      <c r="AL62" s="75">
        <v>361</v>
      </c>
      <c r="AM62" s="13">
        <f t="shared" si="15"/>
        <v>0.97831978319783197</v>
      </c>
      <c r="AN62" s="103">
        <f t="shared" si="16"/>
        <v>12427</v>
      </c>
      <c r="AO62" s="75">
        <f t="shared" si="55"/>
        <v>731</v>
      </c>
      <c r="AP62" s="13">
        <f t="shared" si="17"/>
        <v>5.8823529411764705E-2</v>
      </c>
      <c r="AQ62" s="34">
        <f t="shared" si="56"/>
        <v>11696</v>
      </c>
      <c r="AR62" s="13">
        <f t="shared" si="18"/>
        <v>0.94117647058823528</v>
      </c>
      <c r="AS62" s="98"/>
      <c r="AT62" s="272"/>
      <c r="AU62" s="342"/>
      <c r="AV62" s="160" t="s">
        <v>74</v>
      </c>
      <c r="AW62" s="225">
        <v>12394</v>
      </c>
      <c r="AX62" s="40">
        <v>712</v>
      </c>
      <c r="AY62" s="91">
        <v>5.7447151847668229E-2</v>
      </c>
      <c r="AZ62" s="40">
        <v>11682</v>
      </c>
      <c r="BA62" s="91">
        <v>0.94255284815233176</v>
      </c>
      <c r="BB62" s="58">
        <v>57</v>
      </c>
      <c r="BC62" s="32" t="s">
        <v>49</v>
      </c>
      <c r="BD62" s="38">
        <f t="shared" si="19"/>
        <v>0.20169281585466556</v>
      </c>
      <c r="BE62" s="38">
        <f t="shared" si="20"/>
        <v>0.21933962264150944</v>
      </c>
      <c r="BF62" s="38">
        <f t="shared" si="21"/>
        <v>0.79830718414533441</v>
      </c>
      <c r="BG62" s="38">
        <f t="shared" si="22"/>
        <v>0.78066037735849059</v>
      </c>
      <c r="BH62" s="38">
        <f t="shared" si="23"/>
        <v>4.0540540540540543E-2</v>
      </c>
      <c r="BI62" s="38">
        <f t="shared" si="24"/>
        <v>3.3006244424620877E-2</v>
      </c>
      <c r="BJ62" s="38">
        <f t="shared" si="25"/>
        <v>0.95945945945945943</v>
      </c>
      <c r="BK62" s="38">
        <f t="shared" si="26"/>
        <v>0.96699375557537914</v>
      </c>
    </row>
    <row r="63" spans="2:78" s="12" customFormat="1" ht="13.5" customHeight="1">
      <c r="B63" s="262">
        <v>20</v>
      </c>
      <c r="C63" s="329" t="s">
        <v>119</v>
      </c>
      <c r="D63" s="80" t="s">
        <v>157</v>
      </c>
      <c r="E63" s="101">
        <v>24</v>
      </c>
      <c r="F63" s="79">
        <v>1</v>
      </c>
      <c r="G63" s="77">
        <f t="shared" si="2"/>
        <v>4.1666666666666664E-2</v>
      </c>
      <c r="H63" s="79">
        <v>23</v>
      </c>
      <c r="I63" s="77">
        <f t="shared" si="3"/>
        <v>0.95833333333333337</v>
      </c>
      <c r="J63" s="101">
        <v>81</v>
      </c>
      <c r="K63" s="79">
        <v>7</v>
      </c>
      <c r="L63" s="77">
        <f t="shared" si="4"/>
        <v>8.6419753086419748E-2</v>
      </c>
      <c r="M63" s="79">
        <v>74</v>
      </c>
      <c r="N63" s="77">
        <f t="shared" si="5"/>
        <v>0.9135802469135802</v>
      </c>
      <c r="O63" s="101">
        <v>4077</v>
      </c>
      <c r="P63" s="79">
        <v>703</v>
      </c>
      <c r="Q63" s="77">
        <f t="shared" si="6"/>
        <v>0.17243070885454992</v>
      </c>
      <c r="R63" s="79">
        <v>3374</v>
      </c>
      <c r="S63" s="77">
        <f t="shared" si="7"/>
        <v>0.82756929114545008</v>
      </c>
      <c r="T63" s="101">
        <v>3600</v>
      </c>
      <c r="U63" s="79">
        <v>587</v>
      </c>
      <c r="V63" s="77">
        <f t="shared" si="8"/>
        <v>0.16305555555555556</v>
      </c>
      <c r="W63" s="79">
        <v>3013</v>
      </c>
      <c r="X63" s="77">
        <f t="shared" si="9"/>
        <v>0.83694444444444449</v>
      </c>
      <c r="Y63" s="101">
        <v>2211</v>
      </c>
      <c r="Z63" s="79">
        <v>302</v>
      </c>
      <c r="AA63" s="77">
        <f t="shared" si="10"/>
        <v>0.13658977838082315</v>
      </c>
      <c r="AB63" s="79">
        <v>1909</v>
      </c>
      <c r="AC63" s="77">
        <f t="shared" si="11"/>
        <v>0.8634102216191768</v>
      </c>
      <c r="AD63" s="101">
        <v>934</v>
      </c>
      <c r="AE63" s="79">
        <v>94</v>
      </c>
      <c r="AF63" s="77">
        <f t="shared" si="12"/>
        <v>0.1006423982869379</v>
      </c>
      <c r="AG63" s="79">
        <v>840</v>
      </c>
      <c r="AH63" s="77">
        <f t="shared" si="13"/>
        <v>0.89935760171306212</v>
      </c>
      <c r="AI63" s="101">
        <v>285</v>
      </c>
      <c r="AJ63" s="79">
        <v>17</v>
      </c>
      <c r="AK63" s="77">
        <f t="shared" si="14"/>
        <v>5.9649122807017542E-2</v>
      </c>
      <c r="AL63" s="79">
        <v>268</v>
      </c>
      <c r="AM63" s="77">
        <f t="shared" si="15"/>
        <v>0.94035087719298249</v>
      </c>
      <c r="AN63" s="101">
        <f t="shared" si="16"/>
        <v>11212</v>
      </c>
      <c r="AO63" s="79">
        <f t="shared" si="55"/>
        <v>1711</v>
      </c>
      <c r="AP63" s="77">
        <f t="shared" si="17"/>
        <v>0.15260435247948625</v>
      </c>
      <c r="AQ63" s="78">
        <f t="shared" si="56"/>
        <v>9501</v>
      </c>
      <c r="AR63" s="77">
        <f t="shared" si="18"/>
        <v>0.84739564752051377</v>
      </c>
      <c r="AS63" s="98"/>
      <c r="AT63" s="272">
        <v>20</v>
      </c>
      <c r="AU63" s="342" t="s">
        <v>119</v>
      </c>
      <c r="AV63" s="11" t="s">
        <v>157</v>
      </c>
      <c r="AW63" s="225">
        <v>10707</v>
      </c>
      <c r="AX63" s="40">
        <v>1668</v>
      </c>
      <c r="AY63" s="91">
        <v>0.15578593443541608</v>
      </c>
      <c r="AZ63" s="40">
        <v>9039</v>
      </c>
      <c r="BA63" s="91">
        <v>0.84421406556458389</v>
      </c>
      <c r="BB63" s="58">
        <v>58</v>
      </c>
      <c r="BC63" s="32" t="s">
        <v>29</v>
      </c>
      <c r="BD63" s="38">
        <f t="shared" si="19"/>
        <v>0.24171993027309704</v>
      </c>
      <c r="BE63" s="38">
        <f t="shared" si="20"/>
        <v>0.24125596184419715</v>
      </c>
      <c r="BF63" s="38">
        <f t="shared" si="21"/>
        <v>0.75828006972690298</v>
      </c>
      <c r="BG63" s="38">
        <f t="shared" si="22"/>
        <v>0.75874403815580282</v>
      </c>
      <c r="BH63" s="38">
        <f t="shared" si="23"/>
        <v>2.8415548988406456E-2</v>
      </c>
      <c r="BI63" s="38">
        <f t="shared" si="24"/>
        <v>3.4889094269870607E-2</v>
      </c>
      <c r="BJ63" s="38">
        <f t="shared" si="25"/>
        <v>0.97158445101159352</v>
      </c>
      <c r="BK63" s="38">
        <f t="shared" si="26"/>
        <v>0.96511090573012936</v>
      </c>
    </row>
    <row r="64" spans="2:78" s="12" customFormat="1" ht="13.5" customHeight="1">
      <c r="B64" s="263"/>
      <c r="C64" s="330"/>
      <c r="D64" s="70" t="s">
        <v>158</v>
      </c>
      <c r="E64" s="102">
        <v>18</v>
      </c>
      <c r="F64" s="69">
        <v>1</v>
      </c>
      <c r="G64" s="67">
        <f t="shared" si="2"/>
        <v>5.5555555555555552E-2</v>
      </c>
      <c r="H64" s="69">
        <v>17</v>
      </c>
      <c r="I64" s="67">
        <f t="shared" si="3"/>
        <v>0.94444444444444442</v>
      </c>
      <c r="J64" s="102">
        <v>65</v>
      </c>
      <c r="K64" s="69">
        <v>0</v>
      </c>
      <c r="L64" s="67">
        <f t="shared" si="4"/>
        <v>0</v>
      </c>
      <c r="M64" s="69">
        <v>65</v>
      </c>
      <c r="N64" s="67">
        <f t="shared" si="5"/>
        <v>1</v>
      </c>
      <c r="O64" s="102">
        <v>3074</v>
      </c>
      <c r="P64" s="69">
        <v>84</v>
      </c>
      <c r="Q64" s="67">
        <f t="shared" si="6"/>
        <v>2.7325959661678594E-2</v>
      </c>
      <c r="R64" s="69">
        <v>2990</v>
      </c>
      <c r="S64" s="67">
        <f t="shared" si="7"/>
        <v>0.97267404033832139</v>
      </c>
      <c r="T64" s="102">
        <v>2482</v>
      </c>
      <c r="U64" s="69">
        <v>40</v>
      </c>
      <c r="V64" s="67">
        <f t="shared" si="8"/>
        <v>1.6116035455278E-2</v>
      </c>
      <c r="W64" s="69">
        <v>2442</v>
      </c>
      <c r="X64" s="67">
        <f t="shared" si="9"/>
        <v>0.98388396454472204</v>
      </c>
      <c r="Y64" s="102">
        <v>1798</v>
      </c>
      <c r="Z64" s="69">
        <v>37</v>
      </c>
      <c r="AA64" s="67">
        <f t="shared" si="10"/>
        <v>2.0578420467185762E-2</v>
      </c>
      <c r="AB64" s="69">
        <v>1761</v>
      </c>
      <c r="AC64" s="67">
        <f t="shared" si="11"/>
        <v>0.97942157953281428</v>
      </c>
      <c r="AD64" s="102">
        <v>915</v>
      </c>
      <c r="AE64" s="69">
        <v>8</v>
      </c>
      <c r="AF64" s="67">
        <f t="shared" si="12"/>
        <v>8.7431693989071038E-3</v>
      </c>
      <c r="AG64" s="69">
        <v>907</v>
      </c>
      <c r="AH64" s="67">
        <f t="shared" si="13"/>
        <v>0.99125683060109293</v>
      </c>
      <c r="AI64" s="102">
        <v>352</v>
      </c>
      <c r="AJ64" s="69">
        <v>1</v>
      </c>
      <c r="AK64" s="67">
        <f t="shared" si="14"/>
        <v>2.840909090909091E-3</v>
      </c>
      <c r="AL64" s="69">
        <v>351</v>
      </c>
      <c r="AM64" s="67">
        <f t="shared" si="15"/>
        <v>0.99715909090909094</v>
      </c>
      <c r="AN64" s="102">
        <f t="shared" si="16"/>
        <v>8704</v>
      </c>
      <c r="AO64" s="69">
        <f t="shared" si="55"/>
        <v>171</v>
      </c>
      <c r="AP64" s="67">
        <f t="shared" si="17"/>
        <v>1.9646139705882353E-2</v>
      </c>
      <c r="AQ64" s="68">
        <f t="shared" si="56"/>
        <v>8533</v>
      </c>
      <c r="AR64" s="67">
        <f t="shared" si="18"/>
        <v>0.98035386029411764</v>
      </c>
      <c r="AS64" s="98"/>
      <c r="AT64" s="272"/>
      <c r="AU64" s="342"/>
      <c r="AV64" s="11" t="s">
        <v>158</v>
      </c>
      <c r="AW64" s="225">
        <v>8761</v>
      </c>
      <c r="AX64" s="40">
        <v>194</v>
      </c>
      <c r="AY64" s="91">
        <v>2.2143590914279192E-2</v>
      </c>
      <c r="AZ64" s="40">
        <v>8567</v>
      </c>
      <c r="BA64" s="91">
        <v>0.9778564090857208</v>
      </c>
      <c r="BB64" s="58">
        <v>59</v>
      </c>
      <c r="BC64" s="32" t="s">
        <v>23</v>
      </c>
      <c r="BD64" s="38">
        <f t="shared" si="19"/>
        <v>0.21038000510073962</v>
      </c>
      <c r="BE64" s="38">
        <f t="shared" si="20"/>
        <v>0.20193349005520483</v>
      </c>
      <c r="BF64" s="38">
        <f t="shared" si="21"/>
        <v>0.78961999489926038</v>
      </c>
      <c r="BG64" s="38">
        <f t="shared" si="22"/>
        <v>0.79806650994479511</v>
      </c>
      <c r="BH64" s="38">
        <f t="shared" si="23"/>
        <v>1.1049904911797494E-2</v>
      </c>
      <c r="BI64" s="38">
        <f t="shared" si="24"/>
        <v>1.1395821532104895E-2</v>
      </c>
      <c r="BJ64" s="38">
        <f t="shared" si="25"/>
        <v>0.98895009508820253</v>
      </c>
      <c r="BK64" s="38">
        <f t="shared" si="26"/>
        <v>0.98860417846789506</v>
      </c>
    </row>
    <row r="65" spans="2:63" s="12" customFormat="1" ht="13.5" customHeight="1">
      <c r="B65" s="264"/>
      <c r="C65" s="332"/>
      <c r="D65" s="63" t="s">
        <v>74</v>
      </c>
      <c r="E65" s="105">
        <v>42</v>
      </c>
      <c r="F65" s="62">
        <v>2</v>
      </c>
      <c r="G65" s="60">
        <f t="shared" si="2"/>
        <v>4.7619047619047616E-2</v>
      </c>
      <c r="H65" s="62">
        <v>40</v>
      </c>
      <c r="I65" s="60">
        <f t="shared" si="3"/>
        <v>0.95238095238095233</v>
      </c>
      <c r="J65" s="105">
        <v>146</v>
      </c>
      <c r="K65" s="62">
        <v>7</v>
      </c>
      <c r="L65" s="60">
        <f t="shared" si="4"/>
        <v>4.7945205479452052E-2</v>
      </c>
      <c r="M65" s="62">
        <v>139</v>
      </c>
      <c r="N65" s="60">
        <f t="shared" si="5"/>
        <v>0.95205479452054798</v>
      </c>
      <c r="O65" s="105">
        <v>7151</v>
      </c>
      <c r="P65" s="62">
        <v>787</v>
      </c>
      <c r="Q65" s="60">
        <f t="shared" si="6"/>
        <v>0.11005453782687737</v>
      </c>
      <c r="R65" s="62">
        <v>6364</v>
      </c>
      <c r="S65" s="60">
        <f t="shared" si="7"/>
        <v>0.88994546217312265</v>
      </c>
      <c r="T65" s="105">
        <v>6082</v>
      </c>
      <c r="U65" s="62">
        <v>627</v>
      </c>
      <c r="V65" s="60">
        <f t="shared" si="8"/>
        <v>0.10309108845774416</v>
      </c>
      <c r="W65" s="62">
        <v>5455</v>
      </c>
      <c r="X65" s="60">
        <f t="shared" si="9"/>
        <v>0.89690891154225583</v>
      </c>
      <c r="Y65" s="105">
        <v>4009</v>
      </c>
      <c r="Z65" s="62">
        <v>339</v>
      </c>
      <c r="AA65" s="60">
        <f t="shared" si="10"/>
        <v>8.4559740583686704E-2</v>
      </c>
      <c r="AB65" s="62">
        <v>3670</v>
      </c>
      <c r="AC65" s="60">
        <f t="shared" si="11"/>
        <v>0.91544025941631324</v>
      </c>
      <c r="AD65" s="105">
        <v>1849</v>
      </c>
      <c r="AE65" s="62">
        <v>102</v>
      </c>
      <c r="AF65" s="60">
        <f t="shared" si="12"/>
        <v>5.5164954029204974E-2</v>
      </c>
      <c r="AG65" s="62">
        <v>1747</v>
      </c>
      <c r="AH65" s="60">
        <f t="shared" si="13"/>
        <v>0.94483504597079504</v>
      </c>
      <c r="AI65" s="105">
        <v>637</v>
      </c>
      <c r="AJ65" s="62">
        <v>18</v>
      </c>
      <c r="AK65" s="60">
        <f t="shared" si="14"/>
        <v>2.8257456828885402E-2</v>
      </c>
      <c r="AL65" s="62">
        <v>619</v>
      </c>
      <c r="AM65" s="60">
        <f t="shared" si="15"/>
        <v>0.97174254317111464</v>
      </c>
      <c r="AN65" s="105">
        <f t="shared" si="16"/>
        <v>19916</v>
      </c>
      <c r="AO65" s="62">
        <f t="shared" si="55"/>
        <v>1882</v>
      </c>
      <c r="AP65" s="60">
        <f t="shared" si="17"/>
        <v>9.4496886925085358E-2</v>
      </c>
      <c r="AQ65" s="61">
        <f t="shared" si="56"/>
        <v>18034</v>
      </c>
      <c r="AR65" s="60">
        <f t="shared" si="18"/>
        <v>0.9055031130749146</v>
      </c>
      <c r="AS65" s="98"/>
      <c r="AT65" s="272"/>
      <c r="AU65" s="342"/>
      <c r="AV65" s="160" t="s">
        <v>74</v>
      </c>
      <c r="AW65" s="225">
        <v>19468</v>
      </c>
      <c r="AX65" s="40">
        <v>1862</v>
      </c>
      <c r="AY65" s="91">
        <v>9.5644133963427164E-2</v>
      </c>
      <c r="AZ65" s="40">
        <v>17606</v>
      </c>
      <c r="BA65" s="91">
        <v>0.90435586603657281</v>
      </c>
      <c r="BB65" s="58">
        <v>60</v>
      </c>
      <c r="BC65" s="32" t="s">
        <v>50</v>
      </c>
      <c r="BD65" s="38">
        <f t="shared" si="19"/>
        <v>0.14918824045634049</v>
      </c>
      <c r="BE65" s="38">
        <f t="shared" si="20"/>
        <v>0.17972350230414746</v>
      </c>
      <c r="BF65" s="38">
        <f t="shared" si="21"/>
        <v>0.85081175954365951</v>
      </c>
      <c r="BG65" s="38">
        <f t="shared" si="22"/>
        <v>0.82027649769585254</v>
      </c>
      <c r="BH65" s="38">
        <f t="shared" si="23"/>
        <v>1.6012629679747408E-2</v>
      </c>
      <c r="BI65" s="38">
        <f t="shared" si="24"/>
        <v>1.7245291581574767E-2</v>
      </c>
      <c r="BJ65" s="38">
        <f t="shared" si="25"/>
        <v>0.98398737032025263</v>
      </c>
      <c r="BK65" s="38">
        <f t="shared" si="26"/>
        <v>0.98275470841842527</v>
      </c>
    </row>
    <row r="66" spans="2:63" s="12" customFormat="1" ht="13.5" customHeight="1">
      <c r="B66" s="262">
        <v>21</v>
      </c>
      <c r="C66" s="329" t="s">
        <v>120</v>
      </c>
      <c r="D66" s="80" t="s">
        <v>157</v>
      </c>
      <c r="E66" s="101">
        <v>19</v>
      </c>
      <c r="F66" s="79">
        <v>2</v>
      </c>
      <c r="G66" s="77">
        <f t="shared" si="2"/>
        <v>0.10526315789473684</v>
      </c>
      <c r="H66" s="79">
        <v>17</v>
      </c>
      <c r="I66" s="77">
        <f t="shared" si="3"/>
        <v>0.89473684210526316</v>
      </c>
      <c r="J66" s="101">
        <v>64</v>
      </c>
      <c r="K66" s="79">
        <v>4</v>
      </c>
      <c r="L66" s="77">
        <f t="shared" si="4"/>
        <v>6.25E-2</v>
      </c>
      <c r="M66" s="79">
        <v>60</v>
      </c>
      <c r="N66" s="77">
        <f t="shared" si="5"/>
        <v>0.9375</v>
      </c>
      <c r="O66" s="101">
        <v>2673</v>
      </c>
      <c r="P66" s="79">
        <v>445</v>
      </c>
      <c r="Q66" s="77">
        <f t="shared" si="6"/>
        <v>0.16647961092405536</v>
      </c>
      <c r="R66" s="79">
        <v>2228</v>
      </c>
      <c r="S66" s="77">
        <f t="shared" si="7"/>
        <v>0.83352038907594461</v>
      </c>
      <c r="T66" s="101">
        <v>2588</v>
      </c>
      <c r="U66" s="79">
        <v>454</v>
      </c>
      <c r="V66" s="77">
        <f t="shared" si="8"/>
        <v>0.17542503863987635</v>
      </c>
      <c r="W66" s="79">
        <v>2134</v>
      </c>
      <c r="X66" s="77">
        <f t="shared" si="9"/>
        <v>0.82457496136012365</v>
      </c>
      <c r="Y66" s="101">
        <v>1489</v>
      </c>
      <c r="Z66" s="79">
        <v>197</v>
      </c>
      <c r="AA66" s="77">
        <f t="shared" si="10"/>
        <v>0.132303559435863</v>
      </c>
      <c r="AB66" s="79">
        <v>1292</v>
      </c>
      <c r="AC66" s="77">
        <f t="shared" si="11"/>
        <v>0.86769644056413697</v>
      </c>
      <c r="AD66" s="101">
        <v>548</v>
      </c>
      <c r="AE66" s="79">
        <v>46</v>
      </c>
      <c r="AF66" s="77">
        <f t="shared" si="12"/>
        <v>8.3941605839416053E-2</v>
      </c>
      <c r="AG66" s="79">
        <v>502</v>
      </c>
      <c r="AH66" s="77">
        <f t="shared" si="13"/>
        <v>0.91605839416058399</v>
      </c>
      <c r="AI66" s="101">
        <v>127</v>
      </c>
      <c r="AJ66" s="79">
        <v>7</v>
      </c>
      <c r="AK66" s="77">
        <f t="shared" si="14"/>
        <v>5.5118110236220472E-2</v>
      </c>
      <c r="AL66" s="79">
        <v>120</v>
      </c>
      <c r="AM66" s="77">
        <f t="shared" si="15"/>
        <v>0.94488188976377951</v>
      </c>
      <c r="AN66" s="101">
        <f t="shared" si="16"/>
        <v>7508</v>
      </c>
      <c r="AO66" s="79">
        <f t="shared" si="55"/>
        <v>1155</v>
      </c>
      <c r="AP66" s="77">
        <f t="shared" si="17"/>
        <v>0.1538359083644113</v>
      </c>
      <c r="AQ66" s="78">
        <f t="shared" si="56"/>
        <v>6353</v>
      </c>
      <c r="AR66" s="77">
        <f t="shared" si="18"/>
        <v>0.8461640916355887</v>
      </c>
      <c r="AS66" s="98"/>
      <c r="AT66" s="272">
        <v>21</v>
      </c>
      <c r="AU66" s="342" t="s">
        <v>120</v>
      </c>
      <c r="AV66" s="11" t="s">
        <v>157</v>
      </c>
      <c r="AW66" s="225">
        <v>7263</v>
      </c>
      <c r="AX66" s="40">
        <v>1050</v>
      </c>
      <c r="AY66" s="91">
        <v>0.14456836018174307</v>
      </c>
      <c r="AZ66" s="40">
        <v>6213</v>
      </c>
      <c r="BA66" s="91">
        <v>0.85543163981825687</v>
      </c>
      <c r="BB66" s="58">
        <v>61</v>
      </c>
      <c r="BC66" s="32" t="s">
        <v>18</v>
      </c>
      <c r="BD66" s="38">
        <f t="shared" si="19"/>
        <v>0.17289830912121934</v>
      </c>
      <c r="BE66" s="38">
        <f t="shared" si="20"/>
        <v>0.19716527461402178</v>
      </c>
      <c r="BF66" s="38">
        <f t="shared" si="21"/>
        <v>0.82710169087878072</v>
      </c>
      <c r="BG66" s="38">
        <f t="shared" si="22"/>
        <v>0.80283472538597822</v>
      </c>
      <c r="BH66" s="38">
        <f t="shared" si="23"/>
        <v>7.5634792004321992E-3</v>
      </c>
      <c r="BI66" s="38">
        <f t="shared" si="24"/>
        <v>9.9596231493943466E-3</v>
      </c>
      <c r="BJ66" s="38">
        <f t="shared" si="25"/>
        <v>0.99243652079956779</v>
      </c>
      <c r="BK66" s="38">
        <f t="shared" si="26"/>
        <v>0.99004037685060564</v>
      </c>
    </row>
    <row r="67" spans="2:63" s="12" customFormat="1" ht="13.5" customHeight="1">
      <c r="B67" s="263"/>
      <c r="C67" s="330"/>
      <c r="D67" s="70" t="s">
        <v>158</v>
      </c>
      <c r="E67" s="102">
        <v>19</v>
      </c>
      <c r="F67" s="69">
        <v>0</v>
      </c>
      <c r="G67" s="67">
        <f t="shared" si="2"/>
        <v>0</v>
      </c>
      <c r="H67" s="69">
        <v>19</v>
      </c>
      <c r="I67" s="67">
        <f t="shared" si="3"/>
        <v>1</v>
      </c>
      <c r="J67" s="102">
        <v>48</v>
      </c>
      <c r="K67" s="69">
        <v>1</v>
      </c>
      <c r="L67" s="67">
        <f t="shared" si="4"/>
        <v>2.0833333333333332E-2</v>
      </c>
      <c r="M67" s="69">
        <v>47</v>
      </c>
      <c r="N67" s="67">
        <f t="shared" si="5"/>
        <v>0.97916666666666663</v>
      </c>
      <c r="O67" s="102">
        <v>1958</v>
      </c>
      <c r="P67" s="69">
        <v>42</v>
      </c>
      <c r="Q67" s="67">
        <f t="shared" si="6"/>
        <v>2.1450459652706845E-2</v>
      </c>
      <c r="R67" s="69">
        <v>1916</v>
      </c>
      <c r="S67" s="67">
        <f t="shared" si="7"/>
        <v>0.97854954034729313</v>
      </c>
      <c r="T67" s="102">
        <v>1682</v>
      </c>
      <c r="U67" s="69">
        <v>29</v>
      </c>
      <c r="V67" s="67">
        <f t="shared" si="8"/>
        <v>1.7241379310344827E-2</v>
      </c>
      <c r="W67" s="69">
        <v>1653</v>
      </c>
      <c r="X67" s="67">
        <f t="shared" si="9"/>
        <v>0.98275862068965514</v>
      </c>
      <c r="Y67" s="102">
        <v>1210</v>
      </c>
      <c r="Z67" s="69">
        <v>11</v>
      </c>
      <c r="AA67" s="67">
        <f t="shared" si="10"/>
        <v>9.0909090909090905E-3</v>
      </c>
      <c r="AB67" s="69">
        <v>1199</v>
      </c>
      <c r="AC67" s="67">
        <f t="shared" si="11"/>
        <v>0.99090909090909096</v>
      </c>
      <c r="AD67" s="102">
        <v>512</v>
      </c>
      <c r="AE67" s="69">
        <v>1</v>
      </c>
      <c r="AF67" s="67">
        <f t="shared" si="12"/>
        <v>1.953125E-3</v>
      </c>
      <c r="AG67" s="69">
        <v>511</v>
      </c>
      <c r="AH67" s="67">
        <f t="shared" si="13"/>
        <v>0.998046875</v>
      </c>
      <c r="AI67" s="102">
        <v>184</v>
      </c>
      <c r="AJ67" s="69">
        <v>0</v>
      </c>
      <c r="AK67" s="67">
        <f t="shared" si="14"/>
        <v>0</v>
      </c>
      <c r="AL67" s="69">
        <v>184</v>
      </c>
      <c r="AM67" s="67">
        <f t="shared" si="15"/>
        <v>1</v>
      </c>
      <c r="AN67" s="102">
        <f t="shared" si="16"/>
        <v>5613</v>
      </c>
      <c r="AO67" s="69">
        <f t="shared" si="55"/>
        <v>84</v>
      </c>
      <c r="AP67" s="67">
        <f t="shared" si="17"/>
        <v>1.4965259219668627E-2</v>
      </c>
      <c r="AQ67" s="68">
        <f t="shared" si="56"/>
        <v>5529</v>
      </c>
      <c r="AR67" s="67">
        <f t="shared" si="18"/>
        <v>0.98503474078033137</v>
      </c>
      <c r="AS67" s="98"/>
      <c r="AT67" s="272"/>
      <c r="AU67" s="342"/>
      <c r="AV67" s="11" t="s">
        <v>158</v>
      </c>
      <c r="AW67" s="225">
        <v>5646</v>
      </c>
      <c r="AX67" s="40">
        <v>101</v>
      </c>
      <c r="AY67" s="91">
        <v>1.7888770811193767E-2</v>
      </c>
      <c r="AZ67" s="40">
        <v>5545</v>
      </c>
      <c r="BA67" s="91">
        <v>0.98211122918880622</v>
      </c>
      <c r="BB67" s="58">
        <v>62</v>
      </c>
      <c r="BC67" s="32" t="s">
        <v>19</v>
      </c>
      <c r="BD67" s="38">
        <f t="shared" si="19"/>
        <v>0.1192043703599944</v>
      </c>
      <c r="BE67" s="38">
        <f t="shared" si="20"/>
        <v>0.1272272124871153</v>
      </c>
      <c r="BF67" s="38">
        <f t="shared" si="21"/>
        <v>0.88079562964000557</v>
      </c>
      <c r="BG67" s="38">
        <f t="shared" si="22"/>
        <v>0.87277278751288467</v>
      </c>
      <c r="BH67" s="38">
        <f t="shared" si="23"/>
        <v>1.984126984126984E-2</v>
      </c>
      <c r="BI67" s="38">
        <f t="shared" si="24"/>
        <v>2.0934658490167055E-2</v>
      </c>
      <c r="BJ67" s="38">
        <f t="shared" si="25"/>
        <v>0.98015873015873012</v>
      </c>
      <c r="BK67" s="38">
        <f t="shared" si="26"/>
        <v>0.97906534150983293</v>
      </c>
    </row>
    <row r="68" spans="2:63" s="12" customFormat="1" ht="13.5" customHeight="1">
      <c r="B68" s="264"/>
      <c r="C68" s="332"/>
      <c r="D68" s="76" t="s">
        <v>74</v>
      </c>
      <c r="E68" s="103">
        <v>38</v>
      </c>
      <c r="F68" s="75">
        <v>2</v>
      </c>
      <c r="G68" s="13">
        <f t="shared" si="2"/>
        <v>5.2631578947368418E-2</v>
      </c>
      <c r="H68" s="75">
        <v>36</v>
      </c>
      <c r="I68" s="13">
        <f t="shared" si="3"/>
        <v>0.94736842105263153</v>
      </c>
      <c r="J68" s="103">
        <v>112</v>
      </c>
      <c r="K68" s="75">
        <v>5</v>
      </c>
      <c r="L68" s="13">
        <f t="shared" si="4"/>
        <v>4.4642857142857144E-2</v>
      </c>
      <c r="M68" s="75">
        <v>107</v>
      </c>
      <c r="N68" s="13">
        <f t="shared" si="5"/>
        <v>0.9553571428571429</v>
      </c>
      <c r="O68" s="103">
        <v>4631</v>
      </c>
      <c r="P68" s="75">
        <v>487</v>
      </c>
      <c r="Q68" s="13">
        <f t="shared" si="6"/>
        <v>0.10516087238177499</v>
      </c>
      <c r="R68" s="75">
        <v>4144</v>
      </c>
      <c r="S68" s="13">
        <f t="shared" si="7"/>
        <v>0.89483912761822504</v>
      </c>
      <c r="T68" s="103">
        <v>4270</v>
      </c>
      <c r="U68" s="75">
        <v>483</v>
      </c>
      <c r="V68" s="13">
        <f t="shared" si="8"/>
        <v>0.11311475409836065</v>
      </c>
      <c r="W68" s="75">
        <v>3787</v>
      </c>
      <c r="X68" s="13">
        <f t="shared" si="9"/>
        <v>0.88688524590163931</v>
      </c>
      <c r="Y68" s="103">
        <v>2699</v>
      </c>
      <c r="Z68" s="75">
        <v>208</v>
      </c>
      <c r="AA68" s="13">
        <f t="shared" si="10"/>
        <v>7.7065579844386806E-2</v>
      </c>
      <c r="AB68" s="75">
        <v>2491</v>
      </c>
      <c r="AC68" s="13">
        <f t="shared" si="11"/>
        <v>0.92293442015561322</v>
      </c>
      <c r="AD68" s="103">
        <v>1060</v>
      </c>
      <c r="AE68" s="75">
        <v>47</v>
      </c>
      <c r="AF68" s="13">
        <f t="shared" si="12"/>
        <v>4.4339622641509431E-2</v>
      </c>
      <c r="AG68" s="75">
        <v>1013</v>
      </c>
      <c r="AH68" s="13">
        <f t="shared" si="13"/>
        <v>0.95566037735849052</v>
      </c>
      <c r="AI68" s="103">
        <v>311</v>
      </c>
      <c r="AJ68" s="75">
        <v>7</v>
      </c>
      <c r="AK68" s="13">
        <f t="shared" si="14"/>
        <v>2.2508038585209004E-2</v>
      </c>
      <c r="AL68" s="75">
        <v>304</v>
      </c>
      <c r="AM68" s="13">
        <f t="shared" si="15"/>
        <v>0.977491961414791</v>
      </c>
      <c r="AN68" s="103">
        <f t="shared" si="16"/>
        <v>13121</v>
      </c>
      <c r="AO68" s="75">
        <f t="shared" si="55"/>
        <v>1239</v>
      </c>
      <c r="AP68" s="13">
        <f t="shared" si="17"/>
        <v>9.4428778294337323E-2</v>
      </c>
      <c r="AQ68" s="34">
        <f t="shared" si="56"/>
        <v>11882</v>
      </c>
      <c r="AR68" s="13">
        <f t="shared" si="18"/>
        <v>0.90557122170566273</v>
      </c>
      <c r="AS68" s="98"/>
      <c r="AT68" s="272"/>
      <c r="AU68" s="342"/>
      <c r="AV68" s="160" t="s">
        <v>74</v>
      </c>
      <c r="AW68" s="225">
        <v>12909</v>
      </c>
      <c r="AX68" s="40">
        <v>1151</v>
      </c>
      <c r="AY68" s="91">
        <v>8.9162599736617859E-2</v>
      </c>
      <c r="AZ68" s="40">
        <v>11758</v>
      </c>
      <c r="BA68" s="91">
        <v>0.91083740026338211</v>
      </c>
      <c r="BB68" s="58">
        <v>63</v>
      </c>
      <c r="BC68" s="32" t="s">
        <v>30</v>
      </c>
      <c r="BD68" s="38">
        <f t="shared" si="19"/>
        <v>0.13416052733617681</v>
      </c>
      <c r="BE68" s="38">
        <f t="shared" si="20"/>
        <v>0.12604018672620257</v>
      </c>
      <c r="BF68" s="38">
        <f t="shared" si="21"/>
        <v>0.86583947266382322</v>
      </c>
      <c r="BG68" s="38">
        <f t="shared" si="22"/>
        <v>0.87395981327379746</v>
      </c>
      <c r="BH68" s="38">
        <f t="shared" si="23"/>
        <v>2.8745644599303136E-2</v>
      </c>
      <c r="BI68" s="38">
        <f t="shared" si="24"/>
        <v>2.932551319648094E-2</v>
      </c>
      <c r="BJ68" s="38">
        <f t="shared" si="25"/>
        <v>0.97125435540069682</v>
      </c>
      <c r="BK68" s="38">
        <f t="shared" si="26"/>
        <v>0.97067448680351909</v>
      </c>
    </row>
    <row r="69" spans="2:63" s="12" customFormat="1" ht="13.5" customHeight="1">
      <c r="B69" s="262">
        <v>22</v>
      </c>
      <c r="C69" s="329" t="s">
        <v>63</v>
      </c>
      <c r="D69" s="80" t="s">
        <v>157</v>
      </c>
      <c r="E69" s="101">
        <v>23</v>
      </c>
      <c r="F69" s="79">
        <v>6</v>
      </c>
      <c r="G69" s="77">
        <f t="shared" si="2"/>
        <v>0.2608695652173913</v>
      </c>
      <c r="H69" s="79">
        <v>17</v>
      </c>
      <c r="I69" s="77">
        <f t="shared" si="3"/>
        <v>0.73913043478260865</v>
      </c>
      <c r="J69" s="101">
        <v>88</v>
      </c>
      <c r="K69" s="79">
        <v>10</v>
      </c>
      <c r="L69" s="77">
        <f t="shared" si="4"/>
        <v>0.11363636363636363</v>
      </c>
      <c r="M69" s="79">
        <v>78</v>
      </c>
      <c r="N69" s="77">
        <f t="shared" si="5"/>
        <v>0.88636363636363635</v>
      </c>
      <c r="O69" s="101">
        <v>3448</v>
      </c>
      <c r="P69" s="79">
        <v>733</v>
      </c>
      <c r="Q69" s="77">
        <f t="shared" si="6"/>
        <v>0.21258700696055685</v>
      </c>
      <c r="R69" s="79">
        <v>2715</v>
      </c>
      <c r="S69" s="77">
        <f t="shared" si="7"/>
        <v>0.78741299303944312</v>
      </c>
      <c r="T69" s="101">
        <v>2939</v>
      </c>
      <c r="U69" s="79">
        <v>614</v>
      </c>
      <c r="V69" s="77">
        <f t="shared" si="8"/>
        <v>0.20891459680163321</v>
      </c>
      <c r="W69" s="79">
        <v>2325</v>
      </c>
      <c r="X69" s="77">
        <f t="shared" si="9"/>
        <v>0.79108540319836684</v>
      </c>
      <c r="Y69" s="101">
        <v>1689</v>
      </c>
      <c r="Z69" s="79">
        <v>278</v>
      </c>
      <c r="AA69" s="77">
        <f t="shared" si="10"/>
        <v>0.16459443457667258</v>
      </c>
      <c r="AB69" s="79">
        <v>1411</v>
      </c>
      <c r="AC69" s="77">
        <f t="shared" si="11"/>
        <v>0.83540556542332745</v>
      </c>
      <c r="AD69" s="101">
        <v>642</v>
      </c>
      <c r="AE69" s="79">
        <v>61</v>
      </c>
      <c r="AF69" s="77">
        <f t="shared" si="12"/>
        <v>9.5015576323987536E-2</v>
      </c>
      <c r="AG69" s="79">
        <v>581</v>
      </c>
      <c r="AH69" s="77">
        <f t="shared" si="13"/>
        <v>0.90498442367601251</v>
      </c>
      <c r="AI69" s="101">
        <v>197</v>
      </c>
      <c r="AJ69" s="79">
        <v>11</v>
      </c>
      <c r="AK69" s="77">
        <f t="shared" si="14"/>
        <v>5.5837563451776651E-2</v>
      </c>
      <c r="AL69" s="79">
        <v>186</v>
      </c>
      <c r="AM69" s="77">
        <f t="shared" si="15"/>
        <v>0.9441624365482234</v>
      </c>
      <c r="AN69" s="101">
        <f t="shared" si="16"/>
        <v>9026</v>
      </c>
      <c r="AO69" s="79">
        <f t="shared" si="55"/>
        <v>1713</v>
      </c>
      <c r="AP69" s="77">
        <f t="shared" si="17"/>
        <v>0.18978506536671838</v>
      </c>
      <c r="AQ69" s="78">
        <f t="shared" si="56"/>
        <v>7313</v>
      </c>
      <c r="AR69" s="77">
        <f t="shared" si="18"/>
        <v>0.81021493463328165</v>
      </c>
      <c r="AS69" s="98"/>
      <c r="AT69" s="272">
        <v>22</v>
      </c>
      <c r="AU69" s="342" t="s">
        <v>63</v>
      </c>
      <c r="AV69" s="11" t="s">
        <v>157</v>
      </c>
      <c r="AW69" s="225">
        <v>8555</v>
      </c>
      <c r="AX69" s="40">
        <v>1684</v>
      </c>
      <c r="AY69" s="91">
        <v>0.19684395090590298</v>
      </c>
      <c r="AZ69" s="40">
        <v>6871</v>
      </c>
      <c r="BA69" s="91">
        <v>0.80315604909409699</v>
      </c>
      <c r="BB69" s="58">
        <v>64</v>
      </c>
      <c r="BC69" s="32" t="s">
        <v>51</v>
      </c>
      <c r="BD69" s="38">
        <f t="shared" si="19"/>
        <v>9.3865628042843235E-2</v>
      </c>
      <c r="BE69" s="38">
        <f t="shared" si="20"/>
        <v>0.10933987328837114</v>
      </c>
      <c r="BF69" s="38">
        <f t="shared" si="21"/>
        <v>0.90613437195715674</v>
      </c>
      <c r="BG69" s="38">
        <f t="shared" si="22"/>
        <v>0.89066012671162886</v>
      </c>
      <c r="BH69" s="38">
        <f t="shared" si="23"/>
        <v>7.6638477801268499E-3</v>
      </c>
      <c r="BI69" s="38">
        <f t="shared" si="24"/>
        <v>8.2381078926388514E-3</v>
      </c>
      <c r="BJ69" s="38">
        <f t="shared" si="25"/>
        <v>0.99233615221987315</v>
      </c>
      <c r="BK69" s="38">
        <f t="shared" si="26"/>
        <v>0.9917618921073611</v>
      </c>
    </row>
    <row r="70" spans="2:63" s="12" customFormat="1" ht="13.5" customHeight="1">
      <c r="B70" s="263"/>
      <c r="C70" s="330"/>
      <c r="D70" s="70" t="s">
        <v>158</v>
      </c>
      <c r="E70" s="102">
        <v>20</v>
      </c>
      <c r="F70" s="69">
        <v>1</v>
      </c>
      <c r="G70" s="67">
        <f t="shared" si="2"/>
        <v>0.05</v>
      </c>
      <c r="H70" s="69">
        <v>19</v>
      </c>
      <c r="I70" s="67">
        <f t="shared" si="3"/>
        <v>0.95</v>
      </c>
      <c r="J70" s="102">
        <v>62</v>
      </c>
      <c r="K70" s="69">
        <v>1</v>
      </c>
      <c r="L70" s="67">
        <f t="shared" si="4"/>
        <v>1.6129032258064516E-2</v>
      </c>
      <c r="M70" s="69">
        <v>61</v>
      </c>
      <c r="N70" s="67">
        <f t="shared" si="5"/>
        <v>0.9838709677419355</v>
      </c>
      <c r="O70" s="102">
        <v>2848</v>
      </c>
      <c r="P70" s="69">
        <v>73</v>
      </c>
      <c r="Q70" s="67">
        <f t="shared" si="6"/>
        <v>2.5632022471910113E-2</v>
      </c>
      <c r="R70" s="69">
        <v>2775</v>
      </c>
      <c r="S70" s="67">
        <f t="shared" si="7"/>
        <v>0.9743679775280899</v>
      </c>
      <c r="T70" s="102">
        <v>2279</v>
      </c>
      <c r="U70" s="69">
        <v>69</v>
      </c>
      <c r="V70" s="67">
        <f t="shared" si="8"/>
        <v>3.0276437033786747E-2</v>
      </c>
      <c r="W70" s="69">
        <v>2210</v>
      </c>
      <c r="X70" s="67">
        <f t="shared" si="9"/>
        <v>0.9697235629662132</v>
      </c>
      <c r="Y70" s="102">
        <v>1502</v>
      </c>
      <c r="Z70" s="69">
        <v>33</v>
      </c>
      <c r="AA70" s="67">
        <f t="shared" si="10"/>
        <v>2.1970705725699067E-2</v>
      </c>
      <c r="AB70" s="69">
        <v>1469</v>
      </c>
      <c r="AC70" s="67">
        <f t="shared" si="11"/>
        <v>0.97802929427430096</v>
      </c>
      <c r="AD70" s="102">
        <v>710</v>
      </c>
      <c r="AE70" s="69">
        <v>12</v>
      </c>
      <c r="AF70" s="67">
        <f t="shared" si="12"/>
        <v>1.6901408450704224E-2</v>
      </c>
      <c r="AG70" s="69">
        <v>698</v>
      </c>
      <c r="AH70" s="67">
        <f t="shared" si="13"/>
        <v>0.9830985915492958</v>
      </c>
      <c r="AI70" s="102">
        <v>272</v>
      </c>
      <c r="AJ70" s="69">
        <v>2</v>
      </c>
      <c r="AK70" s="67">
        <f t="shared" si="14"/>
        <v>7.3529411764705881E-3</v>
      </c>
      <c r="AL70" s="69">
        <v>270</v>
      </c>
      <c r="AM70" s="67">
        <f t="shared" si="15"/>
        <v>0.99264705882352944</v>
      </c>
      <c r="AN70" s="102">
        <f t="shared" si="16"/>
        <v>7693</v>
      </c>
      <c r="AO70" s="69">
        <f t="shared" si="55"/>
        <v>191</v>
      </c>
      <c r="AP70" s="67">
        <f t="shared" si="17"/>
        <v>2.4827765501104902E-2</v>
      </c>
      <c r="AQ70" s="68">
        <f t="shared" si="56"/>
        <v>7502</v>
      </c>
      <c r="AR70" s="67">
        <f t="shared" si="18"/>
        <v>0.97517223449889512</v>
      </c>
      <c r="AS70" s="98"/>
      <c r="AT70" s="272"/>
      <c r="AU70" s="342"/>
      <c r="AV70" s="11" t="s">
        <v>158</v>
      </c>
      <c r="AW70" s="225">
        <v>7753</v>
      </c>
      <c r="AX70" s="40">
        <v>145</v>
      </c>
      <c r="AY70" s="91">
        <v>1.8702437766026054E-2</v>
      </c>
      <c r="AZ70" s="40">
        <v>7608</v>
      </c>
      <c r="BA70" s="91">
        <v>0.98129756223397391</v>
      </c>
      <c r="BB70" s="58">
        <v>65</v>
      </c>
      <c r="BC70" s="32" t="s">
        <v>11</v>
      </c>
      <c r="BD70" s="38">
        <f t="shared" si="19"/>
        <v>0.1875242154203797</v>
      </c>
      <c r="BE70" s="38">
        <f t="shared" si="20"/>
        <v>0.21022258862324814</v>
      </c>
      <c r="BF70" s="38">
        <f t="shared" si="21"/>
        <v>0.81247578457962033</v>
      </c>
      <c r="BG70" s="38">
        <f t="shared" si="22"/>
        <v>0.78977741137675184</v>
      </c>
      <c r="BH70" s="38">
        <f t="shared" si="23"/>
        <v>1.0847107438016529E-2</v>
      </c>
      <c r="BI70" s="38">
        <f t="shared" si="24"/>
        <v>8.9899524061343213E-3</v>
      </c>
      <c r="BJ70" s="38">
        <f t="shared" si="25"/>
        <v>0.98915289256198347</v>
      </c>
      <c r="BK70" s="38">
        <f t="shared" si="26"/>
        <v>0.99101004759386568</v>
      </c>
    </row>
    <row r="71" spans="2:63" s="12" customFormat="1" ht="13.5" customHeight="1">
      <c r="B71" s="264"/>
      <c r="C71" s="332"/>
      <c r="D71" s="76" t="s">
        <v>74</v>
      </c>
      <c r="E71" s="103">
        <v>43</v>
      </c>
      <c r="F71" s="75">
        <v>7</v>
      </c>
      <c r="G71" s="13">
        <f t="shared" ref="G71:G134" si="57">IFERROR(F71/E71,"-")</f>
        <v>0.16279069767441862</v>
      </c>
      <c r="H71" s="75">
        <v>36</v>
      </c>
      <c r="I71" s="13">
        <f t="shared" ref="I71:I134" si="58">IFERROR(H71/E71,"-")</f>
        <v>0.83720930232558144</v>
      </c>
      <c r="J71" s="103">
        <v>150</v>
      </c>
      <c r="K71" s="75">
        <v>11</v>
      </c>
      <c r="L71" s="13">
        <f t="shared" ref="L71:L134" si="59">IFERROR(K71/J71,"-")</f>
        <v>7.3333333333333334E-2</v>
      </c>
      <c r="M71" s="75">
        <v>139</v>
      </c>
      <c r="N71" s="13">
        <f t="shared" ref="N71:N134" si="60">IFERROR(M71/J71,"-")</f>
        <v>0.92666666666666664</v>
      </c>
      <c r="O71" s="103">
        <v>6296</v>
      </c>
      <c r="P71" s="75">
        <v>806</v>
      </c>
      <c r="Q71" s="13">
        <f t="shared" ref="Q71:Q134" si="61">IFERROR(P71/O71,"-")</f>
        <v>0.12801778907242695</v>
      </c>
      <c r="R71" s="75">
        <v>5490</v>
      </c>
      <c r="S71" s="13">
        <f t="shared" ref="S71:S134" si="62">IFERROR(R71/O71,"-")</f>
        <v>0.87198221092757311</v>
      </c>
      <c r="T71" s="103">
        <v>5218</v>
      </c>
      <c r="U71" s="75">
        <v>683</v>
      </c>
      <c r="V71" s="13">
        <f t="shared" ref="V71:V134" si="63">IFERROR(U71/T71,"-")</f>
        <v>0.13089306247604446</v>
      </c>
      <c r="W71" s="75">
        <v>4535</v>
      </c>
      <c r="X71" s="13">
        <f t="shared" ref="X71:X134" si="64">IFERROR(W71/T71,"-")</f>
        <v>0.86910693752395551</v>
      </c>
      <c r="Y71" s="103">
        <v>3191</v>
      </c>
      <c r="Z71" s="75">
        <v>311</v>
      </c>
      <c r="AA71" s="13">
        <f t="shared" ref="AA71:AA134" si="65">IFERROR(Z71/Y71,"-")</f>
        <v>9.7461610780319646E-2</v>
      </c>
      <c r="AB71" s="75">
        <v>2880</v>
      </c>
      <c r="AC71" s="13">
        <f t="shared" ref="AC71:AC134" si="66">IFERROR(AB71/Y71,"-")</f>
        <v>0.90253838921968033</v>
      </c>
      <c r="AD71" s="103">
        <v>1352</v>
      </c>
      <c r="AE71" s="75">
        <v>73</v>
      </c>
      <c r="AF71" s="13">
        <f t="shared" ref="AF71:AF134" si="67">IFERROR(AE71/AD71,"-")</f>
        <v>5.3994082840236685E-2</v>
      </c>
      <c r="AG71" s="75">
        <v>1279</v>
      </c>
      <c r="AH71" s="13">
        <f t="shared" ref="AH71:AH134" si="68">IFERROR(AG71/AD71,"-")</f>
        <v>0.94600591715976334</v>
      </c>
      <c r="AI71" s="103">
        <v>469</v>
      </c>
      <c r="AJ71" s="75">
        <v>13</v>
      </c>
      <c r="AK71" s="13">
        <f t="shared" ref="AK71:AK134" si="69">IFERROR(AJ71/AI71,"-")</f>
        <v>2.7718550106609809E-2</v>
      </c>
      <c r="AL71" s="75">
        <v>456</v>
      </c>
      <c r="AM71" s="13">
        <f t="shared" ref="AM71:AM134" si="70">IFERROR(AL71/AI71,"-")</f>
        <v>0.97228144989339016</v>
      </c>
      <c r="AN71" s="103">
        <f t="shared" ref="AN71:AN134" si="71">SUM(E71,J71,O71,T71,Y71,AD71,AI71,)</f>
        <v>16719</v>
      </c>
      <c r="AO71" s="75">
        <f t="shared" si="55"/>
        <v>1904</v>
      </c>
      <c r="AP71" s="13">
        <f t="shared" ref="AP71:AP134" si="72">IFERROR(AO71/AN71,"-")</f>
        <v>0.11388240923500209</v>
      </c>
      <c r="AQ71" s="34">
        <f t="shared" si="56"/>
        <v>14815</v>
      </c>
      <c r="AR71" s="13">
        <f t="shared" ref="AR71:AR134" si="73">IFERROR(AQ71/AN71,"-")</f>
        <v>0.88611759076499785</v>
      </c>
      <c r="AS71" s="98"/>
      <c r="AT71" s="272"/>
      <c r="AU71" s="342"/>
      <c r="AV71" s="160" t="s">
        <v>74</v>
      </c>
      <c r="AW71" s="225">
        <v>16308</v>
      </c>
      <c r="AX71" s="40">
        <v>1829</v>
      </c>
      <c r="AY71" s="91">
        <v>0.11215354427274957</v>
      </c>
      <c r="AZ71" s="40">
        <v>14479</v>
      </c>
      <c r="BA71" s="91">
        <v>0.88784645572725041</v>
      </c>
      <c r="BB71" s="58">
        <v>66</v>
      </c>
      <c r="BC71" s="32" t="s">
        <v>5</v>
      </c>
      <c r="BD71" s="38">
        <f t="shared" ref="BD71:BD80" si="74">INDEX($AP:$AP,(ROW()+(BB71*2)-2))</f>
        <v>0.24683544303797469</v>
      </c>
      <c r="BE71" s="38">
        <f t="shared" ref="BE71:BE80" si="75">INDEX($AY:$AY,(ROW()+(BB71*2)-2))</f>
        <v>0.23716814159292035</v>
      </c>
      <c r="BF71" s="38">
        <f t="shared" ref="BF71:BF80" si="76">INDEX($AR:$AR,(ROW()+(BB71*2)-2))</f>
        <v>0.75316455696202533</v>
      </c>
      <c r="BG71" s="38">
        <f t="shared" ref="BG71:BG80" si="77">INDEX($BA:$BA,(ROW()+(BB71*2)-2))</f>
        <v>0.76283185840707968</v>
      </c>
      <c r="BH71" s="38">
        <f t="shared" ref="BH71:BH80" si="78">INDEX($AP:$AP,(ROW()+(BB71*2)-1))</f>
        <v>1.1076923076923076E-2</v>
      </c>
      <c r="BI71" s="38">
        <f t="shared" ref="BI71:BI80" si="79">INDEX($AY:$AY,(ROW()+(BB71*2)-1))</f>
        <v>8.0645161290322578E-3</v>
      </c>
      <c r="BJ71" s="38">
        <f t="shared" ref="BJ71:BJ80" si="80">INDEX($AR:$AR,(ROW()+(BB71*2)-1))</f>
        <v>0.9889230769230769</v>
      </c>
      <c r="BK71" s="38">
        <f t="shared" ref="BK71:BK80" si="81">INDEX($BA:$BA,(ROW()+(BB71*2)-1))</f>
        <v>0.99193548387096775</v>
      </c>
    </row>
    <row r="72" spans="2:63" s="12" customFormat="1" ht="13.5" customHeight="1">
      <c r="B72" s="262">
        <v>23</v>
      </c>
      <c r="C72" s="329" t="s">
        <v>121</v>
      </c>
      <c r="D72" s="80" t="s">
        <v>157</v>
      </c>
      <c r="E72" s="101">
        <v>39</v>
      </c>
      <c r="F72" s="79">
        <v>4</v>
      </c>
      <c r="G72" s="77">
        <f t="shared" si="57"/>
        <v>0.10256410256410256</v>
      </c>
      <c r="H72" s="79">
        <v>35</v>
      </c>
      <c r="I72" s="77">
        <f t="shared" si="58"/>
        <v>0.89743589743589747</v>
      </c>
      <c r="J72" s="101">
        <v>111</v>
      </c>
      <c r="K72" s="79">
        <v>16</v>
      </c>
      <c r="L72" s="77">
        <f t="shared" si="59"/>
        <v>0.14414414414414414</v>
      </c>
      <c r="M72" s="79">
        <v>95</v>
      </c>
      <c r="N72" s="77">
        <f t="shared" si="60"/>
        <v>0.85585585585585588</v>
      </c>
      <c r="O72" s="101">
        <v>5195</v>
      </c>
      <c r="P72" s="79">
        <v>995</v>
      </c>
      <c r="Q72" s="77">
        <f t="shared" si="61"/>
        <v>0.1915303176130895</v>
      </c>
      <c r="R72" s="79">
        <v>4200</v>
      </c>
      <c r="S72" s="77">
        <f t="shared" si="62"/>
        <v>0.80846968238691053</v>
      </c>
      <c r="T72" s="101">
        <v>5183</v>
      </c>
      <c r="U72" s="79">
        <v>931</v>
      </c>
      <c r="V72" s="77">
        <f t="shared" si="63"/>
        <v>0.1796256994018908</v>
      </c>
      <c r="W72" s="79">
        <v>4252</v>
      </c>
      <c r="X72" s="77">
        <f t="shared" si="64"/>
        <v>0.82037430059810923</v>
      </c>
      <c r="Y72" s="101">
        <v>2993</v>
      </c>
      <c r="Z72" s="79">
        <v>431</v>
      </c>
      <c r="AA72" s="77">
        <f t="shared" si="65"/>
        <v>0.14400267290344138</v>
      </c>
      <c r="AB72" s="79">
        <v>2562</v>
      </c>
      <c r="AC72" s="77">
        <f t="shared" si="66"/>
        <v>0.85599732709655862</v>
      </c>
      <c r="AD72" s="101">
        <v>1052</v>
      </c>
      <c r="AE72" s="79">
        <v>90</v>
      </c>
      <c r="AF72" s="77">
        <f t="shared" si="67"/>
        <v>8.5551330798479083E-2</v>
      </c>
      <c r="AG72" s="79">
        <v>962</v>
      </c>
      <c r="AH72" s="77">
        <f t="shared" si="68"/>
        <v>0.9144486692015209</v>
      </c>
      <c r="AI72" s="101">
        <v>253</v>
      </c>
      <c r="AJ72" s="79">
        <v>8</v>
      </c>
      <c r="AK72" s="77">
        <f t="shared" si="69"/>
        <v>3.1620553359683792E-2</v>
      </c>
      <c r="AL72" s="79">
        <v>245</v>
      </c>
      <c r="AM72" s="77">
        <f t="shared" si="70"/>
        <v>0.96837944664031617</v>
      </c>
      <c r="AN72" s="101">
        <f t="shared" si="71"/>
        <v>14826</v>
      </c>
      <c r="AO72" s="79">
        <f t="shared" si="55"/>
        <v>2475</v>
      </c>
      <c r="AP72" s="77">
        <f t="shared" si="72"/>
        <v>0.16693646297045731</v>
      </c>
      <c r="AQ72" s="78">
        <f t="shared" si="56"/>
        <v>12351</v>
      </c>
      <c r="AR72" s="77">
        <f t="shared" si="73"/>
        <v>0.83306353702954272</v>
      </c>
      <c r="AS72" s="98"/>
      <c r="AT72" s="272">
        <v>23</v>
      </c>
      <c r="AU72" s="342" t="s">
        <v>121</v>
      </c>
      <c r="AV72" s="11" t="s">
        <v>157</v>
      </c>
      <c r="AW72" s="225">
        <v>14618</v>
      </c>
      <c r="AX72" s="40">
        <v>2433</v>
      </c>
      <c r="AY72" s="91">
        <v>0.16643863729648378</v>
      </c>
      <c r="AZ72" s="40">
        <v>12185</v>
      </c>
      <c r="BA72" s="91">
        <v>0.83356136270351622</v>
      </c>
      <c r="BB72" s="58">
        <v>67</v>
      </c>
      <c r="BC72" s="32" t="s">
        <v>6</v>
      </c>
      <c r="BD72" s="38">
        <f t="shared" si="74"/>
        <v>0.22313203684749233</v>
      </c>
      <c r="BE72" s="38">
        <f t="shared" si="75"/>
        <v>0.17634635691657866</v>
      </c>
      <c r="BF72" s="38">
        <f t="shared" si="76"/>
        <v>0.77686796315250772</v>
      </c>
      <c r="BG72" s="38">
        <f t="shared" si="77"/>
        <v>0.82365364308342137</v>
      </c>
      <c r="BH72" s="38">
        <f t="shared" si="78"/>
        <v>1.3485477178423237E-2</v>
      </c>
      <c r="BI72" s="38">
        <f t="shared" si="79"/>
        <v>1.2591815320041973E-2</v>
      </c>
      <c r="BJ72" s="38">
        <f t="shared" si="80"/>
        <v>0.98651452282157681</v>
      </c>
      <c r="BK72" s="38">
        <f t="shared" si="81"/>
        <v>0.98740818467995806</v>
      </c>
    </row>
    <row r="73" spans="2:63" s="12" customFormat="1" ht="13.5" customHeight="1">
      <c r="B73" s="263"/>
      <c r="C73" s="330"/>
      <c r="D73" s="70" t="s">
        <v>158</v>
      </c>
      <c r="E73" s="102">
        <v>35</v>
      </c>
      <c r="F73" s="69">
        <v>0</v>
      </c>
      <c r="G73" s="67">
        <f t="shared" si="57"/>
        <v>0</v>
      </c>
      <c r="H73" s="69">
        <v>35</v>
      </c>
      <c r="I73" s="67">
        <f t="shared" si="58"/>
        <v>1</v>
      </c>
      <c r="J73" s="102">
        <v>112</v>
      </c>
      <c r="K73" s="69">
        <v>0</v>
      </c>
      <c r="L73" s="67">
        <f t="shared" si="59"/>
        <v>0</v>
      </c>
      <c r="M73" s="69">
        <v>112</v>
      </c>
      <c r="N73" s="67">
        <f t="shared" si="60"/>
        <v>1</v>
      </c>
      <c r="O73" s="102">
        <v>4240</v>
      </c>
      <c r="P73" s="69">
        <v>42</v>
      </c>
      <c r="Q73" s="67">
        <f t="shared" si="61"/>
        <v>9.9056603773584901E-3</v>
      </c>
      <c r="R73" s="69">
        <v>4198</v>
      </c>
      <c r="S73" s="67">
        <f t="shared" si="62"/>
        <v>0.99009433962264148</v>
      </c>
      <c r="T73" s="102">
        <v>4072</v>
      </c>
      <c r="U73" s="69">
        <v>38</v>
      </c>
      <c r="V73" s="67">
        <f t="shared" si="63"/>
        <v>9.3320235756385074E-3</v>
      </c>
      <c r="W73" s="69">
        <v>4034</v>
      </c>
      <c r="X73" s="67">
        <f t="shared" si="64"/>
        <v>0.99066797642436144</v>
      </c>
      <c r="Y73" s="102">
        <v>2769</v>
      </c>
      <c r="Z73" s="69">
        <v>21</v>
      </c>
      <c r="AA73" s="67">
        <f t="shared" si="65"/>
        <v>7.5839653304442039E-3</v>
      </c>
      <c r="AB73" s="69">
        <v>2748</v>
      </c>
      <c r="AC73" s="67">
        <f t="shared" si="66"/>
        <v>0.99241603466955575</v>
      </c>
      <c r="AD73" s="102">
        <v>1199</v>
      </c>
      <c r="AE73" s="69">
        <v>5</v>
      </c>
      <c r="AF73" s="67">
        <f t="shared" si="67"/>
        <v>4.1701417848206837E-3</v>
      </c>
      <c r="AG73" s="69">
        <v>1194</v>
      </c>
      <c r="AH73" s="67">
        <f t="shared" si="68"/>
        <v>0.99582985821517933</v>
      </c>
      <c r="AI73" s="102">
        <v>343</v>
      </c>
      <c r="AJ73" s="69">
        <v>0</v>
      </c>
      <c r="AK73" s="67">
        <f t="shared" si="69"/>
        <v>0</v>
      </c>
      <c r="AL73" s="69">
        <v>343</v>
      </c>
      <c r="AM73" s="67">
        <f t="shared" si="70"/>
        <v>1</v>
      </c>
      <c r="AN73" s="102">
        <f t="shared" si="71"/>
        <v>12770</v>
      </c>
      <c r="AO73" s="69">
        <f t="shared" si="55"/>
        <v>106</v>
      </c>
      <c r="AP73" s="67">
        <f t="shared" si="72"/>
        <v>8.3007047768206728E-3</v>
      </c>
      <c r="AQ73" s="68">
        <f t="shared" si="56"/>
        <v>12664</v>
      </c>
      <c r="AR73" s="67">
        <f t="shared" si="73"/>
        <v>0.99169929522317934</v>
      </c>
      <c r="AS73" s="98"/>
      <c r="AT73" s="272"/>
      <c r="AU73" s="342"/>
      <c r="AV73" s="11" t="s">
        <v>158</v>
      </c>
      <c r="AW73" s="225">
        <v>12705</v>
      </c>
      <c r="AX73" s="40">
        <v>124</v>
      </c>
      <c r="AY73" s="91">
        <v>9.7599370326643051E-3</v>
      </c>
      <c r="AZ73" s="40">
        <v>12581</v>
      </c>
      <c r="BA73" s="91">
        <v>0.99024006296733569</v>
      </c>
      <c r="BB73" s="58">
        <v>68</v>
      </c>
      <c r="BC73" s="32" t="s">
        <v>52</v>
      </c>
      <c r="BD73" s="38">
        <f t="shared" si="74"/>
        <v>0.2065063649222065</v>
      </c>
      <c r="BE73" s="38">
        <f t="shared" si="75"/>
        <v>0.19058641975308643</v>
      </c>
      <c r="BF73" s="38">
        <f t="shared" si="76"/>
        <v>0.79349363507779347</v>
      </c>
      <c r="BG73" s="38">
        <f t="shared" si="77"/>
        <v>0.80941358024691357</v>
      </c>
      <c r="BH73" s="38">
        <f t="shared" si="78"/>
        <v>7.5630252100840336E-3</v>
      </c>
      <c r="BI73" s="38">
        <f t="shared" si="79"/>
        <v>1.7418844022169439E-2</v>
      </c>
      <c r="BJ73" s="38">
        <f t="shared" si="80"/>
        <v>0.99243697478991599</v>
      </c>
      <c r="BK73" s="38">
        <f t="shared" si="81"/>
        <v>0.98258115597783058</v>
      </c>
    </row>
    <row r="74" spans="2:63" s="12" customFormat="1" ht="13.5" customHeight="1">
      <c r="B74" s="264"/>
      <c r="C74" s="332"/>
      <c r="D74" s="76" t="s">
        <v>74</v>
      </c>
      <c r="E74" s="103">
        <v>74</v>
      </c>
      <c r="F74" s="75">
        <v>4</v>
      </c>
      <c r="G74" s="13">
        <f t="shared" si="57"/>
        <v>5.4054054054054057E-2</v>
      </c>
      <c r="H74" s="75">
        <v>70</v>
      </c>
      <c r="I74" s="13">
        <f t="shared" si="58"/>
        <v>0.94594594594594594</v>
      </c>
      <c r="J74" s="103">
        <v>223</v>
      </c>
      <c r="K74" s="75">
        <v>16</v>
      </c>
      <c r="L74" s="13">
        <f t="shared" si="59"/>
        <v>7.1748878923766815E-2</v>
      </c>
      <c r="M74" s="75">
        <v>207</v>
      </c>
      <c r="N74" s="13">
        <f t="shared" si="60"/>
        <v>0.9282511210762332</v>
      </c>
      <c r="O74" s="103">
        <v>9435</v>
      </c>
      <c r="P74" s="75">
        <v>1037</v>
      </c>
      <c r="Q74" s="13">
        <f t="shared" si="61"/>
        <v>0.10990990990990991</v>
      </c>
      <c r="R74" s="75">
        <v>8398</v>
      </c>
      <c r="S74" s="13">
        <f t="shared" si="62"/>
        <v>0.8900900900900901</v>
      </c>
      <c r="T74" s="103">
        <v>9255</v>
      </c>
      <c r="U74" s="75">
        <v>969</v>
      </c>
      <c r="V74" s="13">
        <f t="shared" si="63"/>
        <v>0.10470016207455429</v>
      </c>
      <c r="W74" s="75">
        <v>8286</v>
      </c>
      <c r="X74" s="13">
        <f t="shared" si="64"/>
        <v>0.89529983792544565</v>
      </c>
      <c r="Y74" s="103">
        <v>5762</v>
      </c>
      <c r="Z74" s="75">
        <v>452</v>
      </c>
      <c r="AA74" s="13">
        <f t="shared" si="65"/>
        <v>7.8444984380423466E-2</v>
      </c>
      <c r="AB74" s="75">
        <v>5310</v>
      </c>
      <c r="AC74" s="13">
        <f t="shared" si="66"/>
        <v>0.92155501561957653</v>
      </c>
      <c r="AD74" s="103">
        <v>2251</v>
      </c>
      <c r="AE74" s="75">
        <v>95</v>
      </c>
      <c r="AF74" s="13">
        <f t="shared" si="67"/>
        <v>4.2203465126610398E-2</v>
      </c>
      <c r="AG74" s="75">
        <v>2156</v>
      </c>
      <c r="AH74" s="13">
        <f t="shared" si="68"/>
        <v>0.95779653487338956</v>
      </c>
      <c r="AI74" s="103">
        <v>596</v>
      </c>
      <c r="AJ74" s="75">
        <v>8</v>
      </c>
      <c r="AK74" s="13">
        <f t="shared" si="69"/>
        <v>1.3422818791946308E-2</v>
      </c>
      <c r="AL74" s="75">
        <v>588</v>
      </c>
      <c r="AM74" s="13">
        <f t="shared" si="70"/>
        <v>0.98657718120805371</v>
      </c>
      <c r="AN74" s="103">
        <f t="shared" si="71"/>
        <v>27596</v>
      </c>
      <c r="AO74" s="75">
        <f t="shared" si="55"/>
        <v>2581</v>
      </c>
      <c r="AP74" s="13">
        <f t="shared" si="72"/>
        <v>9.3528047543122189E-2</v>
      </c>
      <c r="AQ74" s="34">
        <f t="shared" si="56"/>
        <v>25015</v>
      </c>
      <c r="AR74" s="13">
        <f t="shared" si="73"/>
        <v>0.90647195245687784</v>
      </c>
      <c r="AS74" s="98"/>
      <c r="AT74" s="272"/>
      <c r="AU74" s="342"/>
      <c r="AV74" s="160" t="s">
        <v>74</v>
      </c>
      <c r="AW74" s="225">
        <v>27323</v>
      </c>
      <c r="AX74" s="40">
        <v>2557</v>
      </c>
      <c r="AY74" s="91">
        <v>9.3584159865314931E-2</v>
      </c>
      <c r="AZ74" s="40">
        <v>24766</v>
      </c>
      <c r="BA74" s="91">
        <v>0.90641584013468501</v>
      </c>
      <c r="BB74" s="58">
        <v>69</v>
      </c>
      <c r="BC74" s="32" t="s">
        <v>53</v>
      </c>
      <c r="BD74" s="38">
        <f t="shared" si="74"/>
        <v>0.21041412911084043</v>
      </c>
      <c r="BE74" s="38">
        <f t="shared" si="75"/>
        <v>0.2092022509102946</v>
      </c>
      <c r="BF74" s="38">
        <f t="shared" si="76"/>
        <v>0.78958587088915955</v>
      </c>
      <c r="BG74" s="38">
        <f t="shared" si="77"/>
        <v>0.79079774908970535</v>
      </c>
      <c r="BH74" s="38">
        <f t="shared" si="78"/>
        <v>1.3481631277384564E-2</v>
      </c>
      <c r="BI74" s="38">
        <f t="shared" si="79"/>
        <v>1.7826534110387385E-2</v>
      </c>
      <c r="BJ74" s="38">
        <f t="shared" si="80"/>
        <v>0.98651836872261545</v>
      </c>
      <c r="BK74" s="38">
        <f t="shared" si="81"/>
        <v>0.98217346588961263</v>
      </c>
    </row>
    <row r="75" spans="2:63" s="12" customFormat="1" ht="13.5" customHeight="1">
      <c r="B75" s="262">
        <v>24</v>
      </c>
      <c r="C75" s="329" t="s">
        <v>122</v>
      </c>
      <c r="D75" s="80" t="s">
        <v>157</v>
      </c>
      <c r="E75" s="101">
        <v>18</v>
      </c>
      <c r="F75" s="79">
        <v>1</v>
      </c>
      <c r="G75" s="77">
        <f t="shared" si="57"/>
        <v>5.5555555555555552E-2</v>
      </c>
      <c r="H75" s="79">
        <v>17</v>
      </c>
      <c r="I75" s="77">
        <f t="shared" si="58"/>
        <v>0.94444444444444442</v>
      </c>
      <c r="J75" s="101">
        <v>60</v>
      </c>
      <c r="K75" s="79">
        <v>1</v>
      </c>
      <c r="L75" s="77">
        <f t="shared" si="59"/>
        <v>1.6666666666666666E-2</v>
      </c>
      <c r="M75" s="79">
        <v>59</v>
      </c>
      <c r="N75" s="77">
        <f t="shared" si="60"/>
        <v>0.98333333333333328</v>
      </c>
      <c r="O75" s="101">
        <v>2635</v>
      </c>
      <c r="P75" s="79">
        <v>506</v>
      </c>
      <c r="Q75" s="77">
        <f t="shared" si="61"/>
        <v>0.19203036053130929</v>
      </c>
      <c r="R75" s="79">
        <v>2129</v>
      </c>
      <c r="S75" s="77">
        <f t="shared" si="62"/>
        <v>0.80796963946869071</v>
      </c>
      <c r="T75" s="101">
        <v>2231</v>
      </c>
      <c r="U75" s="79">
        <v>481</v>
      </c>
      <c r="V75" s="77">
        <f t="shared" si="63"/>
        <v>0.21559838637382339</v>
      </c>
      <c r="W75" s="79">
        <v>1750</v>
      </c>
      <c r="X75" s="77">
        <f t="shared" si="64"/>
        <v>0.78440161362617655</v>
      </c>
      <c r="Y75" s="101">
        <v>1459</v>
      </c>
      <c r="Z75" s="79">
        <v>248</v>
      </c>
      <c r="AA75" s="77">
        <f t="shared" si="65"/>
        <v>0.16997943797121315</v>
      </c>
      <c r="AB75" s="79">
        <v>1211</v>
      </c>
      <c r="AC75" s="77">
        <f t="shared" si="66"/>
        <v>0.83002056202878682</v>
      </c>
      <c r="AD75" s="101">
        <v>592</v>
      </c>
      <c r="AE75" s="79">
        <v>68</v>
      </c>
      <c r="AF75" s="77">
        <f t="shared" si="67"/>
        <v>0.11486486486486487</v>
      </c>
      <c r="AG75" s="79">
        <v>524</v>
      </c>
      <c r="AH75" s="77">
        <f t="shared" si="68"/>
        <v>0.88513513513513509</v>
      </c>
      <c r="AI75" s="101">
        <v>207</v>
      </c>
      <c r="AJ75" s="79">
        <v>14</v>
      </c>
      <c r="AK75" s="77">
        <f t="shared" si="69"/>
        <v>6.7632850241545889E-2</v>
      </c>
      <c r="AL75" s="79">
        <v>193</v>
      </c>
      <c r="AM75" s="77">
        <f t="shared" si="70"/>
        <v>0.93236714975845414</v>
      </c>
      <c r="AN75" s="101">
        <f t="shared" si="71"/>
        <v>7202</v>
      </c>
      <c r="AO75" s="79">
        <f t="shared" si="55"/>
        <v>1319</v>
      </c>
      <c r="AP75" s="77">
        <f t="shared" si="72"/>
        <v>0.18314357123021383</v>
      </c>
      <c r="AQ75" s="78">
        <f t="shared" si="56"/>
        <v>5883</v>
      </c>
      <c r="AR75" s="77">
        <f t="shared" si="73"/>
        <v>0.81685642876978615</v>
      </c>
      <c r="AS75" s="98"/>
      <c r="AT75" s="272">
        <v>24</v>
      </c>
      <c r="AU75" s="342" t="s">
        <v>122</v>
      </c>
      <c r="AV75" s="11" t="s">
        <v>157</v>
      </c>
      <c r="AW75" s="225">
        <v>6877</v>
      </c>
      <c r="AX75" s="40">
        <v>1271</v>
      </c>
      <c r="AY75" s="91">
        <v>0.18481896175657991</v>
      </c>
      <c r="AZ75" s="40">
        <v>5606</v>
      </c>
      <c r="BA75" s="91">
        <v>0.81518103824342014</v>
      </c>
      <c r="BB75" s="58">
        <v>70</v>
      </c>
      <c r="BC75" s="32" t="s">
        <v>54</v>
      </c>
      <c r="BD75" s="38">
        <f t="shared" si="74"/>
        <v>0.23361344537815126</v>
      </c>
      <c r="BE75" s="38">
        <f t="shared" si="75"/>
        <v>0.25426621160409557</v>
      </c>
      <c r="BF75" s="38">
        <f t="shared" si="76"/>
        <v>0.76638655462184879</v>
      </c>
      <c r="BG75" s="38">
        <f t="shared" si="77"/>
        <v>0.74573378839590443</v>
      </c>
      <c r="BH75" s="38">
        <f t="shared" si="78"/>
        <v>2.1459227467811159E-3</v>
      </c>
      <c r="BI75" s="38">
        <f t="shared" si="79"/>
        <v>2.2075055187637969E-3</v>
      </c>
      <c r="BJ75" s="38">
        <f t="shared" si="80"/>
        <v>0.99785407725321884</v>
      </c>
      <c r="BK75" s="38">
        <f t="shared" si="81"/>
        <v>0.99779249448123619</v>
      </c>
    </row>
    <row r="76" spans="2:63" s="12" customFormat="1" ht="13.5" customHeight="1">
      <c r="B76" s="263"/>
      <c r="C76" s="330"/>
      <c r="D76" s="70" t="s">
        <v>158</v>
      </c>
      <c r="E76" s="102">
        <v>14</v>
      </c>
      <c r="F76" s="69">
        <v>0</v>
      </c>
      <c r="G76" s="67">
        <f t="shared" si="57"/>
        <v>0</v>
      </c>
      <c r="H76" s="69">
        <v>14</v>
      </c>
      <c r="I76" s="67">
        <f t="shared" si="58"/>
        <v>1</v>
      </c>
      <c r="J76" s="102">
        <v>35</v>
      </c>
      <c r="K76" s="69">
        <v>0</v>
      </c>
      <c r="L76" s="67">
        <f t="shared" si="59"/>
        <v>0</v>
      </c>
      <c r="M76" s="69">
        <v>35</v>
      </c>
      <c r="N76" s="67">
        <f t="shared" si="60"/>
        <v>1</v>
      </c>
      <c r="O76" s="102">
        <v>1598</v>
      </c>
      <c r="P76" s="69">
        <v>13</v>
      </c>
      <c r="Q76" s="67">
        <f t="shared" si="61"/>
        <v>8.135168961201502E-3</v>
      </c>
      <c r="R76" s="69">
        <v>1585</v>
      </c>
      <c r="S76" s="67">
        <f t="shared" si="62"/>
        <v>0.99186483103879852</v>
      </c>
      <c r="T76" s="102">
        <v>1316</v>
      </c>
      <c r="U76" s="69">
        <v>10</v>
      </c>
      <c r="V76" s="67">
        <f t="shared" si="63"/>
        <v>7.5987841945288756E-3</v>
      </c>
      <c r="W76" s="69">
        <v>1306</v>
      </c>
      <c r="X76" s="67">
        <f t="shared" si="64"/>
        <v>0.99240121580547114</v>
      </c>
      <c r="Y76" s="102">
        <v>979</v>
      </c>
      <c r="Z76" s="69">
        <v>4</v>
      </c>
      <c r="AA76" s="67">
        <f t="shared" si="65"/>
        <v>4.0858018386108275E-3</v>
      </c>
      <c r="AB76" s="69">
        <v>975</v>
      </c>
      <c r="AC76" s="67">
        <f t="shared" si="66"/>
        <v>0.99591419816138915</v>
      </c>
      <c r="AD76" s="102">
        <v>532</v>
      </c>
      <c r="AE76" s="69">
        <v>1</v>
      </c>
      <c r="AF76" s="67">
        <f t="shared" si="67"/>
        <v>1.8796992481203006E-3</v>
      </c>
      <c r="AG76" s="69">
        <v>531</v>
      </c>
      <c r="AH76" s="67">
        <f t="shared" si="68"/>
        <v>0.99812030075187974</v>
      </c>
      <c r="AI76" s="102">
        <v>184</v>
      </c>
      <c r="AJ76" s="69">
        <v>0</v>
      </c>
      <c r="AK76" s="67">
        <f t="shared" si="69"/>
        <v>0</v>
      </c>
      <c r="AL76" s="69">
        <v>184</v>
      </c>
      <c r="AM76" s="67">
        <f t="shared" si="70"/>
        <v>1</v>
      </c>
      <c r="AN76" s="102">
        <f t="shared" si="71"/>
        <v>4658</v>
      </c>
      <c r="AO76" s="69">
        <f t="shared" si="55"/>
        <v>28</v>
      </c>
      <c r="AP76" s="67">
        <f t="shared" si="72"/>
        <v>6.0111635895234005E-3</v>
      </c>
      <c r="AQ76" s="68">
        <f t="shared" si="56"/>
        <v>4630</v>
      </c>
      <c r="AR76" s="67">
        <f t="shared" si="73"/>
        <v>0.99398883641047664</v>
      </c>
      <c r="AS76" s="98"/>
      <c r="AT76" s="272"/>
      <c r="AU76" s="342"/>
      <c r="AV76" s="11" t="s">
        <v>158</v>
      </c>
      <c r="AW76" s="225">
        <v>4748</v>
      </c>
      <c r="AX76" s="40">
        <v>28</v>
      </c>
      <c r="AY76" s="91">
        <v>5.8972198820556026E-3</v>
      </c>
      <c r="AZ76" s="40">
        <v>4720</v>
      </c>
      <c r="BA76" s="91">
        <v>0.9941027801179444</v>
      </c>
      <c r="BB76" s="58">
        <v>71</v>
      </c>
      <c r="BC76" s="32" t="s">
        <v>55</v>
      </c>
      <c r="BD76" s="38">
        <f t="shared" si="74"/>
        <v>6.2612883804936792E-2</v>
      </c>
      <c r="BE76" s="38">
        <f t="shared" si="75"/>
        <v>6.746987951807229E-2</v>
      </c>
      <c r="BF76" s="38">
        <f t="shared" si="76"/>
        <v>0.93738711619506321</v>
      </c>
      <c r="BG76" s="38">
        <f t="shared" si="77"/>
        <v>0.93253012048192774</v>
      </c>
      <c r="BH76" s="38">
        <f t="shared" si="78"/>
        <v>1.2779552715654952E-3</v>
      </c>
      <c r="BI76" s="38">
        <f t="shared" si="79"/>
        <v>6.6533599467731206E-4</v>
      </c>
      <c r="BJ76" s="38">
        <f t="shared" si="80"/>
        <v>0.99872204472843451</v>
      </c>
      <c r="BK76" s="38">
        <f t="shared" si="81"/>
        <v>0.99933466400532267</v>
      </c>
    </row>
    <row r="77" spans="2:63" s="12" customFormat="1" ht="13.5" customHeight="1">
      <c r="B77" s="264"/>
      <c r="C77" s="332"/>
      <c r="D77" s="76" t="s">
        <v>74</v>
      </c>
      <c r="E77" s="103">
        <v>32</v>
      </c>
      <c r="F77" s="75">
        <v>1</v>
      </c>
      <c r="G77" s="13">
        <f t="shared" si="57"/>
        <v>3.125E-2</v>
      </c>
      <c r="H77" s="75">
        <v>31</v>
      </c>
      <c r="I77" s="13">
        <f t="shared" si="58"/>
        <v>0.96875</v>
      </c>
      <c r="J77" s="103">
        <v>95</v>
      </c>
      <c r="K77" s="75">
        <v>1</v>
      </c>
      <c r="L77" s="13">
        <f t="shared" si="59"/>
        <v>1.0526315789473684E-2</v>
      </c>
      <c r="M77" s="75">
        <v>94</v>
      </c>
      <c r="N77" s="13">
        <f t="shared" si="60"/>
        <v>0.98947368421052628</v>
      </c>
      <c r="O77" s="103">
        <v>4233</v>
      </c>
      <c r="P77" s="75">
        <v>519</v>
      </c>
      <c r="Q77" s="13">
        <f t="shared" si="61"/>
        <v>0.12260807937632884</v>
      </c>
      <c r="R77" s="75">
        <v>3714</v>
      </c>
      <c r="S77" s="13">
        <f t="shared" si="62"/>
        <v>0.87739192062367111</v>
      </c>
      <c r="T77" s="103">
        <v>3547</v>
      </c>
      <c r="U77" s="75">
        <v>491</v>
      </c>
      <c r="V77" s="13">
        <f t="shared" si="63"/>
        <v>0.13842683958274599</v>
      </c>
      <c r="W77" s="75">
        <v>3056</v>
      </c>
      <c r="X77" s="13">
        <f t="shared" si="64"/>
        <v>0.86157316041725407</v>
      </c>
      <c r="Y77" s="103">
        <v>2438</v>
      </c>
      <c r="Z77" s="75">
        <v>252</v>
      </c>
      <c r="AA77" s="13">
        <f t="shared" si="65"/>
        <v>0.10336341263330599</v>
      </c>
      <c r="AB77" s="75">
        <v>2186</v>
      </c>
      <c r="AC77" s="13">
        <f t="shared" si="66"/>
        <v>0.89663658736669405</v>
      </c>
      <c r="AD77" s="103">
        <v>1124</v>
      </c>
      <c r="AE77" s="75">
        <v>69</v>
      </c>
      <c r="AF77" s="13">
        <f t="shared" si="67"/>
        <v>6.1387900355871883E-2</v>
      </c>
      <c r="AG77" s="75">
        <v>1055</v>
      </c>
      <c r="AH77" s="13">
        <f t="shared" si="68"/>
        <v>0.93861209964412806</v>
      </c>
      <c r="AI77" s="103">
        <v>391</v>
      </c>
      <c r="AJ77" s="75">
        <v>14</v>
      </c>
      <c r="AK77" s="13">
        <f t="shared" si="69"/>
        <v>3.5805626598465472E-2</v>
      </c>
      <c r="AL77" s="75">
        <v>377</v>
      </c>
      <c r="AM77" s="13">
        <f t="shared" si="70"/>
        <v>0.96419437340153458</v>
      </c>
      <c r="AN77" s="103">
        <f t="shared" si="71"/>
        <v>11860</v>
      </c>
      <c r="AO77" s="75">
        <f t="shared" si="55"/>
        <v>1347</v>
      </c>
      <c r="AP77" s="13">
        <f t="shared" si="72"/>
        <v>0.11357504215851602</v>
      </c>
      <c r="AQ77" s="34">
        <f t="shared" si="56"/>
        <v>10513</v>
      </c>
      <c r="AR77" s="13">
        <f t="shared" si="73"/>
        <v>0.88642495784148401</v>
      </c>
      <c r="AS77" s="98"/>
      <c r="AT77" s="272"/>
      <c r="AU77" s="342"/>
      <c r="AV77" s="160" t="s">
        <v>74</v>
      </c>
      <c r="AW77" s="225">
        <v>11625</v>
      </c>
      <c r="AX77" s="40">
        <v>1299</v>
      </c>
      <c r="AY77" s="91">
        <v>0.11174193548387097</v>
      </c>
      <c r="AZ77" s="40">
        <v>10326</v>
      </c>
      <c r="BA77" s="91">
        <v>0.88825806451612899</v>
      </c>
      <c r="BB77" s="58">
        <v>72</v>
      </c>
      <c r="BC77" s="32" t="s">
        <v>31</v>
      </c>
      <c r="BD77" s="38">
        <f t="shared" si="74"/>
        <v>0.11895910780669144</v>
      </c>
      <c r="BE77" s="38">
        <f t="shared" si="75"/>
        <v>0.11893434823977164</v>
      </c>
      <c r="BF77" s="38">
        <f t="shared" si="76"/>
        <v>0.8810408921933085</v>
      </c>
      <c r="BG77" s="38">
        <f t="shared" si="77"/>
        <v>0.88106565176022833</v>
      </c>
      <c r="BH77" s="38">
        <f t="shared" si="78"/>
        <v>6.44468313641246E-3</v>
      </c>
      <c r="BI77" s="38">
        <f t="shared" si="79"/>
        <v>4.459308807134894E-3</v>
      </c>
      <c r="BJ77" s="38">
        <f t="shared" si="80"/>
        <v>0.99355531686358756</v>
      </c>
      <c r="BK77" s="38">
        <f t="shared" si="81"/>
        <v>0.99554069119286515</v>
      </c>
    </row>
    <row r="78" spans="2:63" s="12" customFormat="1" ht="13.5" customHeight="1">
      <c r="B78" s="262">
        <v>25</v>
      </c>
      <c r="C78" s="329" t="s">
        <v>123</v>
      </c>
      <c r="D78" s="80" t="s">
        <v>157</v>
      </c>
      <c r="E78" s="101">
        <v>8</v>
      </c>
      <c r="F78" s="79">
        <v>0</v>
      </c>
      <c r="G78" s="77">
        <f t="shared" si="57"/>
        <v>0</v>
      </c>
      <c r="H78" s="79">
        <v>8</v>
      </c>
      <c r="I78" s="77">
        <f t="shared" si="58"/>
        <v>1</v>
      </c>
      <c r="J78" s="101">
        <v>23</v>
      </c>
      <c r="K78" s="79">
        <v>2</v>
      </c>
      <c r="L78" s="77">
        <f t="shared" si="59"/>
        <v>8.6956521739130432E-2</v>
      </c>
      <c r="M78" s="79">
        <v>21</v>
      </c>
      <c r="N78" s="77">
        <f t="shared" si="60"/>
        <v>0.91304347826086951</v>
      </c>
      <c r="O78" s="101">
        <v>1641</v>
      </c>
      <c r="P78" s="79">
        <v>252</v>
      </c>
      <c r="Q78" s="77">
        <f t="shared" si="61"/>
        <v>0.15356489945155394</v>
      </c>
      <c r="R78" s="79">
        <v>1389</v>
      </c>
      <c r="S78" s="77">
        <f t="shared" si="62"/>
        <v>0.84643510054844606</v>
      </c>
      <c r="T78" s="101">
        <v>1447</v>
      </c>
      <c r="U78" s="79">
        <v>200</v>
      </c>
      <c r="V78" s="77">
        <f t="shared" si="63"/>
        <v>0.138217000691085</v>
      </c>
      <c r="W78" s="79">
        <v>1247</v>
      </c>
      <c r="X78" s="77">
        <f t="shared" si="64"/>
        <v>0.861782999308915</v>
      </c>
      <c r="Y78" s="101">
        <v>976</v>
      </c>
      <c r="Z78" s="79">
        <v>115</v>
      </c>
      <c r="AA78" s="77">
        <f t="shared" si="65"/>
        <v>0.11782786885245902</v>
      </c>
      <c r="AB78" s="79">
        <v>861</v>
      </c>
      <c r="AC78" s="77">
        <f t="shared" si="66"/>
        <v>0.88217213114754101</v>
      </c>
      <c r="AD78" s="101">
        <v>458</v>
      </c>
      <c r="AE78" s="79">
        <v>38</v>
      </c>
      <c r="AF78" s="77">
        <f t="shared" si="67"/>
        <v>8.296943231441048E-2</v>
      </c>
      <c r="AG78" s="79">
        <v>420</v>
      </c>
      <c r="AH78" s="77">
        <f t="shared" si="68"/>
        <v>0.91703056768558955</v>
      </c>
      <c r="AI78" s="101">
        <v>137</v>
      </c>
      <c r="AJ78" s="79">
        <v>5</v>
      </c>
      <c r="AK78" s="77">
        <f t="shared" si="69"/>
        <v>3.6496350364963501E-2</v>
      </c>
      <c r="AL78" s="79">
        <v>132</v>
      </c>
      <c r="AM78" s="77">
        <f t="shared" si="70"/>
        <v>0.96350364963503654</v>
      </c>
      <c r="AN78" s="101">
        <f t="shared" si="71"/>
        <v>4690</v>
      </c>
      <c r="AO78" s="79">
        <f t="shared" si="53"/>
        <v>612</v>
      </c>
      <c r="AP78" s="77">
        <f t="shared" si="72"/>
        <v>0.13049040511727078</v>
      </c>
      <c r="AQ78" s="78">
        <f t="shared" si="54"/>
        <v>4078</v>
      </c>
      <c r="AR78" s="77">
        <f t="shared" si="73"/>
        <v>0.86950959488272916</v>
      </c>
      <c r="AS78" s="98"/>
      <c r="AT78" s="272">
        <v>25</v>
      </c>
      <c r="AU78" s="342" t="s">
        <v>123</v>
      </c>
      <c r="AV78" s="11" t="s">
        <v>157</v>
      </c>
      <c r="AW78" s="225">
        <v>4478</v>
      </c>
      <c r="AX78" s="40">
        <v>577</v>
      </c>
      <c r="AY78" s="91">
        <v>0.12885216614560072</v>
      </c>
      <c r="AZ78" s="40">
        <v>3901</v>
      </c>
      <c r="BA78" s="91">
        <v>0.87114783385439931</v>
      </c>
      <c r="BB78" s="58">
        <v>73</v>
      </c>
      <c r="BC78" s="32" t="s">
        <v>32</v>
      </c>
      <c r="BD78" s="38">
        <f t="shared" si="74"/>
        <v>0.14857881136950904</v>
      </c>
      <c r="BE78" s="38">
        <f t="shared" si="75"/>
        <v>0.16655336505778381</v>
      </c>
      <c r="BF78" s="38">
        <f t="shared" si="76"/>
        <v>0.85142118863049099</v>
      </c>
      <c r="BG78" s="38">
        <f t="shared" si="77"/>
        <v>0.83344663494221616</v>
      </c>
      <c r="BH78" s="38">
        <f t="shared" si="78"/>
        <v>7.5885328836424954E-3</v>
      </c>
      <c r="BI78" s="38">
        <f t="shared" si="79"/>
        <v>5.9372349448685328E-3</v>
      </c>
      <c r="BJ78" s="38">
        <f t="shared" si="80"/>
        <v>0.99241146711635753</v>
      </c>
      <c r="BK78" s="38">
        <f t="shared" si="81"/>
        <v>0.99406276505513147</v>
      </c>
    </row>
    <row r="79" spans="2:63" s="12" customFormat="1" ht="13.5" customHeight="1">
      <c r="B79" s="263"/>
      <c r="C79" s="330"/>
      <c r="D79" s="70" t="s">
        <v>158</v>
      </c>
      <c r="E79" s="102">
        <v>5</v>
      </c>
      <c r="F79" s="69">
        <v>0</v>
      </c>
      <c r="G79" s="67">
        <f t="shared" si="57"/>
        <v>0</v>
      </c>
      <c r="H79" s="69">
        <v>5</v>
      </c>
      <c r="I79" s="67">
        <f t="shared" si="58"/>
        <v>1</v>
      </c>
      <c r="J79" s="102">
        <v>24</v>
      </c>
      <c r="K79" s="69">
        <v>1</v>
      </c>
      <c r="L79" s="67">
        <f t="shared" si="59"/>
        <v>4.1666666666666664E-2</v>
      </c>
      <c r="M79" s="69">
        <v>23</v>
      </c>
      <c r="N79" s="67">
        <f t="shared" si="60"/>
        <v>0.95833333333333337</v>
      </c>
      <c r="O79" s="102">
        <v>1163</v>
      </c>
      <c r="P79" s="69">
        <v>25</v>
      </c>
      <c r="Q79" s="67">
        <f t="shared" si="61"/>
        <v>2.1496130696474634E-2</v>
      </c>
      <c r="R79" s="69">
        <v>1138</v>
      </c>
      <c r="S79" s="67">
        <f t="shared" si="62"/>
        <v>0.9785038693035254</v>
      </c>
      <c r="T79" s="102">
        <v>956</v>
      </c>
      <c r="U79" s="69">
        <v>26</v>
      </c>
      <c r="V79" s="67">
        <f t="shared" si="63"/>
        <v>2.7196652719665274E-2</v>
      </c>
      <c r="W79" s="69">
        <v>930</v>
      </c>
      <c r="X79" s="67">
        <f t="shared" si="64"/>
        <v>0.97280334728033468</v>
      </c>
      <c r="Y79" s="102">
        <v>697</v>
      </c>
      <c r="Z79" s="69">
        <v>9</v>
      </c>
      <c r="AA79" s="67">
        <f t="shared" si="65"/>
        <v>1.2912482065997131E-2</v>
      </c>
      <c r="AB79" s="69">
        <v>688</v>
      </c>
      <c r="AC79" s="67">
        <f t="shared" si="66"/>
        <v>0.98708751793400284</v>
      </c>
      <c r="AD79" s="102">
        <v>455</v>
      </c>
      <c r="AE79" s="69">
        <v>5</v>
      </c>
      <c r="AF79" s="67">
        <f t="shared" si="67"/>
        <v>1.098901098901099E-2</v>
      </c>
      <c r="AG79" s="69">
        <v>450</v>
      </c>
      <c r="AH79" s="67">
        <f t="shared" si="68"/>
        <v>0.98901098901098905</v>
      </c>
      <c r="AI79" s="102">
        <v>153</v>
      </c>
      <c r="AJ79" s="69">
        <v>0</v>
      </c>
      <c r="AK79" s="67">
        <f t="shared" si="69"/>
        <v>0</v>
      </c>
      <c r="AL79" s="69">
        <v>153</v>
      </c>
      <c r="AM79" s="67">
        <f t="shared" si="70"/>
        <v>1</v>
      </c>
      <c r="AN79" s="102">
        <f t="shared" si="71"/>
        <v>3453</v>
      </c>
      <c r="AO79" s="69">
        <f t="shared" si="53"/>
        <v>66</v>
      </c>
      <c r="AP79" s="67">
        <f t="shared" si="72"/>
        <v>1.9113814074717638E-2</v>
      </c>
      <c r="AQ79" s="68">
        <f t="shared" si="54"/>
        <v>3387</v>
      </c>
      <c r="AR79" s="67">
        <f t="shared" si="73"/>
        <v>0.98088618592528232</v>
      </c>
      <c r="AS79" s="98"/>
      <c r="AT79" s="272"/>
      <c r="AU79" s="342"/>
      <c r="AV79" s="11" t="s">
        <v>158</v>
      </c>
      <c r="AW79" s="225">
        <v>3532</v>
      </c>
      <c r="AX79" s="40">
        <v>48</v>
      </c>
      <c r="AY79" s="91">
        <v>1.3590033975084938E-2</v>
      </c>
      <c r="AZ79" s="40">
        <v>3484</v>
      </c>
      <c r="BA79" s="91">
        <v>0.98640996602491504</v>
      </c>
      <c r="BB79" s="58">
        <v>74</v>
      </c>
      <c r="BC79" s="32" t="s">
        <v>33</v>
      </c>
      <c r="BD79" s="38">
        <f t="shared" si="74"/>
        <v>0.17069243156199679</v>
      </c>
      <c r="BE79" s="38">
        <f t="shared" si="75"/>
        <v>0.1888111888111888</v>
      </c>
      <c r="BF79" s="38">
        <f t="shared" si="76"/>
        <v>0.82930756843800324</v>
      </c>
      <c r="BG79" s="38">
        <f t="shared" si="77"/>
        <v>0.81118881118881114</v>
      </c>
      <c r="BH79" s="38">
        <f t="shared" si="78"/>
        <v>2.1103896103896104E-2</v>
      </c>
      <c r="BI79" s="38">
        <f t="shared" si="79"/>
        <v>3.1796502384737677E-2</v>
      </c>
      <c r="BJ79" s="38">
        <f t="shared" si="80"/>
        <v>0.97889610389610393</v>
      </c>
      <c r="BK79" s="38">
        <f t="shared" si="81"/>
        <v>0.96820349761526237</v>
      </c>
    </row>
    <row r="80" spans="2:63" s="12" customFormat="1" ht="13.5" customHeight="1">
      <c r="B80" s="264"/>
      <c r="C80" s="332"/>
      <c r="D80" s="76" t="s">
        <v>74</v>
      </c>
      <c r="E80" s="103">
        <v>13</v>
      </c>
      <c r="F80" s="75">
        <v>0</v>
      </c>
      <c r="G80" s="13">
        <f t="shared" si="57"/>
        <v>0</v>
      </c>
      <c r="H80" s="75">
        <v>13</v>
      </c>
      <c r="I80" s="13">
        <f t="shared" si="58"/>
        <v>1</v>
      </c>
      <c r="J80" s="103">
        <v>47</v>
      </c>
      <c r="K80" s="75">
        <v>3</v>
      </c>
      <c r="L80" s="13">
        <f t="shared" si="59"/>
        <v>6.3829787234042548E-2</v>
      </c>
      <c r="M80" s="75">
        <v>44</v>
      </c>
      <c r="N80" s="13">
        <f t="shared" si="60"/>
        <v>0.93617021276595747</v>
      </c>
      <c r="O80" s="103">
        <v>2804</v>
      </c>
      <c r="P80" s="75">
        <v>277</v>
      </c>
      <c r="Q80" s="13">
        <f t="shared" si="61"/>
        <v>9.8787446504992868E-2</v>
      </c>
      <c r="R80" s="75">
        <v>2527</v>
      </c>
      <c r="S80" s="13">
        <f t="shared" si="62"/>
        <v>0.90121255349500717</v>
      </c>
      <c r="T80" s="103">
        <v>2403</v>
      </c>
      <c r="U80" s="75">
        <v>226</v>
      </c>
      <c r="V80" s="13">
        <f t="shared" si="63"/>
        <v>9.4049105285060344E-2</v>
      </c>
      <c r="W80" s="75">
        <v>2177</v>
      </c>
      <c r="X80" s="13">
        <f t="shared" si="64"/>
        <v>0.90595089471493961</v>
      </c>
      <c r="Y80" s="103">
        <v>1673</v>
      </c>
      <c r="Z80" s="75">
        <v>124</v>
      </c>
      <c r="AA80" s="13">
        <f t="shared" si="65"/>
        <v>7.4118350268977881E-2</v>
      </c>
      <c r="AB80" s="75">
        <v>1549</v>
      </c>
      <c r="AC80" s="13">
        <f t="shared" si="66"/>
        <v>0.92588164973102216</v>
      </c>
      <c r="AD80" s="103">
        <v>913</v>
      </c>
      <c r="AE80" s="75">
        <v>43</v>
      </c>
      <c r="AF80" s="13">
        <f t="shared" si="67"/>
        <v>4.7097480832420595E-2</v>
      </c>
      <c r="AG80" s="75">
        <v>870</v>
      </c>
      <c r="AH80" s="13">
        <f t="shared" si="68"/>
        <v>0.9529025191675794</v>
      </c>
      <c r="AI80" s="103">
        <v>290</v>
      </c>
      <c r="AJ80" s="75">
        <v>5</v>
      </c>
      <c r="AK80" s="13">
        <f t="shared" si="69"/>
        <v>1.7241379310344827E-2</v>
      </c>
      <c r="AL80" s="75">
        <v>285</v>
      </c>
      <c r="AM80" s="13">
        <f t="shared" si="70"/>
        <v>0.98275862068965514</v>
      </c>
      <c r="AN80" s="103">
        <f t="shared" si="71"/>
        <v>8143</v>
      </c>
      <c r="AO80" s="75">
        <f t="shared" si="53"/>
        <v>678</v>
      </c>
      <c r="AP80" s="13">
        <f t="shared" si="72"/>
        <v>8.3261697163207665E-2</v>
      </c>
      <c r="AQ80" s="34">
        <f t="shared" si="54"/>
        <v>7465</v>
      </c>
      <c r="AR80" s="13">
        <f t="shared" si="73"/>
        <v>0.91673830283679236</v>
      </c>
      <c r="AS80" s="98"/>
      <c r="AT80" s="272"/>
      <c r="AU80" s="342"/>
      <c r="AV80" s="160" t="s">
        <v>74</v>
      </c>
      <c r="AW80" s="225">
        <v>8010</v>
      </c>
      <c r="AX80" s="40">
        <v>625</v>
      </c>
      <c r="AY80" s="91">
        <v>7.8027465667915102E-2</v>
      </c>
      <c r="AZ80" s="40">
        <v>7385</v>
      </c>
      <c r="BA80" s="91">
        <v>0.92197253433208493</v>
      </c>
      <c r="BB80" s="58">
        <v>75</v>
      </c>
      <c r="BC80" s="32" t="s">
        <v>227</v>
      </c>
      <c r="BD80" s="38">
        <f t="shared" si="74"/>
        <v>0.18250950012255857</v>
      </c>
      <c r="BE80" s="38">
        <f t="shared" si="75"/>
        <v>0.18570970360787167</v>
      </c>
      <c r="BF80" s="38">
        <f t="shared" si="76"/>
        <v>0.81749049987744149</v>
      </c>
      <c r="BG80" s="38">
        <f t="shared" si="77"/>
        <v>0.81429029639212835</v>
      </c>
      <c r="BH80" s="38">
        <f t="shared" si="78"/>
        <v>1.6720866219624399E-2</v>
      </c>
      <c r="BI80" s="38">
        <f t="shared" si="79"/>
        <v>1.7011451649022014E-2</v>
      </c>
      <c r="BJ80" s="38">
        <f t="shared" si="80"/>
        <v>0.98327913378037557</v>
      </c>
      <c r="BK80" s="38">
        <f t="shared" si="81"/>
        <v>0.98298854835097793</v>
      </c>
    </row>
    <row r="81" spans="2:53" s="12" customFormat="1" ht="13.5" customHeight="1">
      <c r="B81" s="262">
        <v>26</v>
      </c>
      <c r="C81" s="329" t="s">
        <v>35</v>
      </c>
      <c r="D81" s="80" t="s">
        <v>157</v>
      </c>
      <c r="E81" s="101">
        <v>212</v>
      </c>
      <c r="F81" s="79">
        <v>19</v>
      </c>
      <c r="G81" s="77">
        <f t="shared" si="57"/>
        <v>8.9622641509433956E-2</v>
      </c>
      <c r="H81" s="79">
        <v>193</v>
      </c>
      <c r="I81" s="77">
        <f t="shared" si="58"/>
        <v>0.910377358490566</v>
      </c>
      <c r="J81" s="101">
        <v>575</v>
      </c>
      <c r="K81" s="79">
        <v>35</v>
      </c>
      <c r="L81" s="77">
        <f t="shared" si="59"/>
        <v>6.0869565217391307E-2</v>
      </c>
      <c r="M81" s="79">
        <v>540</v>
      </c>
      <c r="N81" s="77">
        <f t="shared" si="60"/>
        <v>0.93913043478260871</v>
      </c>
      <c r="O81" s="101">
        <v>26705</v>
      </c>
      <c r="P81" s="79">
        <v>3613</v>
      </c>
      <c r="Q81" s="77">
        <f t="shared" si="61"/>
        <v>0.13529301628908444</v>
      </c>
      <c r="R81" s="79">
        <v>23092</v>
      </c>
      <c r="S81" s="77">
        <f t="shared" si="62"/>
        <v>0.86470698371091559</v>
      </c>
      <c r="T81" s="101">
        <v>22895</v>
      </c>
      <c r="U81" s="79">
        <v>2950</v>
      </c>
      <c r="V81" s="77">
        <f t="shared" si="63"/>
        <v>0.1288490936885783</v>
      </c>
      <c r="W81" s="79">
        <v>19945</v>
      </c>
      <c r="X81" s="77">
        <f t="shared" si="64"/>
        <v>0.87115090631142167</v>
      </c>
      <c r="Y81" s="101">
        <v>12372</v>
      </c>
      <c r="Z81" s="79">
        <v>1305</v>
      </c>
      <c r="AA81" s="77">
        <f t="shared" si="65"/>
        <v>0.10548011639185258</v>
      </c>
      <c r="AB81" s="79">
        <v>11067</v>
      </c>
      <c r="AC81" s="77">
        <f t="shared" si="66"/>
        <v>0.89451988360814738</v>
      </c>
      <c r="AD81" s="101">
        <v>4759</v>
      </c>
      <c r="AE81" s="79">
        <v>316</v>
      </c>
      <c r="AF81" s="77">
        <f t="shared" si="67"/>
        <v>6.6400504307627659E-2</v>
      </c>
      <c r="AG81" s="79">
        <v>4443</v>
      </c>
      <c r="AH81" s="77">
        <f t="shared" si="68"/>
        <v>0.93359949569237233</v>
      </c>
      <c r="AI81" s="101">
        <v>1496</v>
      </c>
      <c r="AJ81" s="79">
        <v>44</v>
      </c>
      <c r="AK81" s="77">
        <f t="shared" si="69"/>
        <v>2.9411764705882353E-2</v>
      </c>
      <c r="AL81" s="79">
        <v>1452</v>
      </c>
      <c r="AM81" s="77">
        <f t="shared" si="70"/>
        <v>0.97058823529411764</v>
      </c>
      <c r="AN81" s="101">
        <f t="shared" si="71"/>
        <v>69014</v>
      </c>
      <c r="AO81" s="79">
        <f t="shared" si="53"/>
        <v>8282</v>
      </c>
      <c r="AP81" s="77">
        <f t="shared" si="72"/>
        <v>0.12000463674037151</v>
      </c>
      <c r="AQ81" s="78">
        <f t="shared" si="54"/>
        <v>60732</v>
      </c>
      <c r="AR81" s="77">
        <f t="shared" si="73"/>
        <v>0.87999536325962846</v>
      </c>
      <c r="AS81" s="98"/>
      <c r="AT81" s="272">
        <v>26</v>
      </c>
      <c r="AU81" s="342" t="s">
        <v>35</v>
      </c>
      <c r="AV81" s="11" t="s">
        <v>157</v>
      </c>
      <c r="AW81" s="225">
        <v>65388</v>
      </c>
      <c r="AX81" s="40">
        <v>7931</v>
      </c>
      <c r="AY81" s="91">
        <v>0.12129136844680981</v>
      </c>
      <c r="AZ81" s="40">
        <v>57457</v>
      </c>
      <c r="BA81" s="91">
        <v>0.87870863155319023</v>
      </c>
    </row>
    <row r="82" spans="2:53" s="12" customFormat="1" ht="13.5" customHeight="1">
      <c r="B82" s="263"/>
      <c r="C82" s="330"/>
      <c r="D82" s="70" t="s">
        <v>158</v>
      </c>
      <c r="E82" s="102">
        <v>147</v>
      </c>
      <c r="F82" s="69">
        <v>1</v>
      </c>
      <c r="G82" s="67">
        <f t="shared" si="57"/>
        <v>6.8027210884353739E-3</v>
      </c>
      <c r="H82" s="69">
        <v>146</v>
      </c>
      <c r="I82" s="67">
        <f t="shared" si="58"/>
        <v>0.99319727891156462</v>
      </c>
      <c r="J82" s="102">
        <v>421</v>
      </c>
      <c r="K82" s="69">
        <v>3</v>
      </c>
      <c r="L82" s="67">
        <f t="shared" si="59"/>
        <v>7.1258907363420431E-3</v>
      </c>
      <c r="M82" s="69">
        <v>418</v>
      </c>
      <c r="N82" s="67">
        <f t="shared" si="60"/>
        <v>0.99287410926365793</v>
      </c>
      <c r="O82" s="102">
        <v>18864</v>
      </c>
      <c r="P82" s="69">
        <v>250</v>
      </c>
      <c r="Q82" s="67">
        <f t="shared" si="61"/>
        <v>1.3252756573367261E-2</v>
      </c>
      <c r="R82" s="69">
        <v>18614</v>
      </c>
      <c r="S82" s="67">
        <f t="shared" si="62"/>
        <v>0.98674724342663278</v>
      </c>
      <c r="T82" s="102">
        <v>14777</v>
      </c>
      <c r="U82" s="69">
        <v>185</v>
      </c>
      <c r="V82" s="67">
        <f t="shared" si="63"/>
        <v>1.2519455911213373E-2</v>
      </c>
      <c r="W82" s="69">
        <v>14592</v>
      </c>
      <c r="X82" s="67">
        <f t="shared" si="64"/>
        <v>0.9874805440887866</v>
      </c>
      <c r="Y82" s="102">
        <v>9818</v>
      </c>
      <c r="Z82" s="69">
        <v>113</v>
      </c>
      <c r="AA82" s="67">
        <f t="shared" si="65"/>
        <v>1.1509472397636993E-2</v>
      </c>
      <c r="AB82" s="69">
        <v>9705</v>
      </c>
      <c r="AC82" s="67">
        <f t="shared" si="66"/>
        <v>0.988490527602363</v>
      </c>
      <c r="AD82" s="102">
        <v>4669</v>
      </c>
      <c r="AE82" s="69">
        <v>23</v>
      </c>
      <c r="AF82" s="67">
        <f t="shared" si="67"/>
        <v>4.9261083743842365E-3</v>
      </c>
      <c r="AG82" s="69">
        <v>4646</v>
      </c>
      <c r="AH82" s="67">
        <f t="shared" si="68"/>
        <v>0.99507389162561577</v>
      </c>
      <c r="AI82" s="102">
        <v>1706</v>
      </c>
      <c r="AJ82" s="69">
        <v>5</v>
      </c>
      <c r="AK82" s="67">
        <f t="shared" si="69"/>
        <v>2.9308323563892145E-3</v>
      </c>
      <c r="AL82" s="69">
        <v>1701</v>
      </c>
      <c r="AM82" s="67">
        <f t="shared" si="70"/>
        <v>0.99706916764361075</v>
      </c>
      <c r="AN82" s="102">
        <f t="shared" si="71"/>
        <v>50402</v>
      </c>
      <c r="AO82" s="69">
        <f t="shared" si="53"/>
        <v>580</v>
      </c>
      <c r="AP82" s="67">
        <f t="shared" si="72"/>
        <v>1.1507479861910242E-2</v>
      </c>
      <c r="AQ82" s="68">
        <f t="shared" si="54"/>
        <v>49822</v>
      </c>
      <c r="AR82" s="67">
        <f t="shared" si="73"/>
        <v>0.98849252013808975</v>
      </c>
      <c r="AS82" s="98"/>
      <c r="AT82" s="272"/>
      <c r="AU82" s="342"/>
      <c r="AV82" s="11" t="s">
        <v>158</v>
      </c>
      <c r="AW82" s="225">
        <v>50358</v>
      </c>
      <c r="AX82" s="40">
        <v>532</v>
      </c>
      <c r="AY82" s="91">
        <v>1.0564359188212399E-2</v>
      </c>
      <c r="AZ82" s="40">
        <v>49826</v>
      </c>
      <c r="BA82" s="91">
        <v>0.98943564081178759</v>
      </c>
    </row>
    <row r="83" spans="2:53" s="12" customFormat="1" ht="13.5" customHeight="1">
      <c r="B83" s="264"/>
      <c r="C83" s="332"/>
      <c r="D83" s="76" t="s">
        <v>74</v>
      </c>
      <c r="E83" s="103">
        <v>359</v>
      </c>
      <c r="F83" s="75">
        <v>20</v>
      </c>
      <c r="G83" s="13">
        <f t="shared" si="57"/>
        <v>5.5710306406685235E-2</v>
      </c>
      <c r="H83" s="75">
        <v>339</v>
      </c>
      <c r="I83" s="13">
        <f t="shared" si="58"/>
        <v>0.94428969359331472</v>
      </c>
      <c r="J83" s="103">
        <v>996</v>
      </c>
      <c r="K83" s="75">
        <v>38</v>
      </c>
      <c r="L83" s="13">
        <f t="shared" si="59"/>
        <v>3.8152610441767071E-2</v>
      </c>
      <c r="M83" s="75">
        <v>958</v>
      </c>
      <c r="N83" s="13">
        <f t="shared" si="60"/>
        <v>0.9618473895582329</v>
      </c>
      <c r="O83" s="103">
        <v>45569</v>
      </c>
      <c r="P83" s="75">
        <v>3863</v>
      </c>
      <c r="Q83" s="13">
        <f t="shared" si="61"/>
        <v>8.4772542737387255E-2</v>
      </c>
      <c r="R83" s="75">
        <v>41706</v>
      </c>
      <c r="S83" s="13">
        <f t="shared" si="62"/>
        <v>0.91522745726261279</v>
      </c>
      <c r="T83" s="103">
        <v>37672</v>
      </c>
      <c r="U83" s="75">
        <v>3135</v>
      </c>
      <c r="V83" s="13">
        <f t="shared" si="63"/>
        <v>8.3218305372690593E-2</v>
      </c>
      <c r="W83" s="75">
        <v>34537</v>
      </c>
      <c r="X83" s="13">
        <f t="shared" si="64"/>
        <v>0.91678169462730941</v>
      </c>
      <c r="Y83" s="103">
        <v>22190</v>
      </c>
      <c r="Z83" s="75">
        <v>1418</v>
      </c>
      <c r="AA83" s="13">
        <f t="shared" si="65"/>
        <v>6.3902658855340244E-2</v>
      </c>
      <c r="AB83" s="75">
        <v>20772</v>
      </c>
      <c r="AC83" s="13">
        <f t="shared" si="66"/>
        <v>0.93609734114465981</v>
      </c>
      <c r="AD83" s="103">
        <v>9428</v>
      </c>
      <c r="AE83" s="75">
        <v>339</v>
      </c>
      <c r="AF83" s="13">
        <f t="shared" si="67"/>
        <v>3.5956724649978788E-2</v>
      </c>
      <c r="AG83" s="75">
        <v>9089</v>
      </c>
      <c r="AH83" s="13">
        <f t="shared" si="68"/>
        <v>0.96404327535002121</v>
      </c>
      <c r="AI83" s="103">
        <v>3202</v>
      </c>
      <c r="AJ83" s="75">
        <v>49</v>
      </c>
      <c r="AK83" s="13">
        <f t="shared" si="69"/>
        <v>1.5302935665209244E-2</v>
      </c>
      <c r="AL83" s="75">
        <v>3153</v>
      </c>
      <c r="AM83" s="13">
        <f t="shared" si="70"/>
        <v>0.98469706433479076</v>
      </c>
      <c r="AN83" s="103">
        <f t="shared" si="71"/>
        <v>119416</v>
      </c>
      <c r="AO83" s="75">
        <f t="shared" si="53"/>
        <v>8862</v>
      </c>
      <c r="AP83" s="13">
        <f t="shared" si="72"/>
        <v>7.4211160983452804E-2</v>
      </c>
      <c r="AQ83" s="34">
        <f t="shared" si="54"/>
        <v>110554</v>
      </c>
      <c r="AR83" s="13">
        <f t="shared" si="73"/>
        <v>0.92578883901654718</v>
      </c>
      <c r="AS83" s="98"/>
      <c r="AT83" s="272"/>
      <c r="AU83" s="342"/>
      <c r="AV83" s="160" t="s">
        <v>74</v>
      </c>
      <c r="AW83" s="225">
        <v>115746</v>
      </c>
      <c r="AX83" s="40">
        <v>8463</v>
      </c>
      <c r="AY83" s="91">
        <v>7.3116997563630715E-2</v>
      </c>
      <c r="AZ83" s="40">
        <v>107283</v>
      </c>
      <c r="BA83" s="91">
        <v>0.92688300243636934</v>
      </c>
    </row>
    <row r="84" spans="2:53" s="12" customFormat="1" ht="13.5" customHeight="1">
      <c r="B84" s="262">
        <v>27</v>
      </c>
      <c r="C84" s="329" t="s">
        <v>36</v>
      </c>
      <c r="D84" s="80" t="s">
        <v>157</v>
      </c>
      <c r="E84" s="101">
        <v>40</v>
      </c>
      <c r="F84" s="79">
        <v>4</v>
      </c>
      <c r="G84" s="77">
        <f t="shared" si="57"/>
        <v>0.1</v>
      </c>
      <c r="H84" s="79">
        <v>36</v>
      </c>
      <c r="I84" s="77">
        <f t="shared" si="58"/>
        <v>0.9</v>
      </c>
      <c r="J84" s="101">
        <v>97</v>
      </c>
      <c r="K84" s="79">
        <v>5</v>
      </c>
      <c r="L84" s="77">
        <f t="shared" si="59"/>
        <v>5.1546391752577317E-2</v>
      </c>
      <c r="M84" s="79">
        <v>92</v>
      </c>
      <c r="N84" s="77">
        <f t="shared" si="60"/>
        <v>0.94845360824742264</v>
      </c>
      <c r="O84" s="101">
        <v>4086</v>
      </c>
      <c r="P84" s="79">
        <v>554</v>
      </c>
      <c r="Q84" s="77">
        <f t="shared" si="61"/>
        <v>0.13558492413117965</v>
      </c>
      <c r="R84" s="79">
        <v>3532</v>
      </c>
      <c r="S84" s="77">
        <f t="shared" si="62"/>
        <v>0.86441507586882038</v>
      </c>
      <c r="T84" s="101">
        <v>3627</v>
      </c>
      <c r="U84" s="79">
        <v>456</v>
      </c>
      <c r="V84" s="77">
        <f t="shared" si="63"/>
        <v>0.12572373862696443</v>
      </c>
      <c r="W84" s="79">
        <v>3171</v>
      </c>
      <c r="X84" s="77">
        <f t="shared" si="64"/>
        <v>0.8742762613730356</v>
      </c>
      <c r="Y84" s="101">
        <v>2238</v>
      </c>
      <c r="Z84" s="79">
        <v>251</v>
      </c>
      <c r="AA84" s="77">
        <f t="shared" si="65"/>
        <v>0.11215370866845398</v>
      </c>
      <c r="AB84" s="79">
        <v>1987</v>
      </c>
      <c r="AC84" s="77">
        <f t="shared" si="66"/>
        <v>0.88784629133154602</v>
      </c>
      <c r="AD84" s="101">
        <v>947</v>
      </c>
      <c r="AE84" s="79">
        <v>48</v>
      </c>
      <c r="AF84" s="77">
        <f t="shared" si="67"/>
        <v>5.0686378035902854E-2</v>
      </c>
      <c r="AG84" s="79">
        <v>899</v>
      </c>
      <c r="AH84" s="77">
        <f t="shared" si="68"/>
        <v>0.94931362196409719</v>
      </c>
      <c r="AI84" s="101">
        <v>310</v>
      </c>
      <c r="AJ84" s="79">
        <v>9</v>
      </c>
      <c r="AK84" s="77">
        <f t="shared" si="69"/>
        <v>2.903225806451613E-2</v>
      </c>
      <c r="AL84" s="79">
        <v>301</v>
      </c>
      <c r="AM84" s="77">
        <f t="shared" si="70"/>
        <v>0.97096774193548385</v>
      </c>
      <c r="AN84" s="101">
        <f t="shared" si="71"/>
        <v>11345</v>
      </c>
      <c r="AO84" s="79">
        <f t="shared" si="53"/>
        <v>1327</v>
      </c>
      <c r="AP84" s="77">
        <f t="shared" si="72"/>
        <v>0.11696782723666814</v>
      </c>
      <c r="AQ84" s="78">
        <f t="shared" si="54"/>
        <v>10018</v>
      </c>
      <c r="AR84" s="77">
        <f t="shared" si="73"/>
        <v>0.8830321727633319</v>
      </c>
      <c r="AS84" s="98"/>
      <c r="AT84" s="272">
        <v>27</v>
      </c>
      <c r="AU84" s="342" t="s">
        <v>36</v>
      </c>
      <c r="AV84" s="11" t="s">
        <v>157</v>
      </c>
      <c r="AW84" s="225">
        <v>10843</v>
      </c>
      <c r="AX84" s="40">
        <v>1243</v>
      </c>
      <c r="AY84" s="91">
        <v>0.11463617080143872</v>
      </c>
      <c r="AZ84" s="40">
        <v>9600</v>
      </c>
      <c r="BA84" s="91">
        <v>0.88536382919856127</v>
      </c>
    </row>
    <row r="85" spans="2:53" s="12" customFormat="1" ht="13.5" customHeight="1">
      <c r="B85" s="263"/>
      <c r="C85" s="330"/>
      <c r="D85" s="70" t="s">
        <v>158</v>
      </c>
      <c r="E85" s="102">
        <v>28</v>
      </c>
      <c r="F85" s="69">
        <v>0</v>
      </c>
      <c r="G85" s="67">
        <f t="shared" si="57"/>
        <v>0</v>
      </c>
      <c r="H85" s="69">
        <v>28</v>
      </c>
      <c r="I85" s="67">
        <f t="shared" si="58"/>
        <v>1</v>
      </c>
      <c r="J85" s="102">
        <v>57</v>
      </c>
      <c r="K85" s="69">
        <v>1</v>
      </c>
      <c r="L85" s="67">
        <f t="shared" si="59"/>
        <v>1.7543859649122806E-2</v>
      </c>
      <c r="M85" s="69">
        <v>56</v>
      </c>
      <c r="N85" s="67">
        <f t="shared" si="60"/>
        <v>0.98245614035087714</v>
      </c>
      <c r="O85" s="102">
        <v>2848</v>
      </c>
      <c r="P85" s="69">
        <v>17</v>
      </c>
      <c r="Q85" s="67">
        <f t="shared" si="61"/>
        <v>5.9691011235955055E-3</v>
      </c>
      <c r="R85" s="69">
        <v>2831</v>
      </c>
      <c r="S85" s="67">
        <f t="shared" si="62"/>
        <v>0.9940308988764045</v>
      </c>
      <c r="T85" s="102">
        <v>2224</v>
      </c>
      <c r="U85" s="69">
        <v>15</v>
      </c>
      <c r="V85" s="67">
        <f t="shared" si="63"/>
        <v>6.7446043165467623E-3</v>
      </c>
      <c r="W85" s="69">
        <v>2209</v>
      </c>
      <c r="X85" s="67">
        <f t="shared" si="64"/>
        <v>0.99325539568345322</v>
      </c>
      <c r="Y85" s="102">
        <v>1644</v>
      </c>
      <c r="Z85" s="69">
        <v>7</v>
      </c>
      <c r="AA85" s="67">
        <f t="shared" si="65"/>
        <v>4.2579075425790754E-3</v>
      </c>
      <c r="AB85" s="69">
        <v>1637</v>
      </c>
      <c r="AC85" s="67">
        <f t="shared" si="66"/>
        <v>0.99574209245742096</v>
      </c>
      <c r="AD85" s="102">
        <v>906</v>
      </c>
      <c r="AE85" s="69">
        <v>2</v>
      </c>
      <c r="AF85" s="67">
        <f t="shared" si="67"/>
        <v>2.2075055187637969E-3</v>
      </c>
      <c r="AG85" s="69">
        <v>904</v>
      </c>
      <c r="AH85" s="67">
        <f t="shared" si="68"/>
        <v>0.99779249448123619</v>
      </c>
      <c r="AI85" s="102">
        <v>344</v>
      </c>
      <c r="AJ85" s="69">
        <v>1</v>
      </c>
      <c r="AK85" s="67">
        <f t="shared" si="69"/>
        <v>2.9069767441860465E-3</v>
      </c>
      <c r="AL85" s="69">
        <v>343</v>
      </c>
      <c r="AM85" s="67">
        <f t="shared" si="70"/>
        <v>0.99709302325581395</v>
      </c>
      <c r="AN85" s="102">
        <f t="shared" si="71"/>
        <v>8051</v>
      </c>
      <c r="AO85" s="69">
        <f t="shared" si="53"/>
        <v>43</v>
      </c>
      <c r="AP85" s="67">
        <f t="shared" si="72"/>
        <v>5.3409514346043968E-3</v>
      </c>
      <c r="AQ85" s="68">
        <f t="shared" si="54"/>
        <v>8008</v>
      </c>
      <c r="AR85" s="67">
        <f t="shared" si="73"/>
        <v>0.99465904856539555</v>
      </c>
      <c r="AS85" s="98"/>
      <c r="AT85" s="272"/>
      <c r="AU85" s="342"/>
      <c r="AV85" s="11" t="s">
        <v>158</v>
      </c>
      <c r="AW85" s="225">
        <v>8101</v>
      </c>
      <c r="AX85" s="40">
        <v>45</v>
      </c>
      <c r="AY85" s="91">
        <v>5.5548697691643004E-3</v>
      </c>
      <c r="AZ85" s="40">
        <v>8056</v>
      </c>
      <c r="BA85" s="91">
        <v>0.99444513023083569</v>
      </c>
    </row>
    <row r="86" spans="2:53" s="12" customFormat="1" ht="13.5" customHeight="1">
      <c r="B86" s="264"/>
      <c r="C86" s="332"/>
      <c r="D86" s="76" t="s">
        <v>74</v>
      </c>
      <c r="E86" s="103">
        <v>68</v>
      </c>
      <c r="F86" s="75">
        <v>4</v>
      </c>
      <c r="G86" s="13">
        <f t="shared" si="57"/>
        <v>5.8823529411764705E-2</v>
      </c>
      <c r="H86" s="75">
        <v>64</v>
      </c>
      <c r="I86" s="13">
        <f t="shared" si="58"/>
        <v>0.94117647058823528</v>
      </c>
      <c r="J86" s="103">
        <v>154</v>
      </c>
      <c r="K86" s="75">
        <v>6</v>
      </c>
      <c r="L86" s="13">
        <f t="shared" si="59"/>
        <v>3.896103896103896E-2</v>
      </c>
      <c r="M86" s="75">
        <v>148</v>
      </c>
      <c r="N86" s="13">
        <f t="shared" si="60"/>
        <v>0.96103896103896103</v>
      </c>
      <c r="O86" s="103">
        <v>6934</v>
      </c>
      <c r="P86" s="75">
        <v>571</v>
      </c>
      <c r="Q86" s="13">
        <f t="shared" si="61"/>
        <v>8.2347851168156905E-2</v>
      </c>
      <c r="R86" s="75">
        <v>6363</v>
      </c>
      <c r="S86" s="13">
        <f t="shared" si="62"/>
        <v>0.9176521488318431</v>
      </c>
      <c r="T86" s="103">
        <v>5851</v>
      </c>
      <c r="U86" s="75">
        <v>471</v>
      </c>
      <c r="V86" s="13">
        <f t="shared" si="63"/>
        <v>8.0499059989745339E-2</v>
      </c>
      <c r="W86" s="75">
        <v>5380</v>
      </c>
      <c r="X86" s="13">
        <f t="shared" si="64"/>
        <v>0.91950094001025462</v>
      </c>
      <c r="Y86" s="103">
        <v>3882</v>
      </c>
      <c r="Z86" s="75">
        <v>258</v>
      </c>
      <c r="AA86" s="13">
        <f t="shared" si="65"/>
        <v>6.6460587326120563E-2</v>
      </c>
      <c r="AB86" s="75">
        <v>3624</v>
      </c>
      <c r="AC86" s="13">
        <f t="shared" si="66"/>
        <v>0.93353941267387941</v>
      </c>
      <c r="AD86" s="103">
        <v>1853</v>
      </c>
      <c r="AE86" s="75">
        <v>50</v>
      </c>
      <c r="AF86" s="13">
        <f t="shared" si="67"/>
        <v>2.6983270372369132E-2</v>
      </c>
      <c r="AG86" s="75">
        <v>1803</v>
      </c>
      <c r="AH86" s="13">
        <f t="shared" si="68"/>
        <v>0.97301672962763086</v>
      </c>
      <c r="AI86" s="103">
        <v>654</v>
      </c>
      <c r="AJ86" s="75">
        <v>10</v>
      </c>
      <c r="AK86" s="13">
        <f t="shared" si="69"/>
        <v>1.5290519877675841E-2</v>
      </c>
      <c r="AL86" s="75">
        <v>644</v>
      </c>
      <c r="AM86" s="13">
        <f t="shared" si="70"/>
        <v>0.98470948012232418</v>
      </c>
      <c r="AN86" s="103">
        <f t="shared" si="71"/>
        <v>19396</v>
      </c>
      <c r="AO86" s="75">
        <f t="shared" si="53"/>
        <v>1370</v>
      </c>
      <c r="AP86" s="13">
        <f t="shared" si="72"/>
        <v>7.0633120230975455E-2</v>
      </c>
      <c r="AQ86" s="34">
        <f t="shared" si="54"/>
        <v>18026</v>
      </c>
      <c r="AR86" s="13">
        <f t="shared" si="73"/>
        <v>0.92936687976902455</v>
      </c>
      <c r="AS86" s="98"/>
      <c r="AT86" s="272"/>
      <c r="AU86" s="342"/>
      <c r="AV86" s="160" t="s">
        <v>74</v>
      </c>
      <c r="AW86" s="225">
        <v>18944</v>
      </c>
      <c r="AX86" s="40">
        <v>1288</v>
      </c>
      <c r="AY86" s="91">
        <v>6.7989864864864871E-2</v>
      </c>
      <c r="AZ86" s="40">
        <v>17656</v>
      </c>
      <c r="BA86" s="91">
        <v>0.93201013513513509</v>
      </c>
    </row>
    <row r="87" spans="2:53" s="12" customFormat="1" ht="13.5" customHeight="1">
      <c r="B87" s="262">
        <v>28</v>
      </c>
      <c r="C87" s="329" t="s">
        <v>37</v>
      </c>
      <c r="D87" s="80" t="s">
        <v>157</v>
      </c>
      <c r="E87" s="101">
        <v>33</v>
      </c>
      <c r="F87" s="79">
        <v>1</v>
      </c>
      <c r="G87" s="77">
        <f t="shared" si="57"/>
        <v>3.0303030303030304E-2</v>
      </c>
      <c r="H87" s="79">
        <v>32</v>
      </c>
      <c r="I87" s="77">
        <f t="shared" si="58"/>
        <v>0.96969696969696972</v>
      </c>
      <c r="J87" s="101">
        <v>74</v>
      </c>
      <c r="K87" s="79">
        <v>2</v>
      </c>
      <c r="L87" s="77">
        <f t="shared" si="59"/>
        <v>2.7027027027027029E-2</v>
      </c>
      <c r="M87" s="79">
        <v>72</v>
      </c>
      <c r="N87" s="77">
        <f t="shared" si="60"/>
        <v>0.97297297297297303</v>
      </c>
      <c r="O87" s="101">
        <v>3839</v>
      </c>
      <c r="P87" s="79">
        <v>353</v>
      </c>
      <c r="Q87" s="77">
        <f t="shared" si="61"/>
        <v>9.1951028913779626E-2</v>
      </c>
      <c r="R87" s="79">
        <v>3486</v>
      </c>
      <c r="S87" s="77">
        <f t="shared" si="62"/>
        <v>0.9080489710862204</v>
      </c>
      <c r="T87" s="101">
        <v>3086</v>
      </c>
      <c r="U87" s="79">
        <v>267</v>
      </c>
      <c r="V87" s="77">
        <f t="shared" si="63"/>
        <v>8.6519766688269606E-2</v>
      </c>
      <c r="W87" s="79">
        <v>2819</v>
      </c>
      <c r="X87" s="77">
        <f t="shared" si="64"/>
        <v>0.91348023331173045</v>
      </c>
      <c r="Y87" s="101">
        <v>1428</v>
      </c>
      <c r="Z87" s="79">
        <v>85</v>
      </c>
      <c r="AA87" s="77">
        <f t="shared" si="65"/>
        <v>5.9523809523809521E-2</v>
      </c>
      <c r="AB87" s="79">
        <v>1343</v>
      </c>
      <c r="AC87" s="77">
        <f t="shared" si="66"/>
        <v>0.94047619047619047</v>
      </c>
      <c r="AD87" s="101">
        <v>548</v>
      </c>
      <c r="AE87" s="79">
        <v>21</v>
      </c>
      <c r="AF87" s="77">
        <f t="shared" si="67"/>
        <v>3.8321167883211681E-2</v>
      </c>
      <c r="AG87" s="79">
        <v>527</v>
      </c>
      <c r="AH87" s="77">
        <f t="shared" si="68"/>
        <v>0.96167883211678828</v>
      </c>
      <c r="AI87" s="101">
        <v>175</v>
      </c>
      <c r="AJ87" s="79">
        <v>1</v>
      </c>
      <c r="AK87" s="77">
        <f t="shared" si="69"/>
        <v>5.7142857142857143E-3</v>
      </c>
      <c r="AL87" s="79">
        <v>174</v>
      </c>
      <c r="AM87" s="77">
        <f t="shared" si="70"/>
        <v>0.99428571428571433</v>
      </c>
      <c r="AN87" s="101">
        <f t="shared" si="71"/>
        <v>9183</v>
      </c>
      <c r="AO87" s="79">
        <f t="shared" si="53"/>
        <v>730</v>
      </c>
      <c r="AP87" s="77">
        <f t="shared" si="72"/>
        <v>7.9494718501579006E-2</v>
      </c>
      <c r="AQ87" s="78">
        <f t="shared" si="54"/>
        <v>8453</v>
      </c>
      <c r="AR87" s="77">
        <f t="shared" si="73"/>
        <v>0.92050528149842104</v>
      </c>
      <c r="AS87" s="98"/>
      <c r="AT87" s="272">
        <v>28</v>
      </c>
      <c r="AU87" s="342" t="s">
        <v>37</v>
      </c>
      <c r="AV87" s="11" t="s">
        <v>157</v>
      </c>
      <c r="AW87" s="225">
        <v>8516</v>
      </c>
      <c r="AX87" s="40">
        <v>715</v>
      </c>
      <c r="AY87" s="91">
        <v>8.3959605448567398E-2</v>
      </c>
      <c r="AZ87" s="40">
        <v>7801</v>
      </c>
      <c r="BA87" s="91">
        <v>0.9160403945514326</v>
      </c>
    </row>
    <row r="88" spans="2:53" s="12" customFormat="1" ht="13.5" customHeight="1">
      <c r="B88" s="263"/>
      <c r="C88" s="330"/>
      <c r="D88" s="70" t="s">
        <v>158</v>
      </c>
      <c r="E88" s="102">
        <v>23</v>
      </c>
      <c r="F88" s="69">
        <v>0</v>
      </c>
      <c r="G88" s="67">
        <f t="shared" si="57"/>
        <v>0</v>
      </c>
      <c r="H88" s="69">
        <v>23</v>
      </c>
      <c r="I88" s="67">
        <f t="shared" si="58"/>
        <v>1</v>
      </c>
      <c r="J88" s="102">
        <v>70</v>
      </c>
      <c r="K88" s="69">
        <v>0</v>
      </c>
      <c r="L88" s="67">
        <f t="shared" si="59"/>
        <v>0</v>
      </c>
      <c r="M88" s="69">
        <v>70</v>
      </c>
      <c r="N88" s="67">
        <f t="shared" si="60"/>
        <v>1</v>
      </c>
      <c r="O88" s="102">
        <v>2800</v>
      </c>
      <c r="P88" s="69">
        <v>27</v>
      </c>
      <c r="Q88" s="67">
        <f t="shared" si="61"/>
        <v>9.6428571428571423E-3</v>
      </c>
      <c r="R88" s="69">
        <v>2773</v>
      </c>
      <c r="S88" s="67">
        <f t="shared" si="62"/>
        <v>0.99035714285714282</v>
      </c>
      <c r="T88" s="102">
        <v>2077</v>
      </c>
      <c r="U88" s="69">
        <v>12</v>
      </c>
      <c r="V88" s="67">
        <f t="shared" si="63"/>
        <v>5.7775637939335581E-3</v>
      </c>
      <c r="W88" s="69">
        <v>2065</v>
      </c>
      <c r="X88" s="67">
        <f t="shared" si="64"/>
        <v>0.99422243620606643</v>
      </c>
      <c r="Y88" s="102">
        <v>1258</v>
      </c>
      <c r="Z88" s="69">
        <v>2</v>
      </c>
      <c r="AA88" s="67">
        <f t="shared" si="65"/>
        <v>1.589825119236884E-3</v>
      </c>
      <c r="AB88" s="69">
        <v>1256</v>
      </c>
      <c r="AC88" s="67">
        <f t="shared" si="66"/>
        <v>0.99841017488076311</v>
      </c>
      <c r="AD88" s="102">
        <v>541</v>
      </c>
      <c r="AE88" s="69">
        <v>0</v>
      </c>
      <c r="AF88" s="67">
        <f t="shared" si="67"/>
        <v>0</v>
      </c>
      <c r="AG88" s="69">
        <v>541</v>
      </c>
      <c r="AH88" s="67">
        <f t="shared" si="68"/>
        <v>1</v>
      </c>
      <c r="AI88" s="102">
        <v>218</v>
      </c>
      <c r="AJ88" s="69">
        <v>1</v>
      </c>
      <c r="AK88" s="67">
        <f t="shared" si="69"/>
        <v>4.5871559633027525E-3</v>
      </c>
      <c r="AL88" s="69">
        <v>217</v>
      </c>
      <c r="AM88" s="67">
        <f t="shared" si="70"/>
        <v>0.99541284403669728</v>
      </c>
      <c r="AN88" s="102">
        <f t="shared" si="71"/>
        <v>6987</v>
      </c>
      <c r="AO88" s="69">
        <f t="shared" si="53"/>
        <v>42</v>
      </c>
      <c r="AP88" s="67">
        <f t="shared" si="72"/>
        <v>6.0111635895234005E-3</v>
      </c>
      <c r="AQ88" s="68">
        <f t="shared" si="54"/>
        <v>6945</v>
      </c>
      <c r="AR88" s="67">
        <f t="shared" si="73"/>
        <v>0.99398883641047664</v>
      </c>
      <c r="AS88" s="98"/>
      <c r="AT88" s="272"/>
      <c r="AU88" s="342"/>
      <c r="AV88" s="11" t="s">
        <v>158</v>
      </c>
      <c r="AW88" s="225">
        <v>6947</v>
      </c>
      <c r="AX88" s="40">
        <v>42</v>
      </c>
      <c r="AY88" s="91">
        <v>6.0457751547430549E-3</v>
      </c>
      <c r="AZ88" s="40">
        <v>6905</v>
      </c>
      <c r="BA88" s="91">
        <v>0.99395422484525697</v>
      </c>
    </row>
    <row r="89" spans="2:53" s="12" customFormat="1" ht="13.5" customHeight="1">
      <c r="B89" s="264"/>
      <c r="C89" s="332"/>
      <c r="D89" s="76" t="s">
        <v>74</v>
      </c>
      <c r="E89" s="103">
        <v>56</v>
      </c>
      <c r="F89" s="75">
        <v>1</v>
      </c>
      <c r="G89" s="13">
        <f t="shared" si="57"/>
        <v>1.7857142857142856E-2</v>
      </c>
      <c r="H89" s="75">
        <v>55</v>
      </c>
      <c r="I89" s="13">
        <f t="shared" si="58"/>
        <v>0.9821428571428571</v>
      </c>
      <c r="J89" s="103">
        <v>144</v>
      </c>
      <c r="K89" s="75">
        <v>2</v>
      </c>
      <c r="L89" s="13">
        <f t="shared" si="59"/>
        <v>1.3888888888888888E-2</v>
      </c>
      <c r="M89" s="75">
        <v>142</v>
      </c>
      <c r="N89" s="13">
        <f t="shared" si="60"/>
        <v>0.98611111111111116</v>
      </c>
      <c r="O89" s="103">
        <v>6639</v>
      </c>
      <c r="P89" s="75">
        <v>380</v>
      </c>
      <c r="Q89" s="13">
        <f t="shared" si="61"/>
        <v>5.7237535773459858E-2</v>
      </c>
      <c r="R89" s="75">
        <v>6259</v>
      </c>
      <c r="S89" s="13">
        <f t="shared" si="62"/>
        <v>0.94276246422654009</v>
      </c>
      <c r="T89" s="103">
        <v>5163</v>
      </c>
      <c r="U89" s="75">
        <v>279</v>
      </c>
      <c r="V89" s="13">
        <f t="shared" si="63"/>
        <v>5.4038349796629866E-2</v>
      </c>
      <c r="W89" s="75">
        <v>4884</v>
      </c>
      <c r="X89" s="13">
        <f t="shared" si="64"/>
        <v>0.94596165020337009</v>
      </c>
      <c r="Y89" s="103">
        <v>2686</v>
      </c>
      <c r="Z89" s="75">
        <v>87</v>
      </c>
      <c r="AA89" s="13">
        <f t="shared" si="65"/>
        <v>3.2390171258376767E-2</v>
      </c>
      <c r="AB89" s="75">
        <v>2599</v>
      </c>
      <c r="AC89" s="13">
        <f t="shared" si="66"/>
        <v>0.96760982874162327</v>
      </c>
      <c r="AD89" s="103">
        <v>1089</v>
      </c>
      <c r="AE89" s="75">
        <v>21</v>
      </c>
      <c r="AF89" s="13">
        <f t="shared" si="67"/>
        <v>1.928374655647383E-2</v>
      </c>
      <c r="AG89" s="75">
        <v>1068</v>
      </c>
      <c r="AH89" s="13">
        <f t="shared" si="68"/>
        <v>0.9807162534435262</v>
      </c>
      <c r="AI89" s="103">
        <v>393</v>
      </c>
      <c r="AJ89" s="75">
        <v>2</v>
      </c>
      <c r="AK89" s="13">
        <f t="shared" si="69"/>
        <v>5.0890585241730284E-3</v>
      </c>
      <c r="AL89" s="75">
        <v>391</v>
      </c>
      <c r="AM89" s="13">
        <f t="shared" si="70"/>
        <v>0.99491094147582693</v>
      </c>
      <c r="AN89" s="103">
        <f t="shared" si="71"/>
        <v>16170</v>
      </c>
      <c r="AO89" s="75">
        <f t="shared" si="53"/>
        <v>772</v>
      </c>
      <c r="AP89" s="13">
        <f t="shared" si="72"/>
        <v>4.7742733457019168E-2</v>
      </c>
      <c r="AQ89" s="34">
        <f t="shared" si="54"/>
        <v>15398</v>
      </c>
      <c r="AR89" s="13">
        <f t="shared" si="73"/>
        <v>0.95225726654298082</v>
      </c>
      <c r="AS89" s="98"/>
      <c r="AT89" s="272"/>
      <c r="AU89" s="342"/>
      <c r="AV89" s="160" t="s">
        <v>74</v>
      </c>
      <c r="AW89" s="225">
        <v>15463</v>
      </c>
      <c r="AX89" s="40">
        <v>757</v>
      </c>
      <c r="AY89" s="91">
        <v>4.8955571363900927E-2</v>
      </c>
      <c r="AZ89" s="40">
        <v>14706</v>
      </c>
      <c r="BA89" s="91">
        <v>0.95104442863609906</v>
      </c>
    </row>
    <row r="90" spans="2:53" s="12" customFormat="1" ht="13.5" customHeight="1">
      <c r="B90" s="262">
        <v>29</v>
      </c>
      <c r="C90" s="329" t="s">
        <v>38</v>
      </c>
      <c r="D90" s="80" t="s">
        <v>157</v>
      </c>
      <c r="E90" s="101">
        <v>24</v>
      </c>
      <c r="F90" s="79">
        <v>1</v>
      </c>
      <c r="G90" s="77">
        <f t="shared" si="57"/>
        <v>4.1666666666666664E-2</v>
      </c>
      <c r="H90" s="79">
        <v>23</v>
      </c>
      <c r="I90" s="77">
        <f t="shared" si="58"/>
        <v>0.95833333333333337</v>
      </c>
      <c r="J90" s="101">
        <v>65</v>
      </c>
      <c r="K90" s="79">
        <v>3</v>
      </c>
      <c r="L90" s="77">
        <f t="shared" si="59"/>
        <v>4.6153846153846156E-2</v>
      </c>
      <c r="M90" s="79">
        <v>62</v>
      </c>
      <c r="N90" s="77">
        <f t="shared" si="60"/>
        <v>0.9538461538461539</v>
      </c>
      <c r="O90" s="101">
        <v>3106</v>
      </c>
      <c r="P90" s="79">
        <v>382</v>
      </c>
      <c r="Q90" s="77">
        <f t="shared" si="61"/>
        <v>0.12298776561493883</v>
      </c>
      <c r="R90" s="79">
        <v>2724</v>
      </c>
      <c r="S90" s="77">
        <f t="shared" si="62"/>
        <v>0.87701223438506115</v>
      </c>
      <c r="T90" s="101">
        <v>2798</v>
      </c>
      <c r="U90" s="79">
        <v>289</v>
      </c>
      <c r="V90" s="77">
        <f t="shared" si="63"/>
        <v>0.1032880629020729</v>
      </c>
      <c r="W90" s="79">
        <v>2509</v>
      </c>
      <c r="X90" s="77">
        <f t="shared" si="64"/>
        <v>0.89671193709792707</v>
      </c>
      <c r="Y90" s="101">
        <v>1506</v>
      </c>
      <c r="Z90" s="79">
        <v>125</v>
      </c>
      <c r="AA90" s="77">
        <f t="shared" si="65"/>
        <v>8.3001328021248336E-2</v>
      </c>
      <c r="AB90" s="79">
        <v>1381</v>
      </c>
      <c r="AC90" s="77">
        <f t="shared" si="66"/>
        <v>0.91699867197875162</v>
      </c>
      <c r="AD90" s="101">
        <v>593</v>
      </c>
      <c r="AE90" s="79">
        <v>35</v>
      </c>
      <c r="AF90" s="77">
        <f t="shared" si="67"/>
        <v>5.9021922428330521E-2</v>
      </c>
      <c r="AG90" s="79">
        <v>558</v>
      </c>
      <c r="AH90" s="77">
        <f t="shared" si="68"/>
        <v>0.94097807757166951</v>
      </c>
      <c r="AI90" s="101">
        <v>184</v>
      </c>
      <c r="AJ90" s="79">
        <v>3</v>
      </c>
      <c r="AK90" s="77">
        <f t="shared" si="69"/>
        <v>1.6304347826086956E-2</v>
      </c>
      <c r="AL90" s="79">
        <v>181</v>
      </c>
      <c r="AM90" s="77">
        <f t="shared" si="70"/>
        <v>0.98369565217391308</v>
      </c>
      <c r="AN90" s="101">
        <f t="shared" si="71"/>
        <v>8276</v>
      </c>
      <c r="AO90" s="79">
        <f t="shared" si="53"/>
        <v>838</v>
      </c>
      <c r="AP90" s="77">
        <f t="shared" si="72"/>
        <v>0.10125664572257129</v>
      </c>
      <c r="AQ90" s="78">
        <f t="shared" si="54"/>
        <v>7438</v>
      </c>
      <c r="AR90" s="77">
        <f t="shared" si="73"/>
        <v>0.89874335427742869</v>
      </c>
      <c r="AS90" s="98"/>
      <c r="AT90" s="272">
        <v>29</v>
      </c>
      <c r="AU90" s="342" t="s">
        <v>38</v>
      </c>
      <c r="AV90" s="11" t="s">
        <v>157</v>
      </c>
      <c r="AW90" s="225">
        <v>7862</v>
      </c>
      <c r="AX90" s="40">
        <v>808</v>
      </c>
      <c r="AY90" s="91">
        <v>0.1027728313406258</v>
      </c>
      <c r="AZ90" s="40">
        <v>7054</v>
      </c>
      <c r="BA90" s="91">
        <v>0.89722716865937424</v>
      </c>
    </row>
    <row r="91" spans="2:53" s="12" customFormat="1" ht="13.5" customHeight="1">
      <c r="B91" s="263"/>
      <c r="C91" s="330"/>
      <c r="D91" s="70" t="s">
        <v>158</v>
      </c>
      <c r="E91" s="102">
        <v>16</v>
      </c>
      <c r="F91" s="69">
        <v>0</v>
      </c>
      <c r="G91" s="67">
        <f t="shared" si="57"/>
        <v>0</v>
      </c>
      <c r="H91" s="69">
        <v>16</v>
      </c>
      <c r="I91" s="67">
        <f t="shared" si="58"/>
        <v>1</v>
      </c>
      <c r="J91" s="102">
        <v>41</v>
      </c>
      <c r="K91" s="69">
        <v>0</v>
      </c>
      <c r="L91" s="67">
        <f t="shared" si="59"/>
        <v>0</v>
      </c>
      <c r="M91" s="69">
        <v>41</v>
      </c>
      <c r="N91" s="67">
        <f t="shared" si="60"/>
        <v>1</v>
      </c>
      <c r="O91" s="102">
        <v>2061</v>
      </c>
      <c r="P91" s="69">
        <v>17</v>
      </c>
      <c r="Q91" s="67">
        <f t="shared" si="61"/>
        <v>8.2484230955846682E-3</v>
      </c>
      <c r="R91" s="69">
        <v>2044</v>
      </c>
      <c r="S91" s="67">
        <f t="shared" si="62"/>
        <v>0.99175157690441529</v>
      </c>
      <c r="T91" s="102">
        <v>1597</v>
      </c>
      <c r="U91" s="69">
        <v>9</v>
      </c>
      <c r="V91" s="67">
        <f t="shared" si="63"/>
        <v>5.6355666875391357E-3</v>
      </c>
      <c r="W91" s="69">
        <v>1588</v>
      </c>
      <c r="X91" s="67">
        <f t="shared" si="64"/>
        <v>0.99436443331246083</v>
      </c>
      <c r="Y91" s="102">
        <v>1106</v>
      </c>
      <c r="Z91" s="69">
        <v>2</v>
      </c>
      <c r="AA91" s="67">
        <f t="shared" si="65"/>
        <v>1.8083182640144665E-3</v>
      </c>
      <c r="AB91" s="69">
        <v>1104</v>
      </c>
      <c r="AC91" s="67">
        <f t="shared" si="66"/>
        <v>0.99819168173598549</v>
      </c>
      <c r="AD91" s="102">
        <v>556</v>
      </c>
      <c r="AE91" s="69">
        <v>2</v>
      </c>
      <c r="AF91" s="67">
        <f t="shared" si="67"/>
        <v>3.5971223021582736E-3</v>
      </c>
      <c r="AG91" s="69">
        <v>554</v>
      </c>
      <c r="AH91" s="67">
        <f t="shared" si="68"/>
        <v>0.99640287769784175</v>
      </c>
      <c r="AI91" s="102">
        <v>189</v>
      </c>
      <c r="AJ91" s="69">
        <v>0</v>
      </c>
      <c r="AK91" s="67">
        <f t="shared" si="69"/>
        <v>0</v>
      </c>
      <c r="AL91" s="69">
        <v>189</v>
      </c>
      <c r="AM91" s="67">
        <f t="shared" si="70"/>
        <v>1</v>
      </c>
      <c r="AN91" s="102">
        <f t="shared" si="71"/>
        <v>5566</v>
      </c>
      <c r="AO91" s="69">
        <f t="shared" si="53"/>
        <v>30</v>
      </c>
      <c r="AP91" s="67">
        <f t="shared" si="72"/>
        <v>5.3898670499461015E-3</v>
      </c>
      <c r="AQ91" s="68">
        <f t="shared" si="54"/>
        <v>5536</v>
      </c>
      <c r="AR91" s="67">
        <f t="shared" si="73"/>
        <v>0.99461013295005385</v>
      </c>
      <c r="AS91" s="98"/>
      <c r="AT91" s="272"/>
      <c r="AU91" s="342"/>
      <c r="AV91" s="11" t="s">
        <v>158</v>
      </c>
      <c r="AW91" s="225">
        <v>5660</v>
      </c>
      <c r="AX91" s="40">
        <v>47</v>
      </c>
      <c r="AY91" s="91">
        <v>8.3038869257950534E-3</v>
      </c>
      <c r="AZ91" s="40">
        <v>5613</v>
      </c>
      <c r="BA91" s="91">
        <v>0.99169611307420491</v>
      </c>
    </row>
    <row r="92" spans="2:53" s="12" customFormat="1" ht="13.5" customHeight="1">
      <c r="B92" s="264"/>
      <c r="C92" s="332"/>
      <c r="D92" s="76" t="s">
        <v>74</v>
      </c>
      <c r="E92" s="103">
        <v>40</v>
      </c>
      <c r="F92" s="75">
        <v>1</v>
      </c>
      <c r="G92" s="13">
        <f t="shared" si="57"/>
        <v>2.5000000000000001E-2</v>
      </c>
      <c r="H92" s="75">
        <v>39</v>
      </c>
      <c r="I92" s="13">
        <f t="shared" si="58"/>
        <v>0.97499999999999998</v>
      </c>
      <c r="J92" s="103">
        <v>106</v>
      </c>
      <c r="K92" s="75">
        <v>3</v>
      </c>
      <c r="L92" s="13">
        <f t="shared" si="59"/>
        <v>2.8301886792452831E-2</v>
      </c>
      <c r="M92" s="75">
        <v>103</v>
      </c>
      <c r="N92" s="13">
        <f t="shared" si="60"/>
        <v>0.97169811320754718</v>
      </c>
      <c r="O92" s="103">
        <v>5167</v>
      </c>
      <c r="P92" s="75">
        <v>399</v>
      </c>
      <c r="Q92" s="13">
        <f t="shared" si="61"/>
        <v>7.7220824462937876E-2</v>
      </c>
      <c r="R92" s="75">
        <v>4768</v>
      </c>
      <c r="S92" s="13">
        <f t="shared" si="62"/>
        <v>0.92277917553706212</v>
      </c>
      <c r="T92" s="103">
        <v>4395</v>
      </c>
      <c r="U92" s="75">
        <v>298</v>
      </c>
      <c r="V92" s="13">
        <f t="shared" si="63"/>
        <v>6.7804323094425481E-2</v>
      </c>
      <c r="W92" s="75">
        <v>4097</v>
      </c>
      <c r="X92" s="13">
        <f t="shared" si="64"/>
        <v>0.93219567690557448</v>
      </c>
      <c r="Y92" s="103">
        <v>2612</v>
      </c>
      <c r="Z92" s="75">
        <v>127</v>
      </c>
      <c r="AA92" s="13">
        <f t="shared" si="65"/>
        <v>4.8621745788667688E-2</v>
      </c>
      <c r="AB92" s="75">
        <v>2485</v>
      </c>
      <c r="AC92" s="13">
        <f t="shared" si="66"/>
        <v>0.95137825421133226</v>
      </c>
      <c r="AD92" s="103">
        <v>1149</v>
      </c>
      <c r="AE92" s="75">
        <v>37</v>
      </c>
      <c r="AF92" s="13">
        <f t="shared" si="67"/>
        <v>3.2201914708442123E-2</v>
      </c>
      <c r="AG92" s="75">
        <v>1112</v>
      </c>
      <c r="AH92" s="13">
        <f t="shared" si="68"/>
        <v>0.96779808529155786</v>
      </c>
      <c r="AI92" s="103">
        <v>373</v>
      </c>
      <c r="AJ92" s="75">
        <v>3</v>
      </c>
      <c r="AK92" s="13">
        <f t="shared" si="69"/>
        <v>8.0428954423592495E-3</v>
      </c>
      <c r="AL92" s="75">
        <v>370</v>
      </c>
      <c r="AM92" s="13">
        <f t="shared" si="70"/>
        <v>0.99195710455764075</v>
      </c>
      <c r="AN92" s="103">
        <f t="shared" si="71"/>
        <v>13842</v>
      </c>
      <c r="AO92" s="75">
        <f t="shared" si="53"/>
        <v>868</v>
      </c>
      <c r="AP92" s="13">
        <f t="shared" si="72"/>
        <v>6.2707701199248664E-2</v>
      </c>
      <c r="AQ92" s="34">
        <f t="shared" si="54"/>
        <v>12974</v>
      </c>
      <c r="AR92" s="13">
        <f t="shared" si="73"/>
        <v>0.93729229880075138</v>
      </c>
      <c r="AS92" s="98"/>
      <c r="AT92" s="272"/>
      <c r="AU92" s="342"/>
      <c r="AV92" s="160" t="s">
        <v>74</v>
      </c>
      <c r="AW92" s="225">
        <v>13522</v>
      </c>
      <c r="AX92" s="40">
        <v>855</v>
      </c>
      <c r="AY92" s="91">
        <v>6.3230291377015233E-2</v>
      </c>
      <c r="AZ92" s="40">
        <v>12667</v>
      </c>
      <c r="BA92" s="91">
        <v>0.93676970862298481</v>
      </c>
    </row>
    <row r="93" spans="2:53" s="12" customFormat="1" ht="13.5" customHeight="1">
      <c r="B93" s="262">
        <v>30</v>
      </c>
      <c r="C93" s="329" t="s">
        <v>39</v>
      </c>
      <c r="D93" s="80" t="s">
        <v>157</v>
      </c>
      <c r="E93" s="101">
        <v>28</v>
      </c>
      <c r="F93" s="79">
        <v>3</v>
      </c>
      <c r="G93" s="77">
        <f t="shared" si="57"/>
        <v>0.10714285714285714</v>
      </c>
      <c r="H93" s="79">
        <v>25</v>
      </c>
      <c r="I93" s="77">
        <f t="shared" si="58"/>
        <v>0.8928571428571429</v>
      </c>
      <c r="J93" s="101">
        <v>77</v>
      </c>
      <c r="K93" s="79">
        <v>6</v>
      </c>
      <c r="L93" s="77">
        <f t="shared" si="59"/>
        <v>7.792207792207792E-2</v>
      </c>
      <c r="M93" s="79">
        <v>71</v>
      </c>
      <c r="N93" s="77">
        <f t="shared" si="60"/>
        <v>0.92207792207792205</v>
      </c>
      <c r="O93" s="101">
        <v>3893</v>
      </c>
      <c r="P93" s="79">
        <v>573</v>
      </c>
      <c r="Q93" s="77">
        <f t="shared" si="61"/>
        <v>0.14718725918314923</v>
      </c>
      <c r="R93" s="79">
        <v>3320</v>
      </c>
      <c r="S93" s="77">
        <f t="shared" si="62"/>
        <v>0.85281274081685077</v>
      </c>
      <c r="T93" s="101">
        <v>3469</v>
      </c>
      <c r="U93" s="79">
        <v>487</v>
      </c>
      <c r="V93" s="77">
        <f t="shared" si="63"/>
        <v>0.14038627846641683</v>
      </c>
      <c r="W93" s="79">
        <v>2982</v>
      </c>
      <c r="X93" s="77">
        <f t="shared" si="64"/>
        <v>0.85961372153358317</v>
      </c>
      <c r="Y93" s="101">
        <v>2054</v>
      </c>
      <c r="Z93" s="79">
        <v>234</v>
      </c>
      <c r="AA93" s="77">
        <f t="shared" si="65"/>
        <v>0.11392405063291139</v>
      </c>
      <c r="AB93" s="79">
        <v>1820</v>
      </c>
      <c r="AC93" s="77">
        <f t="shared" si="66"/>
        <v>0.88607594936708856</v>
      </c>
      <c r="AD93" s="101">
        <v>801</v>
      </c>
      <c r="AE93" s="79">
        <v>66</v>
      </c>
      <c r="AF93" s="77">
        <f t="shared" si="67"/>
        <v>8.2397003745318345E-2</v>
      </c>
      <c r="AG93" s="79">
        <v>735</v>
      </c>
      <c r="AH93" s="77">
        <f t="shared" si="68"/>
        <v>0.91760299625468167</v>
      </c>
      <c r="AI93" s="101">
        <v>278</v>
      </c>
      <c r="AJ93" s="79">
        <v>9</v>
      </c>
      <c r="AK93" s="77">
        <f t="shared" si="69"/>
        <v>3.237410071942446E-2</v>
      </c>
      <c r="AL93" s="79">
        <v>269</v>
      </c>
      <c r="AM93" s="77">
        <f t="shared" si="70"/>
        <v>0.96762589928057552</v>
      </c>
      <c r="AN93" s="101">
        <f t="shared" si="71"/>
        <v>10600</v>
      </c>
      <c r="AO93" s="79">
        <f t="shared" si="53"/>
        <v>1378</v>
      </c>
      <c r="AP93" s="77">
        <f t="shared" si="72"/>
        <v>0.13</v>
      </c>
      <c r="AQ93" s="78">
        <f t="shared" si="54"/>
        <v>9222</v>
      </c>
      <c r="AR93" s="77">
        <f t="shared" si="73"/>
        <v>0.87</v>
      </c>
      <c r="AS93" s="98"/>
      <c r="AT93" s="272">
        <v>30</v>
      </c>
      <c r="AU93" s="342" t="s">
        <v>39</v>
      </c>
      <c r="AV93" s="11" t="s">
        <v>157</v>
      </c>
      <c r="AW93" s="225">
        <v>9971</v>
      </c>
      <c r="AX93" s="40">
        <v>1268</v>
      </c>
      <c r="AY93" s="91">
        <v>0.1271687894895196</v>
      </c>
      <c r="AZ93" s="40">
        <v>8703</v>
      </c>
      <c r="BA93" s="91">
        <v>0.8728312105104804</v>
      </c>
    </row>
    <row r="94" spans="2:53" s="12" customFormat="1" ht="13.5" customHeight="1">
      <c r="B94" s="263"/>
      <c r="C94" s="330"/>
      <c r="D94" s="70" t="s">
        <v>158</v>
      </c>
      <c r="E94" s="102">
        <v>19</v>
      </c>
      <c r="F94" s="69">
        <v>0</v>
      </c>
      <c r="G94" s="67">
        <f t="shared" si="57"/>
        <v>0</v>
      </c>
      <c r="H94" s="69">
        <v>19</v>
      </c>
      <c r="I94" s="67">
        <f t="shared" si="58"/>
        <v>1</v>
      </c>
      <c r="J94" s="102">
        <v>44</v>
      </c>
      <c r="K94" s="69">
        <v>0</v>
      </c>
      <c r="L94" s="67">
        <f t="shared" si="59"/>
        <v>0</v>
      </c>
      <c r="M94" s="69">
        <v>44</v>
      </c>
      <c r="N94" s="67">
        <f t="shared" si="60"/>
        <v>1</v>
      </c>
      <c r="O94" s="102">
        <v>2808</v>
      </c>
      <c r="P94" s="69">
        <v>40</v>
      </c>
      <c r="Q94" s="67">
        <f t="shared" si="61"/>
        <v>1.4245014245014245E-2</v>
      </c>
      <c r="R94" s="69">
        <v>2768</v>
      </c>
      <c r="S94" s="67">
        <f t="shared" si="62"/>
        <v>0.98575498575498577</v>
      </c>
      <c r="T94" s="102">
        <v>2282</v>
      </c>
      <c r="U94" s="69">
        <v>16</v>
      </c>
      <c r="V94" s="67">
        <f t="shared" si="63"/>
        <v>7.0113935144609993E-3</v>
      </c>
      <c r="W94" s="69">
        <v>2266</v>
      </c>
      <c r="X94" s="67">
        <f t="shared" si="64"/>
        <v>0.99298860648553899</v>
      </c>
      <c r="Y94" s="102">
        <v>1636</v>
      </c>
      <c r="Z94" s="69">
        <v>16</v>
      </c>
      <c r="AA94" s="67">
        <f t="shared" si="65"/>
        <v>9.7799511002444987E-3</v>
      </c>
      <c r="AB94" s="69">
        <v>1620</v>
      </c>
      <c r="AC94" s="67">
        <f t="shared" si="66"/>
        <v>0.99022004889975546</v>
      </c>
      <c r="AD94" s="102">
        <v>807</v>
      </c>
      <c r="AE94" s="69">
        <v>5</v>
      </c>
      <c r="AF94" s="67">
        <f t="shared" si="67"/>
        <v>6.1957868649318466E-3</v>
      </c>
      <c r="AG94" s="69">
        <v>802</v>
      </c>
      <c r="AH94" s="67">
        <f t="shared" si="68"/>
        <v>0.99380421313506817</v>
      </c>
      <c r="AI94" s="102">
        <v>305</v>
      </c>
      <c r="AJ94" s="69">
        <v>0</v>
      </c>
      <c r="AK94" s="67">
        <f t="shared" si="69"/>
        <v>0</v>
      </c>
      <c r="AL94" s="69">
        <v>305</v>
      </c>
      <c r="AM94" s="67">
        <f t="shared" si="70"/>
        <v>1</v>
      </c>
      <c r="AN94" s="102">
        <f t="shared" si="71"/>
        <v>7901</v>
      </c>
      <c r="AO94" s="69">
        <f t="shared" si="53"/>
        <v>77</v>
      </c>
      <c r="AP94" s="67">
        <f t="shared" si="72"/>
        <v>9.7456018225541077E-3</v>
      </c>
      <c r="AQ94" s="68">
        <f t="shared" si="54"/>
        <v>7824</v>
      </c>
      <c r="AR94" s="67">
        <f t="shared" si="73"/>
        <v>0.99025439817744587</v>
      </c>
      <c r="AS94" s="98"/>
      <c r="AT94" s="272"/>
      <c r="AU94" s="342"/>
      <c r="AV94" s="11" t="s">
        <v>158</v>
      </c>
      <c r="AW94" s="225">
        <v>7967</v>
      </c>
      <c r="AX94" s="40">
        <v>74</v>
      </c>
      <c r="AY94" s="91">
        <v>9.288314296472951E-3</v>
      </c>
      <c r="AZ94" s="40">
        <v>7893</v>
      </c>
      <c r="BA94" s="91">
        <v>0.99071168570352708</v>
      </c>
    </row>
    <row r="95" spans="2:53" s="12" customFormat="1" ht="13.5" customHeight="1">
      <c r="B95" s="264"/>
      <c r="C95" s="332"/>
      <c r="D95" s="76" t="s">
        <v>74</v>
      </c>
      <c r="E95" s="103">
        <v>47</v>
      </c>
      <c r="F95" s="75">
        <v>3</v>
      </c>
      <c r="G95" s="13">
        <f t="shared" si="57"/>
        <v>6.3829787234042548E-2</v>
      </c>
      <c r="H95" s="75">
        <v>44</v>
      </c>
      <c r="I95" s="13">
        <f t="shared" si="58"/>
        <v>0.93617021276595747</v>
      </c>
      <c r="J95" s="103">
        <v>121</v>
      </c>
      <c r="K95" s="75">
        <v>6</v>
      </c>
      <c r="L95" s="13">
        <f t="shared" si="59"/>
        <v>4.9586776859504134E-2</v>
      </c>
      <c r="M95" s="75">
        <v>115</v>
      </c>
      <c r="N95" s="13">
        <f t="shared" si="60"/>
        <v>0.95041322314049592</v>
      </c>
      <c r="O95" s="103">
        <v>6701</v>
      </c>
      <c r="P95" s="75">
        <v>613</v>
      </c>
      <c r="Q95" s="13">
        <f t="shared" si="61"/>
        <v>9.1478883748694229E-2</v>
      </c>
      <c r="R95" s="75">
        <v>6088</v>
      </c>
      <c r="S95" s="13">
        <f t="shared" si="62"/>
        <v>0.90852111625130583</v>
      </c>
      <c r="T95" s="103">
        <v>5751</v>
      </c>
      <c r="U95" s="75">
        <v>503</v>
      </c>
      <c r="V95" s="13">
        <f t="shared" si="63"/>
        <v>8.7463049904364459E-2</v>
      </c>
      <c r="W95" s="75">
        <v>5248</v>
      </c>
      <c r="X95" s="13">
        <f t="shared" si="64"/>
        <v>0.91253695009563551</v>
      </c>
      <c r="Y95" s="103">
        <v>3690</v>
      </c>
      <c r="Z95" s="75">
        <v>250</v>
      </c>
      <c r="AA95" s="13">
        <f t="shared" si="65"/>
        <v>6.7750677506775062E-2</v>
      </c>
      <c r="AB95" s="75">
        <v>3440</v>
      </c>
      <c r="AC95" s="13">
        <f t="shared" si="66"/>
        <v>0.9322493224932249</v>
      </c>
      <c r="AD95" s="103">
        <v>1608</v>
      </c>
      <c r="AE95" s="75">
        <v>71</v>
      </c>
      <c r="AF95" s="13">
        <f t="shared" si="67"/>
        <v>4.4154228855721393E-2</v>
      </c>
      <c r="AG95" s="75">
        <v>1537</v>
      </c>
      <c r="AH95" s="13">
        <f t="shared" si="68"/>
        <v>0.9558457711442786</v>
      </c>
      <c r="AI95" s="103">
        <v>583</v>
      </c>
      <c r="AJ95" s="75">
        <v>9</v>
      </c>
      <c r="AK95" s="13">
        <f t="shared" si="69"/>
        <v>1.5437392795883362E-2</v>
      </c>
      <c r="AL95" s="75">
        <v>574</v>
      </c>
      <c r="AM95" s="13">
        <f t="shared" si="70"/>
        <v>0.98456260720411659</v>
      </c>
      <c r="AN95" s="103">
        <f t="shared" si="71"/>
        <v>18501</v>
      </c>
      <c r="AO95" s="75">
        <f t="shared" si="53"/>
        <v>1455</v>
      </c>
      <c r="AP95" s="13">
        <f t="shared" si="72"/>
        <v>7.8644397600129728E-2</v>
      </c>
      <c r="AQ95" s="34">
        <f t="shared" si="54"/>
        <v>17046</v>
      </c>
      <c r="AR95" s="13">
        <f t="shared" si="73"/>
        <v>0.92135560239987024</v>
      </c>
      <c r="AS95" s="98"/>
      <c r="AT95" s="272"/>
      <c r="AU95" s="342"/>
      <c r="AV95" s="160" t="s">
        <v>74</v>
      </c>
      <c r="AW95" s="225">
        <v>17938</v>
      </c>
      <c r="AX95" s="40">
        <v>1342</v>
      </c>
      <c r="AY95" s="91">
        <v>7.4813245623815361E-2</v>
      </c>
      <c r="AZ95" s="40">
        <v>16596</v>
      </c>
      <c r="BA95" s="91">
        <v>0.92518675437618458</v>
      </c>
    </row>
    <row r="96" spans="2:53" s="12" customFormat="1" ht="13.5" customHeight="1">
      <c r="B96" s="262">
        <v>31</v>
      </c>
      <c r="C96" s="329" t="s">
        <v>40</v>
      </c>
      <c r="D96" s="80" t="s">
        <v>157</v>
      </c>
      <c r="E96" s="101">
        <v>53</v>
      </c>
      <c r="F96" s="79">
        <v>5</v>
      </c>
      <c r="G96" s="77">
        <f t="shared" si="57"/>
        <v>9.4339622641509441E-2</v>
      </c>
      <c r="H96" s="79">
        <v>48</v>
      </c>
      <c r="I96" s="77">
        <f t="shared" si="58"/>
        <v>0.90566037735849059</v>
      </c>
      <c r="J96" s="101">
        <v>144</v>
      </c>
      <c r="K96" s="79">
        <v>6</v>
      </c>
      <c r="L96" s="77">
        <f t="shared" si="59"/>
        <v>4.1666666666666664E-2</v>
      </c>
      <c r="M96" s="79">
        <v>138</v>
      </c>
      <c r="N96" s="77">
        <f t="shared" si="60"/>
        <v>0.95833333333333337</v>
      </c>
      <c r="O96" s="101">
        <v>6112</v>
      </c>
      <c r="P96" s="79">
        <v>791</v>
      </c>
      <c r="Q96" s="77">
        <f t="shared" si="61"/>
        <v>0.12941753926701571</v>
      </c>
      <c r="R96" s="79">
        <v>5321</v>
      </c>
      <c r="S96" s="77">
        <f t="shared" si="62"/>
        <v>0.87058246073298429</v>
      </c>
      <c r="T96" s="101">
        <v>4975</v>
      </c>
      <c r="U96" s="79">
        <v>570</v>
      </c>
      <c r="V96" s="77">
        <f t="shared" si="63"/>
        <v>0.11457286432160804</v>
      </c>
      <c r="W96" s="79">
        <v>4405</v>
      </c>
      <c r="X96" s="77">
        <f t="shared" si="64"/>
        <v>0.88542713567839193</v>
      </c>
      <c r="Y96" s="101">
        <v>2461</v>
      </c>
      <c r="Z96" s="79">
        <v>211</v>
      </c>
      <c r="AA96" s="77">
        <f t="shared" si="65"/>
        <v>8.5737505079236082E-2</v>
      </c>
      <c r="AB96" s="79">
        <v>2250</v>
      </c>
      <c r="AC96" s="77">
        <f t="shared" si="66"/>
        <v>0.91426249492076395</v>
      </c>
      <c r="AD96" s="101">
        <v>857</v>
      </c>
      <c r="AE96" s="79">
        <v>53</v>
      </c>
      <c r="AF96" s="77">
        <f t="shared" si="67"/>
        <v>6.1843640606767794E-2</v>
      </c>
      <c r="AG96" s="79">
        <v>804</v>
      </c>
      <c r="AH96" s="77">
        <f t="shared" si="68"/>
        <v>0.93815635939323216</v>
      </c>
      <c r="AI96" s="101">
        <v>243</v>
      </c>
      <c r="AJ96" s="79">
        <v>5</v>
      </c>
      <c r="AK96" s="77">
        <f t="shared" si="69"/>
        <v>2.0576131687242798E-2</v>
      </c>
      <c r="AL96" s="79">
        <v>238</v>
      </c>
      <c r="AM96" s="77">
        <f t="shared" si="70"/>
        <v>0.97942386831275718</v>
      </c>
      <c r="AN96" s="101">
        <f t="shared" si="71"/>
        <v>14845</v>
      </c>
      <c r="AO96" s="79">
        <f t="shared" si="53"/>
        <v>1641</v>
      </c>
      <c r="AP96" s="77">
        <f t="shared" si="72"/>
        <v>0.11054227012462109</v>
      </c>
      <c r="AQ96" s="78">
        <f t="shared" si="54"/>
        <v>13204</v>
      </c>
      <c r="AR96" s="77">
        <f t="shared" si="73"/>
        <v>0.88945772987537897</v>
      </c>
      <c r="AS96" s="98"/>
      <c r="AT96" s="272">
        <v>31</v>
      </c>
      <c r="AU96" s="342" t="s">
        <v>40</v>
      </c>
      <c r="AV96" s="11" t="s">
        <v>157</v>
      </c>
      <c r="AW96" s="225">
        <v>14107</v>
      </c>
      <c r="AX96" s="40">
        <v>1707</v>
      </c>
      <c r="AY96" s="91">
        <v>0.12100375700007089</v>
      </c>
      <c r="AZ96" s="40">
        <v>12400</v>
      </c>
      <c r="BA96" s="91">
        <v>0.87899624299992907</v>
      </c>
    </row>
    <row r="97" spans="2:53" s="12" customFormat="1" ht="13.5" customHeight="1">
      <c r="B97" s="263"/>
      <c r="C97" s="330"/>
      <c r="D97" s="70" t="s">
        <v>158</v>
      </c>
      <c r="E97" s="102">
        <v>32</v>
      </c>
      <c r="F97" s="69">
        <v>0</v>
      </c>
      <c r="G97" s="67">
        <f t="shared" si="57"/>
        <v>0</v>
      </c>
      <c r="H97" s="69">
        <v>32</v>
      </c>
      <c r="I97" s="67">
        <f t="shared" si="58"/>
        <v>1</v>
      </c>
      <c r="J97" s="102">
        <v>114</v>
      </c>
      <c r="K97" s="69">
        <v>0</v>
      </c>
      <c r="L97" s="67">
        <f t="shared" si="59"/>
        <v>0</v>
      </c>
      <c r="M97" s="69">
        <v>114</v>
      </c>
      <c r="N97" s="67">
        <f t="shared" si="60"/>
        <v>1</v>
      </c>
      <c r="O97" s="102">
        <v>3979</v>
      </c>
      <c r="P97" s="69">
        <v>55</v>
      </c>
      <c r="Q97" s="67">
        <f t="shared" si="61"/>
        <v>1.3822568484543855E-2</v>
      </c>
      <c r="R97" s="69">
        <v>3924</v>
      </c>
      <c r="S97" s="67">
        <f t="shared" si="62"/>
        <v>0.98617743151545612</v>
      </c>
      <c r="T97" s="102">
        <v>2992</v>
      </c>
      <c r="U97" s="69">
        <v>41</v>
      </c>
      <c r="V97" s="67">
        <f t="shared" si="63"/>
        <v>1.3703208556149732E-2</v>
      </c>
      <c r="W97" s="69">
        <v>2951</v>
      </c>
      <c r="X97" s="67">
        <f t="shared" si="64"/>
        <v>0.9862967914438503</v>
      </c>
      <c r="Y97" s="102">
        <v>1784</v>
      </c>
      <c r="Z97" s="69">
        <v>31</v>
      </c>
      <c r="AA97" s="67">
        <f t="shared" si="65"/>
        <v>1.7376681614349777E-2</v>
      </c>
      <c r="AB97" s="69">
        <v>1753</v>
      </c>
      <c r="AC97" s="67">
        <f t="shared" si="66"/>
        <v>0.9826233183856502</v>
      </c>
      <c r="AD97" s="102">
        <v>791</v>
      </c>
      <c r="AE97" s="69">
        <v>5</v>
      </c>
      <c r="AF97" s="67">
        <f t="shared" si="67"/>
        <v>6.321112515802781E-3</v>
      </c>
      <c r="AG97" s="69">
        <v>786</v>
      </c>
      <c r="AH97" s="67">
        <f t="shared" si="68"/>
        <v>0.99367888748419719</v>
      </c>
      <c r="AI97" s="102">
        <v>299</v>
      </c>
      <c r="AJ97" s="69">
        <v>2</v>
      </c>
      <c r="AK97" s="67">
        <f t="shared" si="69"/>
        <v>6.688963210702341E-3</v>
      </c>
      <c r="AL97" s="69">
        <v>297</v>
      </c>
      <c r="AM97" s="67">
        <f t="shared" si="70"/>
        <v>0.99331103678929766</v>
      </c>
      <c r="AN97" s="102">
        <f t="shared" si="71"/>
        <v>9991</v>
      </c>
      <c r="AO97" s="69">
        <f t="shared" si="53"/>
        <v>134</v>
      </c>
      <c r="AP97" s="67">
        <f t="shared" si="72"/>
        <v>1.34120708637774E-2</v>
      </c>
      <c r="AQ97" s="68">
        <f t="shared" si="54"/>
        <v>9857</v>
      </c>
      <c r="AR97" s="67">
        <f t="shared" si="73"/>
        <v>0.98658792913622262</v>
      </c>
      <c r="AS97" s="98"/>
      <c r="AT97" s="272"/>
      <c r="AU97" s="342"/>
      <c r="AV97" s="11" t="s">
        <v>158</v>
      </c>
      <c r="AW97" s="225">
        <v>9735</v>
      </c>
      <c r="AX97" s="40">
        <v>122</v>
      </c>
      <c r="AY97" s="91">
        <v>1.2532100667693887E-2</v>
      </c>
      <c r="AZ97" s="40">
        <v>9613</v>
      </c>
      <c r="BA97" s="91">
        <v>0.98746789933230616</v>
      </c>
    </row>
    <row r="98" spans="2:53" s="12" customFormat="1" ht="13.5" customHeight="1">
      <c r="B98" s="264"/>
      <c r="C98" s="332"/>
      <c r="D98" s="76" t="s">
        <v>74</v>
      </c>
      <c r="E98" s="103">
        <v>85</v>
      </c>
      <c r="F98" s="75">
        <v>5</v>
      </c>
      <c r="G98" s="13">
        <f t="shared" si="57"/>
        <v>5.8823529411764705E-2</v>
      </c>
      <c r="H98" s="75">
        <v>80</v>
      </c>
      <c r="I98" s="13">
        <f t="shared" si="58"/>
        <v>0.94117647058823528</v>
      </c>
      <c r="J98" s="103">
        <v>258</v>
      </c>
      <c r="K98" s="75">
        <v>6</v>
      </c>
      <c r="L98" s="13">
        <f t="shared" si="59"/>
        <v>2.3255813953488372E-2</v>
      </c>
      <c r="M98" s="75">
        <v>252</v>
      </c>
      <c r="N98" s="13">
        <f t="shared" si="60"/>
        <v>0.97674418604651159</v>
      </c>
      <c r="O98" s="103">
        <v>10091</v>
      </c>
      <c r="P98" s="75">
        <v>846</v>
      </c>
      <c r="Q98" s="13">
        <f t="shared" si="61"/>
        <v>8.3837082548805869E-2</v>
      </c>
      <c r="R98" s="75">
        <v>9245</v>
      </c>
      <c r="S98" s="13">
        <f t="shared" si="62"/>
        <v>0.91616291745119416</v>
      </c>
      <c r="T98" s="103">
        <v>7967</v>
      </c>
      <c r="U98" s="75">
        <v>611</v>
      </c>
      <c r="V98" s="13">
        <f t="shared" si="63"/>
        <v>7.6691351826283422E-2</v>
      </c>
      <c r="W98" s="75">
        <v>7356</v>
      </c>
      <c r="X98" s="13">
        <f t="shared" si="64"/>
        <v>0.92330864817371661</v>
      </c>
      <c r="Y98" s="103">
        <v>4245</v>
      </c>
      <c r="Z98" s="75">
        <v>242</v>
      </c>
      <c r="AA98" s="13">
        <f t="shared" si="65"/>
        <v>5.7008244994110717E-2</v>
      </c>
      <c r="AB98" s="75">
        <v>4003</v>
      </c>
      <c r="AC98" s="13">
        <f t="shared" si="66"/>
        <v>0.94299175500588928</v>
      </c>
      <c r="AD98" s="103">
        <v>1648</v>
      </c>
      <c r="AE98" s="75">
        <v>58</v>
      </c>
      <c r="AF98" s="13">
        <f t="shared" si="67"/>
        <v>3.5194174757281552E-2</v>
      </c>
      <c r="AG98" s="75">
        <v>1590</v>
      </c>
      <c r="AH98" s="13">
        <f t="shared" si="68"/>
        <v>0.96480582524271841</v>
      </c>
      <c r="AI98" s="103">
        <v>542</v>
      </c>
      <c r="AJ98" s="75">
        <v>7</v>
      </c>
      <c r="AK98" s="13">
        <f t="shared" si="69"/>
        <v>1.2915129151291513E-2</v>
      </c>
      <c r="AL98" s="75">
        <v>535</v>
      </c>
      <c r="AM98" s="13">
        <f t="shared" si="70"/>
        <v>0.98708487084870844</v>
      </c>
      <c r="AN98" s="103">
        <f t="shared" si="71"/>
        <v>24836</v>
      </c>
      <c r="AO98" s="75">
        <f t="shared" si="53"/>
        <v>1775</v>
      </c>
      <c r="AP98" s="13">
        <f t="shared" si="72"/>
        <v>7.1468835561282015E-2</v>
      </c>
      <c r="AQ98" s="34">
        <f t="shared" si="54"/>
        <v>23061</v>
      </c>
      <c r="AR98" s="13">
        <f t="shared" si="73"/>
        <v>0.92853116443871797</v>
      </c>
      <c r="AS98" s="98"/>
      <c r="AT98" s="272"/>
      <c r="AU98" s="342"/>
      <c r="AV98" s="160" t="s">
        <v>74</v>
      </c>
      <c r="AW98" s="225">
        <v>23842</v>
      </c>
      <c r="AX98" s="40">
        <v>1829</v>
      </c>
      <c r="AY98" s="91">
        <v>7.6713362972904958E-2</v>
      </c>
      <c r="AZ98" s="40">
        <v>22013</v>
      </c>
      <c r="BA98" s="91">
        <v>0.92328663702709501</v>
      </c>
    </row>
    <row r="99" spans="2:53" s="12" customFormat="1" ht="13.5" customHeight="1">
      <c r="B99" s="262">
        <v>32</v>
      </c>
      <c r="C99" s="329" t="s">
        <v>41</v>
      </c>
      <c r="D99" s="80" t="s">
        <v>157</v>
      </c>
      <c r="E99" s="101">
        <v>27</v>
      </c>
      <c r="F99" s="79">
        <v>4</v>
      </c>
      <c r="G99" s="77">
        <f t="shared" si="57"/>
        <v>0.14814814814814814</v>
      </c>
      <c r="H99" s="79">
        <v>23</v>
      </c>
      <c r="I99" s="77">
        <f t="shared" si="58"/>
        <v>0.85185185185185186</v>
      </c>
      <c r="J99" s="101">
        <v>91</v>
      </c>
      <c r="K99" s="79">
        <v>12</v>
      </c>
      <c r="L99" s="77">
        <f t="shared" si="59"/>
        <v>0.13186813186813187</v>
      </c>
      <c r="M99" s="79">
        <v>79</v>
      </c>
      <c r="N99" s="77">
        <f t="shared" si="60"/>
        <v>0.86813186813186816</v>
      </c>
      <c r="O99" s="101">
        <v>4301</v>
      </c>
      <c r="P99" s="79">
        <v>782</v>
      </c>
      <c r="Q99" s="77">
        <f t="shared" si="61"/>
        <v>0.18181818181818182</v>
      </c>
      <c r="R99" s="79">
        <v>3519</v>
      </c>
      <c r="S99" s="77">
        <f t="shared" si="62"/>
        <v>0.81818181818181823</v>
      </c>
      <c r="T99" s="101">
        <v>3859</v>
      </c>
      <c r="U99" s="79">
        <v>724</v>
      </c>
      <c r="V99" s="77">
        <f t="shared" si="63"/>
        <v>0.1876133713397253</v>
      </c>
      <c r="W99" s="79">
        <v>3135</v>
      </c>
      <c r="X99" s="77">
        <f t="shared" si="64"/>
        <v>0.81238662866027467</v>
      </c>
      <c r="Y99" s="101">
        <v>2152</v>
      </c>
      <c r="Z99" s="79">
        <v>344</v>
      </c>
      <c r="AA99" s="77">
        <f t="shared" si="65"/>
        <v>0.15985130111524162</v>
      </c>
      <c r="AB99" s="79">
        <v>1808</v>
      </c>
      <c r="AC99" s="77">
        <f t="shared" si="66"/>
        <v>0.8401486988847584</v>
      </c>
      <c r="AD99" s="101">
        <v>765</v>
      </c>
      <c r="AE99" s="79">
        <v>74</v>
      </c>
      <c r="AF99" s="77">
        <f t="shared" si="67"/>
        <v>9.6732026143790853E-2</v>
      </c>
      <c r="AG99" s="79">
        <v>691</v>
      </c>
      <c r="AH99" s="77">
        <f t="shared" si="68"/>
        <v>0.90326797385620916</v>
      </c>
      <c r="AI99" s="101">
        <v>235</v>
      </c>
      <c r="AJ99" s="79">
        <v>14</v>
      </c>
      <c r="AK99" s="77">
        <f t="shared" si="69"/>
        <v>5.9574468085106386E-2</v>
      </c>
      <c r="AL99" s="79">
        <v>221</v>
      </c>
      <c r="AM99" s="77">
        <f t="shared" si="70"/>
        <v>0.94042553191489364</v>
      </c>
      <c r="AN99" s="101">
        <f t="shared" si="71"/>
        <v>11430</v>
      </c>
      <c r="AO99" s="79">
        <f t="shared" si="53"/>
        <v>1954</v>
      </c>
      <c r="AP99" s="77">
        <f t="shared" si="72"/>
        <v>0.17095363079615047</v>
      </c>
      <c r="AQ99" s="78">
        <f t="shared" si="54"/>
        <v>9476</v>
      </c>
      <c r="AR99" s="77">
        <f t="shared" si="73"/>
        <v>0.82904636920384955</v>
      </c>
      <c r="AS99" s="98"/>
      <c r="AT99" s="272">
        <v>32</v>
      </c>
      <c r="AU99" s="342" t="s">
        <v>41</v>
      </c>
      <c r="AV99" s="11" t="s">
        <v>157</v>
      </c>
      <c r="AW99" s="225">
        <v>10975</v>
      </c>
      <c r="AX99" s="40">
        <v>1767</v>
      </c>
      <c r="AY99" s="91">
        <v>0.16100227790432803</v>
      </c>
      <c r="AZ99" s="40">
        <v>9208</v>
      </c>
      <c r="BA99" s="91">
        <v>0.83899772209567203</v>
      </c>
    </row>
    <row r="100" spans="2:53" s="12" customFormat="1" ht="13.5" customHeight="1">
      <c r="B100" s="263"/>
      <c r="C100" s="330"/>
      <c r="D100" s="70" t="s">
        <v>158</v>
      </c>
      <c r="E100" s="102">
        <v>24</v>
      </c>
      <c r="F100" s="69">
        <v>1</v>
      </c>
      <c r="G100" s="67">
        <f t="shared" si="57"/>
        <v>4.1666666666666664E-2</v>
      </c>
      <c r="H100" s="69">
        <v>23</v>
      </c>
      <c r="I100" s="67">
        <f t="shared" si="58"/>
        <v>0.95833333333333337</v>
      </c>
      <c r="J100" s="102">
        <v>75</v>
      </c>
      <c r="K100" s="69">
        <v>2</v>
      </c>
      <c r="L100" s="67">
        <f t="shared" si="59"/>
        <v>2.6666666666666668E-2</v>
      </c>
      <c r="M100" s="69">
        <v>73</v>
      </c>
      <c r="N100" s="67">
        <f t="shared" si="60"/>
        <v>0.97333333333333338</v>
      </c>
      <c r="O100" s="102">
        <v>3308</v>
      </c>
      <c r="P100" s="69">
        <v>84</v>
      </c>
      <c r="Q100" s="67">
        <f t="shared" si="61"/>
        <v>2.539298669891173E-2</v>
      </c>
      <c r="R100" s="69">
        <v>3224</v>
      </c>
      <c r="S100" s="67">
        <f t="shared" si="62"/>
        <v>0.97460701330108823</v>
      </c>
      <c r="T100" s="102">
        <v>2825</v>
      </c>
      <c r="U100" s="69">
        <v>87</v>
      </c>
      <c r="V100" s="67">
        <f t="shared" si="63"/>
        <v>3.0796460176991152E-2</v>
      </c>
      <c r="W100" s="69">
        <v>2738</v>
      </c>
      <c r="X100" s="67">
        <f t="shared" si="64"/>
        <v>0.96920353982300889</v>
      </c>
      <c r="Y100" s="102">
        <v>1914</v>
      </c>
      <c r="Z100" s="69">
        <v>53</v>
      </c>
      <c r="AA100" s="67">
        <f t="shared" si="65"/>
        <v>2.7690700104493208E-2</v>
      </c>
      <c r="AB100" s="69">
        <v>1861</v>
      </c>
      <c r="AC100" s="67">
        <f t="shared" si="66"/>
        <v>0.97230929989550674</v>
      </c>
      <c r="AD100" s="102">
        <v>845</v>
      </c>
      <c r="AE100" s="69">
        <v>8</v>
      </c>
      <c r="AF100" s="67">
        <f t="shared" si="67"/>
        <v>9.4674556213017753E-3</v>
      </c>
      <c r="AG100" s="69">
        <v>837</v>
      </c>
      <c r="AH100" s="67">
        <f t="shared" si="68"/>
        <v>0.9905325443786982</v>
      </c>
      <c r="AI100" s="102">
        <v>274</v>
      </c>
      <c r="AJ100" s="69">
        <v>1</v>
      </c>
      <c r="AK100" s="67">
        <f t="shared" si="69"/>
        <v>3.6496350364963502E-3</v>
      </c>
      <c r="AL100" s="69">
        <v>273</v>
      </c>
      <c r="AM100" s="67">
        <f t="shared" si="70"/>
        <v>0.9963503649635036</v>
      </c>
      <c r="AN100" s="102">
        <f t="shared" si="71"/>
        <v>9265</v>
      </c>
      <c r="AO100" s="69">
        <f t="shared" si="53"/>
        <v>236</v>
      </c>
      <c r="AP100" s="67">
        <f t="shared" si="72"/>
        <v>2.5472207231516459E-2</v>
      </c>
      <c r="AQ100" s="68">
        <f t="shared" si="54"/>
        <v>9029</v>
      </c>
      <c r="AR100" s="67">
        <f t="shared" si="73"/>
        <v>0.97452779276848356</v>
      </c>
      <c r="AS100" s="98"/>
      <c r="AT100" s="272"/>
      <c r="AU100" s="342"/>
      <c r="AV100" s="11" t="s">
        <v>158</v>
      </c>
      <c r="AW100" s="225">
        <v>9315</v>
      </c>
      <c r="AX100" s="40">
        <v>185</v>
      </c>
      <c r="AY100" s="91">
        <v>1.9860440150295224E-2</v>
      </c>
      <c r="AZ100" s="40">
        <v>9130</v>
      </c>
      <c r="BA100" s="91">
        <v>0.9801395598497048</v>
      </c>
    </row>
    <row r="101" spans="2:53" s="12" customFormat="1" ht="13.5" customHeight="1">
      <c r="B101" s="264"/>
      <c r="C101" s="332"/>
      <c r="D101" s="76" t="s">
        <v>74</v>
      </c>
      <c r="E101" s="103">
        <v>51</v>
      </c>
      <c r="F101" s="75">
        <v>5</v>
      </c>
      <c r="G101" s="13">
        <f t="shared" si="57"/>
        <v>9.8039215686274508E-2</v>
      </c>
      <c r="H101" s="75">
        <v>46</v>
      </c>
      <c r="I101" s="13">
        <f t="shared" si="58"/>
        <v>0.90196078431372551</v>
      </c>
      <c r="J101" s="103">
        <v>166</v>
      </c>
      <c r="K101" s="75">
        <v>14</v>
      </c>
      <c r="L101" s="13">
        <f t="shared" si="59"/>
        <v>8.4337349397590355E-2</v>
      </c>
      <c r="M101" s="75">
        <v>152</v>
      </c>
      <c r="N101" s="13">
        <f t="shared" si="60"/>
        <v>0.91566265060240959</v>
      </c>
      <c r="O101" s="103">
        <v>7609</v>
      </c>
      <c r="P101" s="75">
        <v>866</v>
      </c>
      <c r="Q101" s="13">
        <f t="shared" si="61"/>
        <v>0.11381259035352871</v>
      </c>
      <c r="R101" s="75">
        <v>6743</v>
      </c>
      <c r="S101" s="13">
        <f t="shared" si="62"/>
        <v>0.88618740964647125</v>
      </c>
      <c r="T101" s="103">
        <v>6684</v>
      </c>
      <c r="U101" s="75">
        <v>811</v>
      </c>
      <c r="V101" s="13">
        <f t="shared" si="63"/>
        <v>0.12133453022142429</v>
      </c>
      <c r="W101" s="75">
        <v>5873</v>
      </c>
      <c r="X101" s="13">
        <f t="shared" si="64"/>
        <v>0.87866546977857574</v>
      </c>
      <c r="Y101" s="103">
        <v>4066</v>
      </c>
      <c r="Z101" s="75">
        <v>397</v>
      </c>
      <c r="AA101" s="13">
        <f t="shared" si="65"/>
        <v>9.7638957206099358E-2</v>
      </c>
      <c r="AB101" s="75">
        <v>3669</v>
      </c>
      <c r="AC101" s="13">
        <f t="shared" si="66"/>
        <v>0.90236104279390061</v>
      </c>
      <c r="AD101" s="103">
        <v>1610</v>
      </c>
      <c r="AE101" s="75">
        <v>82</v>
      </c>
      <c r="AF101" s="13">
        <f t="shared" si="67"/>
        <v>5.0931677018633541E-2</v>
      </c>
      <c r="AG101" s="75">
        <v>1528</v>
      </c>
      <c r="AH101" s="13">
        <f t="shared" si="68"/>
        <v>0.94906832298136645</v>
      </c>
      <c r="AI101" s="103">
        <v>509</v>
      </c>
      <c r="AJ101" s="75">
        <v>15</v>
      </c>
      <c r="AK101" s="13">
        <f t="shared" si="69"/>
        <v>2.9469548133595286E-2</v>
      </c>
      <c r="AL101" s="75">
        <v>494</v>
      </c>
      <c r="AM101" s="13">
        <f t="shared" si="70"/>
        <v>0.97053045186640474</v>
      </c>
      <c r="AN101" s="103">
        <f t="shared" si="71"/>
        <v>20695</v>
      </c>
      <c r="AO101" s="75">
        <f t="shared" si="53"/>
        <v>2190</v>
      </c>
      <c r="AP101" s="13">
        <f t="shared" si="72"/>
        <v>0.10582266247885963</v>
      </c>
      <c r="AQ101" s="34">
        <f t="shared" si="54"/>
        <v>18505</v>
      </c>
      <c r="AR101" s="13">
        <f t="shared" si="73"/>
        <v>0.89417733752114037</v>
      </c>
      <c r="AS101" s="98"/>
      <c r="AT101" s="272"/>
      <c r="AU101" s="342"/>
      <c r="AV101" s="160" t="s">
        <v>74</v>
      </c>
      <c r="AW101" s="225">
        <v>20290</v>
      </c>
      <c r="AX101" s="40">
        <v>1952</v>
      </c>
      <c r="AY101" s="91">
        <v>9.620502710694924E-2</v>
      </c>
      <c r="AZ101" s="40">
        <v>18338</v>
      </c>
      <c r="BA101" s="91">
        <v>0.90379497289305077</v>
      </c>
    </row>
    <row r="102" spans="2:53" s="12" customFormat="1" ht="13.5" customHeight="1">
      <c r="B102" s="262">
        <v>33</v>
      </c>
      <c r="C102" s="329" t="s">
        <v>42</v>
      </c>
      <c r="D102" s="80" t="s">
        <v>157</v>
      </c>
      <c r="E102" s="101">
        <v>7</v>
      </c>
      <c r="F102" s="79">
        <v>1</v>
      </c>
      <c r="G102" s="77">
        <f t="shared" si="57"/>
        <v>0.14285714285714285</v>
      </c>
      <c r="H102" s="79">
        <v>6</v>
      </c>
      <c r="I102" s="77">
        <f t="shared" si="58"/>
        <v>0.8571428571428571</v>
      </c>
      <c r="J102" s="101">
        <v>27</v>
      </c>
      <c r="K102" s="79">
        <v>1</v>
      </c>
      <c r="L102" s="77">
        <f t="shared" si="59"/>
        <v>3.7037037037037035E-2</v>
      </c>
      <c r="M102" s="79">
        <v>26</v>
      </c>
      <c r="N102" s="77">
        <f t="shared" si="60"/>
        <v>0.96296296296296291</v>
      </c>
      <c r="O102" s="101">
        <v>1368</v>
      </c>
      <c r="P102" s="79">
        <v>178</v>
      </c>
      <c r="Q102" s="77">
        <f t="shared" si="61"/>
        <v>0.13011695906432749</v>
      </c>
      <c r="R102" s="79">
        <v>1190</v>
      </c>
      <c r="S102" s="77">
        <f t="shared" si="62"/>
        <v>0.86988304093567248</v>
      </c>
      <c r="T102" s="101">
        <v>1081</v>
      </c>
      <c r="U102" s="79">
        <v>157</v>
      </c>
      <c r="V102" s="77">
        <f t="shared" si="63"/>
        <v>0.14523589269195189</v>
      </c>
      <c r="W102" s="79">
        <v>924</v>
      </c>
      <c r="X102" s="77">
        <f t="shared" si="64"/>
        <v>0.85476410730804808</v>
      </c>
      <c r="Y102" s="101">
        <v>533</v>
      </c>
      <c r="Z102" s="79">
        <v>55</v>
      </c>
      <c r="AA102" s="77">
        <f t="shared" si="65"/>
        <v>0.10318949343339587</v>
      </c>
      <c r="AB102" s="79">
        <v>478</v>
      </c>
      <c r="AC102" s="77">
        <f t="shared" si="66"/>
        <v>0.8968105065666041</v>
      </c>
      <c r="AD102" s="101">
        <v>248</v>
      </c>
      <c r="AE102" s="79">
        <v>19</v>
      </c>
      <c r="AF102" s="77">
        <f t="shared" si="67"/>
        <v>7.6612903225806453E-2</v>
      </c>
      <c r="AG102" s="79">
        <v>229</v>
      </c>
      <c r="AH102" s="77">
        <f t="shared" si="68"/>
        <v>0.92338709677419351</v>
      </c>
      <c r="AI102" s="101">
        <v>71</v>
      </c>
      <c r="AJ102" s="79">
        <v>3</v>
      </c>
      <c r="AK102" s="77">
        <f t="shared" si="69"/>
        <v>4.2253521126760563E-2</v>
      </c>
      <c r="AL102" s="79">
        <v>68</v>
      </c>
      <c r="AM102" s="77">
        <f t="shared" si="70"/>
        <v>0.95774647887323938</v>
      </c>
      <c r="AN102" s="101">
        <f t="shared" si="71"/>
        <v>3335</v>
      </c>
      <c r="AO102" s="79">
        <f t="shared" ref="AO102:AO125" si="82">SUM(F102,K102,P102,U102,Z102,AE102,AJ102)</f>
        <v>414</v>
      </c>
      <c r="AP102" s="77">
        <f t="shared" si="72"/>
        <v>0.12413793103448276</v>
      </c>
      <c r="AQ102" s="78">
        <f t="shared" ref="AQ102:AQ125" si="83">SUM(H102,M102,R102,W102,AB102,AG102,AL102)</f>
        <v>2921</v>
      </c>
      <c r="AR102" s="77">
        <f t="shared" si="73"/>
        <v>0.87586206896551722</v>
      </c>
      <c r="AS102" s="98"/>
      <c r="AT102" s="272">
        <v>33</v>
      </c>
      <c r="AU102" s="342" t="s">
        <v>42</v>
      </c>
      <c r="AV102" s="11" t="s">
        <v>157</v>
      </c>
      <c r="AW102" s="225">
        <v>3114</v>
      </c>
      <c r="AX102" s="40">
        <v>423</v>
      </c>
      <c r="AY102" s="91">
        <v>0.13583815028901733</v>
      </c>
      <c r="AZ102" s="40">
        <v>2691</v>
      </c>
      <c r="BA102" s="91">
        <v>0.86416184971098264</v>
      </c>
    </row>
    <row r="103" spans="2:53" s="12" customFormat="1" ht="13.5" customHeight="1">
      <c r="B103" s="263"/>
      <c r="C103" s="330"/>
      <c r="D103" s="70" t="s">
        <v>158</v>
      </c>
      <c r="E103" s="102">
        <v>5</v>
      </c>
      <c r="F103" s="69">
        <v>0</v>
      </c>
      <c r="G103" s="67">
        <f t="shared" si="57"/>
        <v>0</v>
      </c>
      <c r="H103" s="69">
        <v>5</v>
      </c>
      <c r="I103" s="67">
        <f t="shared" si="58"/>
        <v>1</v>
      </c>
      <c r="J103" s="102">
        <v>20</v>
      </c>
      <c r="K103" s="69">
        <v>0</v>
      </c>
      <c r="L103" s="67">
        <f t="shared" si="59"/>
        <v>0</v>
      </c>
      <c r="M103" s="69">
        <v>20</v>
      </c>
      <c r="N103" s="67">
        <f t="shared" si="60"/>
        <v>1</v>
      </c>
      <c r="O103" s="102">
        <v>1060</v>
      </c>
      <c r="P103" s="69">
        <v>10</v>
      </c>
      <c r="Q103" s="67">
        <f t="shared" si="61"/>
        <v>9.433962264150943E-3</v>
      </c>
      <c r="R103" s="69">
        <v>1050</v>
      </c>
      <c r="S103" s="67">
        <f t="shared" si="62"/>
        <v>0.99056603773584906</v>
      </c>
      <c r="T103" s="102">
        <v>780</v>
      </c>
      <c r="U103" s="69">
        <v>5</v>
      </c>
      <c r="V103" s="67">
        <f t="shared" si="63"/>
        <v>6.41025641025641E-3</v>
      </c>
      <c r="W103" s="69">
        <v>775</v>
      </c>
      <c r="X103" s="67">
        <f t="shared" si="64"/>
        <v>0.99358974358974361</v>
      </c>
      <c r="Y103" s="102">
        <v>476</v>
      </c>
      <c r="Z103" s="69">
        <v>2</v>
      </c>
      <c r="AA103" s="67">
        <f t="shared" si="65"/>
        <v>4.2016806722689074E-3</v>
      </c>
      <c r="AB103" s="69">
        <v>474</v>
      </c>
      <c r="AC103" s="67">
        <f t="shared" si="66"/>
        <v>0.99579831932773111</v>
      </c>
      <c r="AD103" s="102">
        <v>223</v>
      </c>
      <c r="AE103" s="69">
        <v>1</v>
      </c>
      <c r="AF103" s="67">
        <f t="shared" si="67"/>
        <v>4.4843049327354259E-3</v>
      </c>
      <c r="AG103" s="69">
        <v>222</v>
      </c>
      <c r="AH103" s="67">
        <f t="shared" si="68"/>
        <v>0.99551569506726456</v>
      </c>
      <c r="AI103" s="102">
        <v>77</v>
      </c>
      <c r="AJ103" s="69">
        <v>0</v>
      </c>
      <c r="AK103" s="67">
        <f t="shared" si="69"/>
        <v>0</v>
      </c>
      <c r="AL103" s="69">
        <v>77</v>
      </c>
      <c r="AM103" s="67">
        <f t="shared" si="70"/>
        <v>1</v>
      </c>
      <c r="AN103" s="102">
        <f t="shared" si="71"/>
        <v>2641</v>
      </c>
      <c r="AO103" s="69">
        <f t="shared" si="82"/>
        <v>18</v>
      </c>
      <c r="AP103" s="67">
        <f t="shared" si="72"/>
        <v>6.815600151457781E-3</v>
      </c>
      <c r="AQ103" s="68">
        <f t="shared" si="83"/>
        <v>2623</v>
      </c>
      <c r="AR103" s="67">
        <f t="shared" si="73"/>
        <v>0.99318439984854223</v>
      </c>
      <c r="AS103" s="98"/>
      <c r="AT103" s="272"/>
      <c r="AU103" s="342"/>
      <c r="AV103" s="11" t="s">
        <v>158</v>
      </c>
      <c r="AW103" s="225">
        <v>2633</v>
      </c>
      <c r="AX103" s="40">
        <v>17</v>
      </c>
      <c r="AY103" s="91">
        <v>6.4565134827193312E-3</v>
      </c>
      <c r="AZ103" s="40">
        <v>2616</v>
      </c>
      <c r="BA103" s="91">
        <v>0.99354348651728064</v>
      </c>
    </row>
    <row r="104" spans="2:53" s="12" customFormat="1" ht="13.5" customHeight="1">
      <c r="B104" s="264"/>
      <c r="C104" s="332"/>
      <c r="D104" s="76" t="s">
        <v>74</v>
      </c>
      <c r="E104" s="103">
        <v>12</v>
      </c>
      <c r="F104" s="75">
        <v>1</v>
      </c>
      <c r="G104" s="13">
        <f t="shared" si="57"/>
        <v>8.3333333333333329E-2</v>
      </c>
      <c r="H104" s="75">
        <v>11</v>
      </c>
      <c r="I104" s="13">
        <f t="shared" si="58"/>
        <v>0.91666666666666663</v>
      </c>
      <c r="J104" s="103">
        <v>47</v>
      </c>
      <c r="K104" s="75">
        <v>1</v>
      </c>
      <c r="L104" s="13">
        <f t="shared" si="59"/>
        <v>2.1276595744680851E-2</v>
      </c>
      <c r="M104" s="75">
        <v>46</v>
      </c>
      <c r="N104" s="13">
        <f t="shared" si="60"/>
        <v>0.97872340425531912</v>
      </c>
      <c r="O104" s="103">
        <v>2428</v>
      </c>
      <c r="P104" s="75">
        <v>188</v>
      </c>
      <c r="Q104" s="13">
        <f t="shared" si="61"/>
        <v>7.7429983525535415E-2</v>
      </c>
      <c r="R104" s="75">
        <v>2240</v>
      </c>
      <c r="S104" s="13">
        <f t="shared" si="62"/>
        <v>0.92257001647446457</v>
      </c>
      <c r="T104" s="103">
        <v>1861</v>
      </c>
      <c r="U104" s="75">
        <v>162</v>
      </c>
      <c r="V104" s="13">
        <f t="shared" si="63"/>
        <v>8.7049973132724348E-2</v>
      </c>
      <c r="W104" s="75">
        <v>1699</v>
      </c>
      <c r="X104" s="13">
        <f t="shared" si="64"/>
        <v>0.91295002686727567</v>
      </c>
      <c r="Y104" s="103">
        <v>1009</v>
      </c>
      <c r="Z104" s="75">
        <v>57</v>
      </c>
      <c r="AA104" s="13">
        <f t="shared" si="65"/>
        <v>5.6491575817641228E-2</v>
      </c>
      <c r="AB104" s="75">
        <v>952</v>
      </c>
      <c r="AC104" s="13">
        <f t="shared" si="66"/>
        <v>0.94350842418235881</v>
      </c>
      <c r="AD104" s="103">
        <v>471</v>
      </c>
      <c r="AE104" s="75">
        <v>20</v>
      </c>
      <c r="AF104" s="13">
        <f t="shared" si="67"/>
        <v>4.2462845010615709E-2</v>
      </c>
      <c r="AG104" s="75">
        <v>451</v>
      </c>
      <c r="AH104" s="13">
        <f t="shared" si="68"/>
        <v>0.9575371549893843</v>
      </c>
      <c r="AI104" s="103">
        <v>148</v>
      </c>
      <c r="AJ104" s="75">
        <v>3</v>
      </c>
      <c r="AK104" s="13">
        <f t="shared" si="69"/>
        <v>2.0270270270270271E-2</v>
      </c>
      <c r="AL104" s="75">
        <v>145</v>
      </c>
      <c r="AM104" s="13">
        <f t="shared" si="70"/>
        <v>0.97972972972972971</v>
      </c>
      <c r="AN104" s="103">
        <f t="shared" si="71"/>
        <v>5976</v>
      </c>
      <c r="AO104" s="75">
        <f t="shared" si="82"/>
        <v>432</v>
      </c>
      <c r="AP104" s="13">
        <f t="shared" si="72"/>
        <v>7.2289156626506021E-2</v>
      </c>
      <c r="AQ104" s="34">
        <f t="shared" si="83"/>
        <v>5544</v>
      </c>
      <c r="AR104" s="13">
        <f t="shared" si="73"/>
        <v>0.92771084337349397</v>
      </c>
      <c r="AS104" s="98"/>
      <c r="AT104" s="272"/>
      <c r="AU104" s="342"/>
      <c r="AV104" s="160" t="s">
        <v>74</v>
      </c>
      <c r="AW104" s="225">
        <v>5747</v>
      </c>
      <c r="AX104" s="40">
        <v>440</v>
      </c>
      <c r="AY104" s="91">
        <v>7.6561684357055862E-2</v>
      </c>
      <c r="AZ104" s="40">
        <v>5307</v>
      </c>
      <c r="BA104" s="91">
        <v>0.9234383156429441</v>
      </c>
    </row>
    <row r="105" spans="2:53" s="12" customFormat="1" ht="13.5" customHeight="1">
      <c r="B105" s="262">
        <v>34</v>
      </c>
      <c r="C105" s="329" t="s">
        <v>44</v>
      </c>
      <c r="D105" s="80" t="s">
        <v>157</v>
      </c>
      <c r="E105" s="101">
        <v>58</v>
      </c>
      <c r="F105" s="79">
        <v>4</v>
      </c>
      <c r="G105" s="77">
        <f t="shared" si="57"/>
        <v>6.8965517241379309E-2</v>
      </c>
      <c r="H105" s="79">
        <v>54</v>
      </c>
      <c r="I105" s="77">
        <f t="shared" si="58"/>
        <v>0.93103448275862066</v>
      </c>
      <c r="J105" s="101">
        <v>119</v>
      </c>
      <c r="K105" s="79">
        <v>13</v>
      </c>
      <c r="L105" s="77">
        <f t="shared" si="59"/>
        <v>0.1092436974789916</v>
      </c>
      <c r="M105" s="79">
        <v>106</v>
      </c>
      <c r="N105" s="77">
        <f t="shared" si="60"/>
        <v>0.89075630252100846</v>
      </c>
      <c r="O105" s="101">
        <v>5381</v>
      </c>
      <c r="P105" s="79">
        <v>844</v>
      </c>
      <c r="Q105" s="77">
        <f t="shared" si="61"/>
        <v>0.15684816948522579</v>
      </c>
      <c r="R105" s="79">
        <v>4537</v>
      </c>
      <c r="S105" s="77">
        <f t="shared" si="62"/>
        <v>0.84315183051477416</v>
      </c>
      <c r="T105" s="101">
        <v>4556</v>
      </c>
      <c r="U105" s="79">
        <v>640</v>
      </c>
      <c r="V105" s="77">
        <f t="shared" si="63"/>
        <v>0.14047410008779632</v>
      </c>
      <c r="W105" s="79">
        <v>3916</v>
      </c>
      <c r="X105" s="77">
        <f t="shared" si="64"/>
        <v>0.85952589991220374</v>
      </c>
      <c r="Y105" s="101">
        <v>2496</v>
      </c>
      <c r="Z105" s="79">
        <v>316</v>
      </c>
      <c r="AA105" s="77">
        <f t="shared" si="65"/>
        <v>0.1266025641025641</v>
      </c>
      <c r="AB105" s="79">
        <v>2180</v>
      </c>
      <c r="AC105" s="77">
        <f t="shared" si="66"/>
        <v>0.8733974358974359</v>
      </c>
      <c r="AD105" s="101">
        <v>934</v>
      </c>
      <c r="AE105" s="79">
        <v>68</v>
      </c>
      <c r="AF105" s="77">
        <f t="shared" si="67"/>
        <v>7.2805139186295498E-2</v>
      </c>
      <c r="AG105" s="79">
        <v>866</v>
      </c>
      <c r="AH105" s="77">
        <f t="shared" si="68"/>
        <v>0.9271948608137045</v>
      </c>
      <c r="AI105" s="101">
        <v>261</v>
      </c>
      <c r="AJ105" s="79">
        <v>14</v>
      </c>
      <c r="AK105" s="77">
        <f t="shared" si="69"/>
        <v>5.3639846743295021E-2</v>
      </c>
      <c r="AL105" s="79">
        <v>247</v>
      </c>
      <c r="AM105" s="77">
        <f t="shared" si="70"/>
        <v>0.94636015325670497</v>
      </c>
      <c r="AN105" s="101">
        <f t="shared" si="71"/>
        <v>13805</v>
      </c>
      <c r="AO105" s="79">
        <f t="shared" si="82"/>
        <v>1899</v>
      </c>
      <c r="AP105" s="77">
        <f t="shared" si="72"/>
        <v>0.13755885548714233</v>
      </c>
      <c r="AQ105" s="78">
        <f t="shared" si="83"/>
        <v>11906</v>
      </c>
      <c r="AR105" s="77">
        <f t="shared" si="73"/>
        <v>0.86244114451285769</v>
      </c>
      <c r="AS105" s="98"/>
      <c r="AT105" s="272">
        <v>34</v>
      </c>
      <c r="AU105" s="342" t="s">
        <v>44</v>
      </c>
      <c r="AV105" s="11" t="s">
        <v>157</v>
      </c>
      <c r="AW105" s="225">
        <v>13109</v>
      </c>
      <c r="AX105" s="40">
        <v>1875</v>
      </c>
      <c r="AY105" s="91">
        <v>0.1430315050728507</v>
      </c>
      <c r="AZ105" s="40">
        <v>11234</v>
      </c>
      <c r="BA105" s="91">
        <v>0.85696849492714933</v>
      </c>
    </row>
    <row r="106" spans="2:53" s="12" customFormat="1" ht="13.5" customHeight="1">
      <c r="B106" s="263"/>
      <c r="C106" s="330"/>
      <c r="D106" s="70" t="s">
        <v>158</v>
      </c>
      <c r="E106" s="102">
        <v>47</v>
      </c>
      <c r="F106" s="69">
        <v>0</v>
      </c>
      <c r="G106" s="67">
        <f t="shared" si="57"/>
        <v>0</v>
      </c>
      <c r="H106" s="69">
        <v>47</v>
      </c>
      <c r="I106" s="67">
        <f t="shared" si="58"/>
        <v>1</v>
      </c>
      <c r="J106" s="102">
        <v>96</v>
      </c>
      <c r="K106" s="69">
        <v>0</v>
      </c>
      <c r="L106" s="67">
        <f t="shared" si="59"/>
        <v>0</v>
      </c>
      <c r="M106" s="69">
        <v>96</v>
      </c>
      <c r="N106" s="67">
        <f t="shared" si="60"/>
        <v>1</v>
      </c>
      <c r="O106" s="102">
        <v>4522</v>
      </c>
      <c r="P106" s="69">
        <v>60</v>
      </c>
      <c r="Q106" s="67">
        <f t="shared" si="61"/>
        <v>1.3268465280849183E-2</v>
      </c>
      <c r="R106" s="69">
        <v>4462</v>
      </c>
      <c r="S106" s="67">
        <f t="shared" si="62"/>
        <v>0.98673153471915087</v>
      </c>
      <c r="T106" s="102">
        <v>3717</v>
      </c>
      <c r="U106" s="69">
        <v>45</v>
      </c>
      <c r="V106" s="67">
        <f t="shared" si="63"/>
        <v>1.2106537530266344E-2</v>
      </c>
      <c r="W106" s="69">
        <v>3672</v>
      </c>
      <c r="X106" s="67">
        <f t="shared" si="64"/>
        <v>0.98789346246973364</v>
      </c>
      <c r="Y106" s="102">
        <v>2621</v>
      </c>
      <c r="Z106" s="69">
        <v>30</v>
      </c>
      <c r="AA106" s="67">
        <f t="shared" si="65"/>
        <v>1.1446012972148036E-2</v>
      </c>
      <c r="AB106" s="69">
        <v>2591</v>
      </c>
      <c r="AC106" s="67">
        <f t="shared" si="66"/>
        <v>0.98855398702785191</v>
      </c>
      <c r="AD106" s="102">
        <v>1259</v>
      </c>
      <c r="AE106" s="69">
        <v>12</v>
      </c>
      <c r="AF106" s="67">
        <f t="shared" si="67"/>
        <v>9.5313741064336783E-3</v>
      </c>
      <c r="AG106" s="69">
        <v>1247</v>
      </c>
      <c r="AH106" s="67">
        <f t="shared" si="68"/>
        <v>0.99046862589356632</v>
      </c>
      <c r="AI106" s="102">
        <v>431</v>
      </c>
      <c r="AJ106" s="69">
        <v>0</v>
      </c>
      <c r="AK106" s="67">
        <f t="shared" si="69"/>
        <v>0</v>
      </c>
      <c r="AL106" s="69">
        <v>431</v>
      </c>
      <c r="AM106" s="67">
        <f t="shared" si="70"/>
        <v>1</v>
      </c>
      <c r="AN106" s="102">
        <f t="shared" si="71"/>
        <v>12693</v>
      </c>
      <c r="AO106" s="69">
        <f t="shared" si="82"/>
        <v>147</v>
      </c>
      <c r="AP106" s="67">
        <f t="shared" si="72"/>
        <v>1.1581186480737414E-2</v>
      </c>
      <c r="AQ106" s="68">
        <f t="shared" si="83"/>
        <v>12546</v>
      </c>
      <c r="AR106" s="67">
        <f t="shared" si="73"/>
        <v>0.98841881351926264</v>
      </c>
      <c r="AS106" s="98"/>
      <c r="AT106" s="272"/>
      <c r="AU106" s="342"/>
      <c r="AV106" s="11" t="s">
        <v>158</v>
      </c>
      <c r="AW106" s="225">
        <v>12760</v>
      </c>
      <c r="AX106" s="40">
        <v>184</v>
      </c>
      <c r="AY106" s="91">
        <v>1.4420062695924765E-2</v>
      </c>
      <c r="AZ106" s="40">
        <v>12576</v>
      </c>
      <c r="BA106" s="91">
        <v>0.98557993730407523</v>
      </c>
    </row>
    <row r="107" spans="2:53" s="12" customFormat="1" ht="13.5" customHeight="1">
      <c r="B107" s="264"/>
      <c r="C107" s="332"/>
      <c r="D107" s="76" t="s">
        <v>74</v>
      </c>
      <c r="E107" s="103">
        <v>105</v>
      </c>
      <c r="F107" s="75">
        <v>4</v>
      </c>
      <c r="G107" s="13">
        <f t="shared" si="57"/>
        <v>3.8095238095238099E-2</v>
      </c>
      <c r="H107" s="75">
        <v>101</v>
      </c>
      <c r="I107" s="13">
        <f t="shared" si="58"/>
        <v>0.96190476190476193</v>
      </c>
      <c r="J107" s="103">
        <v>215</v>
      </c>
      <c r="K107" s="75">
        <v>13</v>
      </c>
      <c r="L107" s="13">
        <f t="shared" si="59"/>
        <v>6.0465116279069767E-2</v>
      </c>
      <c r="M107" s="75">
        <v>202</v>
      </c>
      <c r="N107" s="13">
        <f t="shared" si="60"/>
        <v>0.93953488372093019</v>
      </c>
      <c r="O107" s="103">
        <v>9903</v>
      </c>
      <c r="P107" s="75">
        <v>904</v>
      </c>
      <c r="Q107" s="13">
        <f t="shared" si="61"/>
        <v>9.1285469049782894E-2</v>
      </c>
      <c r="R107" s="75">
        <v>8999</v>
      </c>
      <c r="S107" s="13">
        <f t="shared" si="62"/>
        <v>0.90871453095021715</v>
      </c>
      <c r="T107" s="103">
        <v>8273</v>
      </c>
      <c r="U107" s="75">
        <v>685</v>
      </c>
      <c r="V107" s="13">
        <f t="shared" si="63"/>
        <v>8.2799468149401673E-2</v>
      </c>
      <c r="W107" s="75">
        <v>7588</v>
      </c>
      <c r="X107" s="13">
        <f t="shared" si="64"/>
        <v>0.91720053185059836</v>
      </c>
      <c r="Y107" s="103">
        <v>5117</v>
      </c>
      <c r="Z107" s="75">
        <v>346</v>
      </c>
      <c r="AA107" s="13">
        <f t="shared" si="65"/>
        <v>6.7617744772327529E-2</v>
      </c>
      <c r="AB107" s="75">
        <v>4771</v>
      </c>
      <c r="AC107" s="13">
        <f t="shared" si="66"/>
        <v>0.93238225522767249</v>
      </c>
      <c r="AD107" s="103">
        <v>2193</v>
      </c>
      <c r="AE107" s="75">
        <v>80</v>
      </c>
      <c r="AF107" s="13">
        <f t="shared" si="67"/>
        <v>3.6479708162334701E-2</v>
      </c>
      <c r="AG107" s="75">
        <v>2113</v>
      </c>
      <c r="AH107" s="13">
        <f t="shared" si="68"/>
        <v>0.9635202918376653</v>
      </c>
      <c r="AI107" s="103">
        <v>692</v>
      </c>
      <c r="AJ107" s="75">
        <v>14</v>
      </c>
      <c r="AK107" s="13">
        <f t="shared" si="69"/>
        <v>2.023121387283237E-2</v>
      </c>
      <c r="AL107" s="75">
        <v>678</v>
      </c>
      <c r="AM107" s="13">
        <f t="shared" si="70"/>
        <v>0.97976878612716767</v>
      </c>
      <c r="AN107" s="103">
        <f t="shared" si="71"/>
        <v>26498</v>
      </c>
      <c r="AO107" s="75">
        <f t="shared" si="82"/>
        <v>2046</v>
      </c>
      <c r="AP107" s="13">
        <f t="shared" si="72"/>
        <v>7.7213374594309006E-2</v>
      </c>
      <c r="AQ107" s="34">
        <f t="shared" si="83"/>
        <v>24452</v>
      </c>
      <c r="AR107" s="13">
        <f t="shared" si="73"/>
        <v>0.92278662540569101</v>
      </c>
      <c r="AS107" s="98"/>
      <c r="AT107" s="272"/>
      <c r="AU107" s="342"/>
      <c r="AV107" s="160" t="s">
        <v>74</v>
      </c>
      <c r="AW107" s="225">
        <v>25869</v>
      </c>
      <c r="AX107" s="40">
        <v>2059</v>
      </c>
      <c r="AY107" s="91">
        <v>7.9593335652711733E-2</v>
      </c>
      <c r="AZ107" s="40">
        <v>23810</v>
      </c>
      <c r="BA107" s="91">
        <v>0.92040666434728824</v>
      </c>
    </row>
    <row r="108" spans="2:53" s="12" customFormat="1" ht="13.5" customHeight="1">
      <c r="B108" s="262">
        <v>35</v>
      </c>
      <c r="C108" s="329" t="s">
        <v>1</v>
      </c>
      <c r="D108" s="80" t="s">
        <v>157</v>
      </c>
      <c r="E108" s="101">
        <v>10</v>
      </c>
      <c r="F108" s="79">
        <v>1</v>
      </c>
      <c r="G108" s="77">
        <f t="shared" si="57"/>
        <v>0.1</v>
      </c>
      <c r="H108" s="79">
        <v>9</v>
      </c>
      <c r="I108" s="77">
        <f t="shared" si="58"/>
        <v>0.9</v>
      </c>
      <c r="J108" s="101">
        <v>26</v>
      </c>
      <c r="K108" s="79">
        <v>5</v>
      </c>
      <c r="L108" s="77">
        <f t="shared" si="59"/>
        <v>0.19230769230769232</v>
      </c>
      <c r="M108" s="79">
        <v>21</v>
      </c>
      <c r="N108" s="77">
        <f t="shared" si="60"/>
        <v>0.80769230769230771</v>
      </c>
      <c r="O108" s="101">
        <v>12124</v>
      </c>
      <c r="P108" s="79">
        <v>1973</v>
      </c>
      <c r="Q108" s="77">
        <f t="shared" si="61"/>
        <v>0.16273507093368525</v>
      </c>
      <c r="R108" s="79">
        <v>10151</v>
      </c>
      <c r="S108" s="77">
        <f t="shared" si="62"/>
        <v>0.83726492906631478</v>
      </c>
      <c r="T108" s="101">
        <v>10952</v>
      </c>
      <c r="U108" s="79">
        <v>1841</v>
      </c>
      <c r="V108" s="77">
        <f t="shared" si="63"/>
        <v>0.16809715120525931</v>
      </c>
      <c r="W108" s="79">
        <v>9111</v>
      </c>
      <c r="X108" s="77">
        <f t="shared" si="64"/>
        <v>0.83190284879474063</v>
      </c>
      <c r="Y108" s="101">
        <v>6483</v>
      </c>
      <c r="Z108" s="79">
        <v>850</v>
      </c>
      <c r="AA108" s="77">
        <f t="shared" si="65"/>
        <v>0.13111213944161654</v>
      </c>
      <c r="AB108" s="79">
        <v>5633</v>
      </c>
      <c r="AC108" s="77">
        <f t="shared" si="66"/>
        <v>0.86888786055838352</v>
      </c>
      <c r="AD108" s="101">
        <v>2520</v>
      </c>
      <c r="AE108" s="79">
        <v>241</v>
      </c>
      <c r="AF108" s="77">
        <f t="shared" si="67"/>
        <v>9.5634920634920628E-2</v>
      </c>
      <c r="AG108" s="79">
        <v>2279</v>
      </c>
      <c r="AH108" s="77">
        <f t="shared" si="68"/>
        <v>0.90436507936507937</v>
      </c>
      <c r="AI108" s="101">
        <v>784</v>
      </c>
      <c r="AJ108" s="79">
        <v>25</v>
      </c>
      <c r="AK108" s="77">
        <f t="shared" si="69"/>
        <v>3.1887755102040817E-2</v>
      </c>
      <c r="AL108" s="79">
        <v>759</v>
      </c>
      <c r="AM108" s="77">
        <f t="shared" si="70"/>
        <v>0.96811224489795922</v>
      </c>
      <c r="AN108" s="101">
        <f t="shared" si="71"/>
        <v>32899</v>
      </c>
      <c r="AO108" s="79">
        <f t="shared" si="82"/>
        <v>4936</v>
      </c>
      <c r="AP108" s="77">
        <f t="shared" si="72"/>
        <v>0.15003495546977111</v>
      </c>
      <c r="AQ108" s="78">
        <f t="shared" si="83"/>
        <v>27963</v>
      </c>
      <c r="AR108" s="77">
        <f t="shared" si="73"/>
        <v>0.84996504453022892</v>
      </c>
      <c r="AS108" s="98"/>
      <c r="AT108" s="272">
        <v>35</v>
      </c>
      <c r="AU108" s="342" t="s">
        <v>1</v>
      </c>
      <c r="AV108" s="11" t="s">
        <v>157</v>
      </c>
      <c r="AW108" s="225">
        <v>31393</v>
      </c>
      <c r="AX108" s="40">
        <v>4791</v>
      </c>
      <c r="AY108" s="91">
        <v>0.1526136399834358</v>
      </c>
      <c r="AZ108" s="40">
        <v>26602</v>
      </c>
      <c r="BA108" s="91">
        <v>0.8473863600165642</v>
      </c>
    </row>
    <row r="109" spans="2:53" s="12" customFormat="1" ht="13.5" customHeight="1">
      <c r="B109" s="263"/>
      <c r="C109" s="330"/>
      <c r="D109" s="70" t="s">
        <v>158</v>
      </c>
      <c r="E109" s="102">
        <v>8</v>
      </c>
      <c r="F109" s="69">
        <v>0</v>
      </c>
      <c r="G109" s="67">
        <f t="shared" si="57"/>
        <v>0</v>
      </c>
      <c r="H109" s="69">
        <v>8</v>
      </c>
      <c r="I109" s="67">
        <f t="shared" si="58"/>
        <v>1</v>
      </c>
      <c r="J109" s="102">
        <v>19</v>
      </c>
      <c r="K109" s="69">
        <v>0</v>
      </c>
      <c r="L109" s="67">
        <f t="shared" si="59"/>
        <v>0</v>
      </c>
      <c r="M109" s="69">
        <v>19</v>
      </c>
      <c r="N109" s="67">
        <f t="shared" si="60"/>
        <v>1</v>
      </c>
      <c r="O109" s="102">
        <v>7715</v>
      </c>
      <c r="P109" s="69">
        <v>112</v>
      </c>
      <c r="Q109" s="67">
        <f t="shared" si="61"/>
        <v>1.4517174335709657E-2</v>
      </c>
      <c r="R109" s="69">
        <v>7603</v>
      </c>
      <c r="S109" s="67">
        <f t="shared" si="62"/>
        <v>0.98548282566429035</v>
      </c>
      <c r="T109" s="102">
        <v>6253</v>
      </c>
      <c r="U109" s="69">
        <v>86</v>
      </c>
      <c r="V109" s="67">
        <f t="shared" si="63"/>
        <v>1.3753398368782983E-2</v>
      </c>
      <c r="W109" s="69">
        <v>6167</v>
      </c>
      <c r="X109" s="67">
        <f t="shared" si="64"/>
        <v>0.98624660163121702</v>
      </c>
      <c r="Y109" s="102">
        <v>4679</v>
      </c>
      <c r="Z109" s="69">
        <v>40</v>
      </c>
      <c r="AA109" s="67">
        <f t="shared" si="65"/>
        <v>8.5488352212011107E-3</v>
      </c>
      <c r="AB109" s="69">
        <v>4639</v>
      </c>
      <c r="AC109" s="67">
        <f t="shared" si="66"/>
        <v>0.99145116477879891</v>
      </c>
      <c r="AD109" s="102">
        <v>2221</v>
      </c>
      <c r="AE109" s="69">
        <v>12</v>
      </c>
      <c r="AF109" s="67">
        <f t="shared" si="67"/>
        <v>5.4029716343989191E-3</v>
      </c>
      <c r="AG109" s="69">
        <v>2209</v>
      </c>
      <c r="AH109" s="67">
        <f t="shared" si="68"/>
        <v>0.99459702836560104</v>
      </c>
      <c r="AI109" s="102">
        <v>774</v>
      </c>
      <c r="AJ109" s="69">
        <v>0</v>
      </c>
      <c r="AK109" s="67">
        <f t="shared" si="69"/>
        <v>0</v>
      </c>
      <c r="AL109" s="69">
        <v>774</v>
      </c>
      <c r="AM109" s="67">
        <f t="shared" si="70"/>
        <v>1</v>
      </c>
      <c r="AN109" s="102">
        <f t="shared" si="71"/>
        <v>21669</v>
      </c>
      <c r="AO109" s="69">
        <f t="shared" si="82"/>
        <v>250</v>
      </c>
      <c r="AP109" s="67">
        <f t="shared" si="72"/>
        <v>1.1537219068715677E-2</v>
      </c>
      <c r="AQ109" s="68">
        <f t="shared" si="83"/>
        <v>21419</v>
      </c>
      <c r="AR109" s="67">
        <f t="shared" si="73"/>
        <v>0.98846278093128437</v>
      </c>
      <c r="AS109" s="98"/>
      <c r="AT109" s="272"/>
      <c r="AU109" s="342"/>
      <c r="AV109" s="11" t="s">
        <v>158</v>
      </c>
      <c r="AW109" s="225">
        <v>21478</v>
      </c>
      <c r="AX109" s="40">
        <v>242</v>
      </c>
      <c r="AY109" s="91">
        <v>1.1267343328056616E-2</v>
      </c>
      <c r="AZ109" s="40">
        <v>21236</v>
      </c>
      <c r="BA109" s="91">
        <v>0.98873265667194343</v>
      </c>
    </row>
    <row r="110" spans="2:53" s="12" customFormat="1" ht="13.5" customHeight="1">
      <c r="B110" s="264"/>
      <c r="C110" s="332"/>
      <c r="D110" s="76" t="s">
        <v>74</v>
      </c>
      <c r="E110" s="103">
        <v>18</v>
      </c>
      <c r="F110" s="75">
        <v>1</v>
      </c>
      <c r="G110" s="13">
        <f t="shared" si="57"/>
        <v>5.5555555555555552E-2</v>
      </c>
      <c r="H110" s="75">
        <v>17</v>
      </c>
      <c r="I110" s="13">
        <f t="shared" si="58"/>
        <v>0.94444444444444442</v>
      </c>
      <c r="J110" s="103">
        <v>45</v>
      </c>
      <c r="K110" s="75">
        <v>5</v>
      </c>
      <c r="L110" s="13">
        <f t="shared" si="59"/>
        <v>0.1111111111111111</v>
      </c>
      <c r="M110" s="75">
        <v>40</v>
      </c>
      <c r="N110" s="13">
        <f t="shared" si="60"/>
        <v>0.88888888888888884</v>
      </c>
      <c r="O110" s="103">
        <v>19839</v>
      </c>
      <c r="P110" s="75">
        <v>2085</v>
      </c>
      <c r="Q110" s="13">
        <f t="shared" si="61"/>
        <v>0.10509602298502949</v>
      </c>
      <c r="R110" s="75">
        <v>17754</v>
      </c>
      <c r="S110" s="13">
        <f t="shared" si="62"/>
        <v>0.89490397701497049</v>
      </c>
      <c r="T110" s="103">
        <v>17205</v>
      </c>
      <c r="U110" s="75">
        <v>1927</v>
      </c>
      <c r="V110" s="13">
        <f t="shared" si="63"/>
        <v>0.11200232490555072</v>
      </c>
      <c r="W110" s="75">
        <v>15278</v>
      </c>
      <c r="X110" s="13">
        <f t="shared" si="64"/>
        <v>0.88799767509444927</v>
      </c>
      <c r="Y110" s="103">
        <v>11162</v>
      </c>
      <c r="Z110" s="75">
        <v>890</v>
      </c>
      <c r="AA110" s="13">
        <f t="shared" si="65"/>
        <v>7.9734814549363917E-2</v>
      </c>
      <c r="AB110" s="75">
        <v>10272</v>
      </c>
      <c r="AC110" s="13">
        <f t="shared" si="66"/>
        <v>0.92026518545063607</v>
      </c>
      <c r="AD110" s="103">
        <v>4741</v>
      </c>
      <c r="AE110" s="75">
        <v>253</v>
      </c>
      <c r="AF110" s="13">
        <f t="shared" si="67"/>
        <v>5.336426914153132E-2</v>
      </c>
      <c r="AG110" s="75">
        <v>4488</v>
      </c>
      <c r="AH110" s="13">
        <f t="shared" si="68"/>
        <v>0.94663573085846864</v>
      </c>
      <c r="AI110" s="103">
        <v>1558</v>
      </c>
      <c r="AJ110" s="75">
        <v>25</v>
      </c>
      <c r="AK110" s="13">
        <f t="shared" si="69"/>
        <v>1.6046213093709884E-2</v>
      </c>
      <c r="AL110" s="75">
        <v>1533</v>
      </c>
      <c r="AM110" s="13">
        <f t="shared" si="70"/>
        <v>0.9839537869062901</v>
      </c>
      <c r="AN110" s="103">
        <f t="shared" si="71"/>
        <v>54568</v>
      </c>
      <c r="AO110" s="75">
        <f t="shared" si="82"/>
        <v>5186</v>
      </c>
      <c r="AP110" s="13">
        <f t="shared" si="72"/>
        <v>9.5037384547720274E-2</v>
      </c>
      <c r="AQ110" s="34">
        <f t="shared" si="83"/>
        <v>49382</v>
      </c>
      <c r="AR110" s="13">
        <f t="shared" si="73"/>
        <v>0.90496261545227974</v>
      </c>
      <c r="AS110" s="98"/>
      <c r="AT110" s="272"/>
      <c r="AU110" s="342"/>
      <c r="AV110" s="160" t="s">
        <v>74</v>
      </c>
      <c r="AW110" s="225">
        <v>52871</v>
      </c>
      <c r="AX110" s="40">
        <v>5033</v>
      </c>
      <c r="AY110" s="91">
        <v>9.5193962663842183E-2</v>
      </c>
      <c r="AZ110" s="40">
        <v>47838</v>
      </c>
      <c r="BA110" s="91">
        <v>0.90480603733615783</v>
      </c>
    </row>
    <row r="111" spans="2:53" s="12" customFormat="1" ht="13.5" customHeight="1">
      <c r="B111" s="262">
        <v>36</v>
      </c>
      <c r="C111" s="329" t="s">
        <v>2</v>
      </c>
      <c r="D111" s="80" t="s">
        <v>157</v>
      </c>
      <c r="E111" s="101">
        <v>21</v>
      </c>
      <c r="F111" s="79">
        <v>1</v>
      </c>
      <c r="G111" s="77">
        <f t="shared" si="57"/>
        <v>4.7619047619047616E-2</v>
      </c>
      <c r="H111" s="79">
        <v>20</v>
      </c>
      <c r="I111" s="77">
        <f t="shared" si="58"/>
        <v>0.95238095238095233</v>
      </c>
      <c r="J111" s="101">
        <v>31</v>
      </c>
      <c r="K111" s="79">
        <v>5</v>
      </c>
      <c r="L111" s="77">
        <f t="shared" si="59"/>
        <v>0.16129032258064516</v>
      </c>
      <c r="M111" s="79">
        <v>26</v>
      </c>
      <c r="N111" s="77">
        <f t="shared" si="60"/>
        <v>0.83870967741935487</v>
      </c>
      <c r="O111" s="101">
        <v>3327</v>
      </c>
      <c r="P111" s="79">
        <v>536</v>
      </c>
      <c r="Q111" s="77">
        <f t="shared" si="61"/>
        <v>0.16110610159302674</v>
      </c>
      <c r="R111" s="79">
        <v>2791</v>
      </c>
      <c r="S111" s="77">
        <f t="shared" si="62"/>
        <v>0.83889389840697326</v>
      </c>
      <c r="T111" s="101">
        <v>3012</v>
      </c>
      <c r="U111" s="79">
        <v>443</v>
      </c>
      <c r="V111" s="77">
        <f t="shared" si="63"/>
        <v>0.14707835325365207</v>
      </c>
      <c r="W111" s="79">
        <v>2569</v>
      </c>
      <c r="X111" s="77">
        <f t="shared" si="64"/>
        <v>0.85292164674634796</v>
      </c>
      <c r="Y111" s="101">
        <v>1815</v>
      </c>
      <c r="Z111" s="79">
        <v>234</v>
      </c>
      <c r="AA111" s="77">
        <f t="shared" si="65"/>
        <v>0.12892561983471074</v>
      </c>
      <c r="AB111" s="79">
        <v>1581</v>
      </c>
      <c r="AC111" s="77">
        <f t="shared" si="66"/>
        <v>0.87107438016528926</v>
      </c>
      <c r="AD111" s="101">
        <v>764</v>
      </c>
      <c r="AE111" s="79">
        <v>65</v>
      </c>
      <c r="AF111" s="77">
        <f t="shared" si="67"/>
        <v>8.5078534031413619E-2</v>
      </c>
      <c r="AG111" s="79">
        <v>699</v>
      </c>
      <c r="AH111" s="77">
        <f t="shared" si="68"/>
        <v>0.91492146596858637</v>
      </c>
      <c r="AI111" s="101">
        <v>249</v>
      </c>
      <c r="AJ111" s="79">
        <v>12</v>
      </c>
      <c r="AK111" s="77">
        <f t="shared" si="69"/>
        <v>4.8192771084337352E-2</v>
      </c>
      <c r="AL111" s="79">
        <v>237</v>
      </c>
      <c r="AM111" s="77">
        <f t="shared" si="70"/>
        <v>0.95180722891566261</v>
      </c>
      <c r="AN111" s="101">
        <f t="shared" si="71"/>
        <v>9219</v>
      </c>
      <c r="AO111" s="79">
        <f t="shared" si="82"/>
        <v>1296</v>
      </c>
      <c r="AP111" s="77">
        <f t="shared" si="72"/>
        <v>0.14057923852912463</v>
      </c>
      <c r="AQ111" s="78">
        <f t="shared" si="83"/>
        <v>7923</v>
      </c>
      <c r="AR111" s="77">
        <f t="shared" si="73"/>
        <v>0.85942076147087532</v>
      </c>
      <c r="AS111" s="98"/>
      <c r="AT111" s="272">
        <v>36</v>
      </c>
      <c r="AU111" s="342" t="s">
        <v>2</v>
      </c>
      <c r="AV111" s="11" t="s">
        <v>157</v>
      </c>
      <c r="AW111" s="225">
        <v>8906</v>
      </c>
      <c r="AX111" s="40">
        <v>1332</v>
      </c>
      <c r="AY111" s="91">
        <v>0.14956209297103076</v>
      </c>
      <c r="AZ111" s="40">
        <v>7574</v>
      </c>
      <c r="BA111" s="91">
        <v>0.85043790702896926</v>
      </c>
    </row>
    <row r="112" spans="2:53" s="12" customFormat="1" ht="13.5" customHeight="1">
      <c r="B112" s="263"/>
      <c r="C112" s="330"/>
      <c r="D112" s="70" t="s">
        <v>158</v>
      </c>
      <c r="E112" s="102">
        <v>9</v>
      </c>
      <c r="F112" s="69">
        <v>0</v>
      </c>
      <c r="G112" s="67">
        <f t="shared" si="57"/>
        <v>0</v>
      </c>
      <c r="H112" s="69">
        <v>9</v>
      </c>
      <c r="I112" s="67">
        <f t="shared" si="58"/>
        <v>1</v>
      </c>
      <c r="J112" s="102">
        <v>18</v>
      </c>
      <c r="K112" s="69">
        <v>0</v>
      </c>
      <c r="L112" s="67">
        <f t="shared" si="59"/>
        <v>0</v>
      </c>
      <c r="M112" s="69">
        <v>18</v>
      </c>
      <c r="N112" s="67">
        <f t="shared" si="60"/>
        <v>1</v>
      </c>
      <c r="O112" s="102">
        <v>2035</v>
      </c>
      <c r="P112" s="69">
        <v>21</v>
      </c>
      <c r="Q112" s="67">
        <f t="shared" si="61"/>
        <v>1.0319410319410319E-2</v>
      </c>
      <c r="R112" s="69">
        <v>2014</v>
      </c>
      <c r="S112" s="67">
        <f t="shared" si="62"/>
        <v>0.9896805896805897</v>
      </c>
      <c r="T112" s="102">
        <v>1681</v>
      </c>
      <c r="U112" s="69">
        <v>7</v>
      </c>
      <c r="V112" s="67">
        <f t="shared" si="63"/>
        <v>4.1641879833432477E-3</v>
      </c>
      <c r="W112" s="69">
        <v>1674</v>
      </c>
      <c r="X112" s="67">
        <f t="shared" si="64"/>
        <v>0.99583581201665672</v>
      </c>
      <c r="Y112" s="102">
        <v>1292</v>
      </c>
      <c r="Z112" s="69">
        <v>7</v>
      </c>
      <c r="AA112" s="67">
        <f t="shared" si="65"/>
        <v>5.4179566563467493E-3</v>
      </c>
      <c r="AB112" s="69">
        <v>1285</v>
      </c>
      <c r="AC112" s="67">
        <f t="shared" si="66"/>
        <v>0.9945820433436533</v>
      </c>
      <c r="AD112" s="102">
        <v>687</v>
      </c>
      <c r="AE112" s="69">
        <v>6</v>
      </c>
      <c r="AF112" s="67">
        <f t="shared" si="67"/>
        <v>8.7336244541484712E-3</v>
      </c>
      <c r="AG112" s="69">
        <v>681</v>
      </c>
      <c r="AH112" s="67">
        <f t="shared" si="68"/>
        <v>0.99126637554585151</v>
      </c>
      <c r="AI112" s="102">
        <v>281</v>
      </c>
      <c r="AJ112" s="69">
        <v>0</v>
      </c>
      <c r="AK112" s="67">
        <f t="shared" si="69"/>
        <v>0</v>
      </c>
      <c r="AL112" s="69">
        <v>281</v>
      </c>
      <c r="AM112" s="67">
        <f t="shared" si="70"/>
        <v>1</v>
      </c>
      <c r="AN112" s="102">
        <f t="shared" si="71"/>
        <v>6003</v>
      </c>
      <c r="AO112" s="69">
        <f t="shared" si="82"/>
        <v>41</v>
      </c>
      <c r="AP112" s="67">
        <f t="shared" si="72"/>
        <v>6.8299183741462599E-3</v>
      </c>
      <c r="AQ112" s="68">
        <f t="shared" si="83"/>
        <v>5962</v>
      </c>
      <c r="AR112" s="67">
        <f t="shared" si="73"/>
        <v>0.99317008162585374</v>
      </c>
      <c r="AS112" s="98"/>
      <c r="AT112" s="272"/>
      <c r="AU112" s="342"/>
      <c r="AV112" s="11" t="s">
        <v>158</v>
      </c>
      <c r="AW112" s="225">
        <v>5820</v>
      </c>
      <c r="AX112" s="40">
        <v>39</v>
      </c>
      <c r="AY112" s="91">
        <v>6.7010309278350512E-3</v>
      </c>
      <c r="AZ112" s="40">
        <v>5781</v>
      </c>
      <c r="BA112" s="91">
        <v>0.99329896907216497</v>
      </c>
    </row>
    <row r="113" spans="2:53" s="12" customFormat="1" ht="13.5" customHeight="1">
      <c r="B113" s="264"/>
      <c r="C113" s="332"/>
      <c r="D113" s="76" t="s">
        <v>74</v>
      </c>
      <c r="E113" s="103">
        <v>30</v>
      </c>
      <c r="F113" s="75">
        <v>1</v>
      </c>
      <c r="G113" s="13">
        <f t="shared" si="57"/>
        <v>3.3333333333333333E-2</v>
      </c>
      <c r="H113" s="75">
        <v>29</v>
      </c>
      <c r="I113" s="13">
        <f t="shared" si="58"/>
        <v>0.96666666666666667</v>
      </c>
      <c r="J113" s="103">
        <v>49</v>
      </c>
      <c r="K113" s="75">
        <v>5</v>
      </c>
      <c r="L113" s="13">
        <f t="shared" si="59"/>
        <v>0.10204081632653061</v>
      </c>
      <c r="M113" s="75">
        <v>44</v>
      </c>
      <c r="N113" s="13">
        <f t="shared" si="60"/>
        <v>0.89795918367346939</v>
      </c>
      <c r="O113" s="103">
        <v>5362</v>
      </c>
      <c r="P113" s="75">
        <v>557</v>
      </c>
      <c r="Q113" s="13">
        <f t="shared" si="61"/>
        <v>0.10387914957105558</v>
      </c>
      <c r="R113" s="75">
        <v>4805</v>
      </c>
      <c r="S113" s="13">
        <f t="shared" si="62"/>
        <v>0.8961208504289444</v>
      </c>
      <c r="T113" s="103">
        <v>4693</v>
      </c>
      <c r="U113" s="75">
        <v>450</v>
      </c>
      <c r="V113" s="13">
        <f t="shared" si="63"/>
        <v>9.5887492009375672E-2</v>
      </c>
      <c r="W113" s="75">
        <v>4243</v>
      </c>
      <c r="X113" s="13">
        <f t="shared" si="64"/>
        <v>0.90411250799062437</v>
      </c>
      <c r="Y113" s="103">
        <v>3107</v>
      </c>
      <c r="Z113" s="75">
        <v>241</v>
      </c>
      <c r="AA113" s="13">
        <f t="shared" si="65"/>
        <v>7.7566784679755391E-2</v>
      </c>
      <c r="AB113" s="75">
        <v>2866</v>
      </c>
      <c r="AC113" s="13">
        <f t="shared" si="66"/>
        <v>0.92243321532024458</v>
      </c>
      <c r="AD113" s="103">
        <v>1451</v>
      </c>
      <c r="AE113" s="75">
        <v>71</v>
      </c>
      <c r="AF113" s="13">
        <f t="shared" si="67"/>
        <v>4.8931771192281183E-2</v>
      </c>
      <c r="AG113" s="75">
        <v>1380</v>
      </c>
      <c r="AH113" s="13">
        <f t="shared" si="68"/>
        <v>0.9510682288077188</v>
      </c>
      <c r="AI113" s="103">
        <v>530</v>
      </c>
      <c r="AJ113" s="75">
        <v>12</v>
      </c>
      <c r="AK113" s="13">
        <f t="shared" si="69"/>
        <v>2.2641509433962263E-2</v>
      </c>
      <c r="AL113" s="75">
        <v>518</v>
      </c>
      <c r="AM113" s="13">
        <f t="shared" si="70"/>
        <v>0.97735849056603774</v>
      </c>
      <c r="AN113" s="103">
        <f t="shared" si="71"/>
        <v>15222</v>
      </c>
      <c r="AO113" s="75">
        <f t="shared" si="82"/>
        <v>1337</v>
      </c>
      <c r="AP113" s="13">
        <f t="shared" si="72"/>
        <v>8.7833399027723039E-2</v>
      </c>
      <c r="AQ113" s="34">
        <f t="shared" si="83"/>
        <v>13885</v>
      </c>
      <c r="AR113" s="13">
        <f t="shared" si="73"/>
        <v>0.91216660097227698</v>
      </c>
      <c r="AS113" s="98"/>
      <c r="AT113" s="272"/>
      <c r="AU113" s="342"/>
      <c r="AV113" s="160" t="s">
        <v>74</v>
      </c>
      <c r="AW113" s="225">
        <v>14726</v>
      </c>
      <c r="AX113" s="40">
        <v>1371</v>
      </c>
      <c r="AY113" s="91">
        <v>9.3100638326768986E-2</v>
      </c>
      <c r="AZ113" s="40">
        <v>13355</v>
      </c>
      <c r="BA113" s="91">
        <v>0.90689936167323104</v>
      </c>
    </row>
    <row r="114" spans="2:53" s="12" customFormat="1" ht="13.5" customHeight="1">
      <c r="B114" s="262">
        <v>37</v>
      </c>
      <c r="C114" s="329" t="s">
        <v>3</v>
      </c>
      <c r="D114" s="80" t="s">
        <v>157</v>
      </c>
      <c r="E114" s="101">
        <v>15</v>
      </c>
      <c r="F114" s="79">
        <v>5</v>
      </c>
      <c r="G114" s="77">
        <f t="shared" si="57"/>
        <v>0.33333333333333331</v>
      </c>
      <c r="H114" s="79">
        <v>10</v>
      </c>
      <c r="I114" s="77">
        <f t="shared" si="58"/>
        <v>0.66666666666666663</v>
      </c>
      <c r="J114" s="101">
        <v>62</v>
      </c>
      <c r="K114" s="79">
        <v>9</v>
      </c>
      <c r="L114" s="77">
        <f t="shared" si="59"/>
        <v>0.14516129032258066</v>
      </c>
      <c r="M114" s="79">
        <v>53</v>
      </c>
      <c r="N114" s="77">
        <f t="shared" si="60"/>
        <v>0.85483870967741937</v>
      </c>
      <c r="O114" s="101">
        <v>10413</v>
      </c>
      <c r="P114" s="79">
        <v>2774</v>
      </c>
      <c r="Q114" s="77">
        <f t="shared" si="61"/>
        <v>0.26639777201574955</v>
      </c>
      <c r="R114" s="79">
        <v>7639</v>
      </c>
      <c r="S114" s="77">
        <f t="shared" si="62"/>
        <v>0.73360222798425045</v>
      </c>
      <c r="T114" s="101">
        <v>9347</v>
      </c>
      <c r="U114" s="79">
        <v>2186</v>
      </c>
      <c r="V114" s="77">
        <f t="shared" si="63"/>
        <v>0.23387183053386112</v>
      </c>
      <c r="W114" s="79">
        <v>7161</v>
      </c>
      <c r="X114" s="77">
        <f t="shared" si="64"/>
        <v>0.76612816946613882</v>
      </c>
      <c r="Y114" s="101">
        <v>5670</v>
      </c>
      <c r="Z114" s="79">
        <v>1072</v>
      </c>
      <c r="AA114" s="77">
        <f t="shared" si="65"/>
        <v>0.1890652557319224</v>
      </c>
      <c r="AB114" s="79">
        <v>4598</v>
      </c>
      <c r="AC114" s="77">
        <f t="shared" si="66"/>
        <v>0.81093474426807766</v>
      </c>
      <c r="AD114" s="101">
        <v>2237</v>
      </c>
      <c r="AE114" s="79">
        <v>286</v>
      </c>
      <c r="AF114" s="77">
        <f t="shared" si="67"/>
        <v>0.1278497988377291</v>
      </c>
      <c r="AG114" s="79">
        <v>1951</v>
      </c>
      <c r="AH114" s="77">
        <f t="shared" si="68"/>
        <v>0.87215020116227093</v>
      </c>
      <c r="AI114" s="101">
        <v>675</v>
      </c>
      <c r="AJ114" s="79">
        <v>43</v>
      </c>
      <c r="AK114" s="77">
        <f t="shared" si="69"/>
        <v>6.3703703703703707E-2</v>
      </c>
      <c r="AL114" s="79">
        <v>632</v>
      </c>
      <c r="AM114" s="77">
        <f t="shared" si="70"/>
        <v>0.93629629629629629</v>
      </c>
      <c r="AN114" s="101">
        <f t="shared" si="71"/>
        <v>28419</v>
      </c>
      <c r="AO114" s="79">
        <f t="shared" si="82"/>
        <v>6375</v>
      </c>
      <c r="AP114" s="77">
        <f t="shared" si="72"/>
        <v>0.22432175657130793</v>
      </c>
      <c r="AQ114" s="78">
        <f t="shared" si="83"/>
        <v>22044</v>
      </c>
      <c r="AR114" s="77">
        <f t="shared" si="73"/>
        <v>0.77567824342869207</v>
      </c>
      <c r="AS114" s="98"/>
      <c r="AT114" s="272">
        <v>37</v>
      </c>
      <c r="AU114" s="342" t="s">
        <v>3</v>
      </c>
      <c r="AV114" s="11" t="s">
        <v>157</v>
      </c>
      <c r="AW114" s="225">
        <v>27166</v>
      </c>
      <c r="AX114" s="40">
        <v>5995</v>
      </c>
      <c r="AY114" s="91">
        <v>0.22068026209232128</v>
      </c>
      <c r="AZ114" s="40">
        <v>21171</v>
      </c>
      <c r="BA114" s="91">
        <v>0.77931973790767872</v>
      </c>
    </row>
    <row r="115" spans="2:53" s="12" customFormat="1" ht="13.5" customHeight="1">
      <c r="B115" s="263"/>
      <c r="C115" s="330"/>
      <c r="D115" s="70" t="s">
        <v>158</v>
      </c>
      <c r="E115" s="102">
        <v>6</v>
      </c>
      <c r="F115" s="69">
        <v>0</v>
      </c>
      <c r="G115" s="67">
        <f t="shared" si="57"/>
        <v>0</v>
      </c>
      <c r="H115" s="69">
        <v>6</v>
      </c>
      <c r="I115" s="67">
        <f t="shared" si="58"/>
        <v>1</v>
      </c>
      <c r="J115" s="102">
        <v>41</v>
      </c>
      <c r="K115" s="69">
        <v>1</v>
      </c>
      <c r="L115" s="67">
        <f t="shared" si="59"/>
        <v>2.4390243902439025E-2</v>
      </c>
      <c r="M115" s="69">
        <v>40</v>
      </c>
      <c r="N115" s="67">
        <f t="shared" si="60"/>
        <v>0.97560975609756095</v>
      </c>
      <c r="O115" s="102">
        <v>6486</v>
      </c>
      <c r="P115" s="69">
        <v>356</v>
      </c>
      <c r="Q115" s="67">
        <f t="shared" si="61"/>
        <v>5.4887449892075238E-2</v>
      </c>
      <c r="R115" s="69">
        <v>6130</v>
      </c>
      <c r="S115" s="67">
        <f t="shared" si="62"/>
        <v>0.94511255010792472</v>
      </c>
      <c r="T115" s="102">
        <v>5043</v>
      </c>
      <c r="U115" s="69">
        <v>185</v>
      </c>
      <c r="V115" s="67">
        <f t="shared" si="63"/>
        <v>3.6684513186595283E-2</v>
      </c>
      <c r="W115" s="69">
        <v>4858</v>
      </c>
      <c r="X115" s="67">
        <f t="shared" si="64"/>
        <v>0.96331548681340473</v>
      </c>
      <c r="Y115" s="102">
        <v>3815</v>
      </c>
      <c r="Z115" s="69">
        <v>85</v>
      </c>
      <c r="AA115" s="67">
        <f t="shared" si="65"/>
        <v>2.2280471821756225E-2</v>
      </c>
      <c r="AB115" s="69">
        <v>3730</v>
      </c>
      <c r="AC115" s="67">
        <f t="shared" si="66"/>
        <v>0.97771952817824381</v>
      </c>
      <c r="AD115" s="102">
        <v>1848</v>
      </c>
      <c r="AE115" s="69">
        <v>23</v>
      </c>
      <c r="AF115" s="67">
        <f t="shared" si="67"/>
        <v>1.2445887445887446E-2</v>
      </c>
      <c r="AG115" s="69">
        <v>1825</v>
      </c>
      <c r="AH115" s="67">
        <f t="shared" si="68"/>
        <v>0.98755411255411252</v>
      </c>
      <c r="AI115" s="102">
        <v>661</v>
      </c>
      <c r="AJ115" s="69">
        <v>2</v>
      </c>
      <c r="AK115" s="67">
        <f t="shared" si="69"/>
        <v>3.0257186081694403E-3</v>
      </c>
      <c r="AL115" s="69">
        <v>659</v>
      </c>
      <c r="AM115" s="67">
        <f t="shared" si="70"/>
        <v>0.99697428139183053</v>
      </c>
      <c r="AN115" s="102">
        <f t="shared" si="71"/>
        <v>17900</v>
      </c>
      <c r="AO115" s="69">
        <f t="shared" si="82"/>
        <v>652</v>
      </c>
      <c r="AP115" s="67">
        <f t="shared" si="72"/>
        <v>3.6424581005586591E-2</v>
      </c>
      <c r="AQ115" s="68">
        <f t="shared" si="83"/>
        <v>17248</v>
      </c>
      <c r="AR115" s="67">
        <f t="shared" si="73"/>
        <v>0.96357541899441346</v>
      </c>
      <c r="AS115" s="98"/>
      <c r="AT115" s="272"/>
      <c r="AU115" s="342"/>
      <c r="AV115" s="11" t="s">
        <v>158</v>
      </c>
      <c r="AW115" s="225">
        <v>17681</v>
      </c>
      <c r="AX115" s="40">
        <v>635</v>
      </c>
      <c r="AY115" s="91">
        <v>3.5914258243312028E-2</v>
      </c>
      <c r="AZ115" s="40">
        <v>17046</v>
      </c>
      <c r="BA115" s="91">
        <v>0.96408574175668793</v>
      </c>
    </row>
    <row r="116" spans="2:53" s="12" customFormat="1" ht="13.5" customHeight="1">
      <c r="B116" s="264"/>
      <c r="C116" s="332"/>
      <c r="D116" s="76" t="s">
        <v>74</v>
      </c>
      <c r="E116" s="103">
        <v>21</v>
      </c>
      <c r="F116" s="75">
        <v>5</v>
      </c>
      <c r="G116" s="13">
        <f t="shared" si="57"/>
        <v>0.23809523809523808</v>
      </c>
      <c r="H116" s="75">
        <v>16</v>
      </c>
      <c r="I116" s="13">
        <f t="shared" si="58"/>
        <v>0.76190476190476186</v>
      </c>
      <c r="J116" s="103">
        <v>103</v>
      </c>
      <c r="K116" s="75">
        <v>10</v>
      </c>
      <c r="L116" s="13">
        <f t="shared" si="59"/>
        <v>9.7087378640776698E-2</v>
      </c>
      <c r="M116" s="75">
        <v>93</v>
      </c>
      <c r="N116" s="13">
        <f t="shared" si="60"/>
        <v>0.90291262135922334</v>
      </c>
      <c r="O116" s="103">
        <v>16899</v>
      </c>
      <c r="P116" s="75">
        <v>3130</v>
      </c>
      <c r="Q116" s="13">
        <f t="shared" si="61"/>
        <v>0.18521806024025089</v>
      </c>
      <c r="R116" s="75">
        <v>13769</v>
      </c>
      <c r="S116" s="13">
        <f t="shared" si="62"/>
        <v>0.81478193975974911</v>
      </c>
      <c r="T116" s="103">
        <v>14390</v>
      </c>
      <c r="U116" s="75">
        <v>2371</v>
      </c>
      <c r="V116" s="13">
        <f t="shared" si="63"/>
        <v>0.16476719944405838</v>
      </c>
      <c r="W116" s="75">
        <v>12019</v>
      </c>
      <c r="X116" s="13">
        <f t="shared" si="64"/>
        <v>0.83523280055594162</v>
      </c>
      <c r="Y116" s="103">
        <v>9485</v>
      </c>
      <c r="Z116" s="75">
        <v>1157</v>
      </c>
      <c r="AA116" s="13">
        <f t="shared" si="65"/>
        <v>0.12198207696362678</v>
      </c>
      <c r="AB116" s="75">
        <v>8328</v>
      </c>
      <c r="AC116" s="13">
        <f t="shared" si="66"/>
        <v>0.87801792303637327</v>
      </c>
      <c r="AD116" s="103">
        <v>4085</v>
      </c>
      <c r="AE116" s="75">
        <v>309</v>
      </c>
      <c r="AF116" s="13">
        <f t="shared" si="67"/>
        <v>7.564259485924113E-2</v>
      </c>
      <c r="AG116" s="75">
        <v>3776</v>
      </c>
      <c r="AH116" s="13">
        <f t="shared" si="68"/>
        <v>0.92435740514075893</v>
      </c>
      <c r="AI116" s="103">
        <v>1336</v>
      </c>
      <c r="AJ116" s="75">
        <v>45</v>
      </c>
      <c r="AK116" s="13">
        <f t="shared" si="69"/>
        <v>3.3682634730538924E-2</v>
      </c>
      <c r="AL116" s="75">
        <v>1291</v>
      </c>
      <c r="AM116" s="13">
        <f t="shared" si="70"/>
        <v>0.9663173652694611</v>
      </c>
      <c r="AN116" s="103">
        <f t="shared" si="71"/>
        <v>46319</v>
      </c>
      <c r="AO116" s="75">
        <f t="shared" si="82"/>
        <v>7027</v>
      </c>
      <c r="AP116" s="13">
        <f t="shared" si="72"/>
        <v>0.15170880200349748</v>
      </c>
      <c r="AQ116" s="34">
        <f t="shared" si="83"/>
        <v>39292</v>
      </c>
      <c r="AR116" s="13">
        <f t="shared" si="73"/>
        <v>0.84829119799650254</v>
      </c>
      <c r="AS116" s="98"/>
      <c r="AT116" s="272"/>
      <c r="AU116" s="342"/>
      <c r="AV116" s="160" t="s">
        <v>74</v>
      </c>
      <c r="AW116" s="225">
        <v>44847</v>
      </c>
      <c r="AX116" s="40">
        <v>6630</v>
      </c>
      <c r="AY116" s="91">
        <v>0.14783597565054518</v>
      </c>
      <c r="AZ116" s="40">
        <v>38217</v>
      </c>
      <c r="BA116" s="91">
        <v>0.85216402434945482</v>
      </c>
    </row>
    <row r="117" spans="2:53" s="12" customFormat="1" ht="13.5" customHeight="1">
      <c r="B117" s="262">
        <v>38</v>
      </c>
      <c r="C117" s="329" t="s">
        <v>45</v>
      </c>
      <c r="D117" s="80" t="s">
        <v>157</v>
      </c>
      <c r="E117" s="101">
        <v>12</v>
      </c>
      <c r="F117" s="79">
        <v>2</v>
      </c>
      <c r="G117" s="77">
        <f t="shared" si="57"/>
        <v>0.16666666666666666</v>
      </c>
      <c r="H117" s="79">
        <v>10</v>
      </c>
      <c r="I117" s="77">
        <f t="shared" si="58"/>
        <v>0.83333333333333337</v>
      </c>
      <c r="J117" s="101">
        <v>22</v>
      </c>
      <c r="K117" s="79">
        <v>3</v>
      </c>
      <c r="L117" s="77">
        <f t="shared" si="59"/>
        <v>0.13636363636363635</v>
      </c>
      <c r="M117" s="79">
        <v>19</v>
      </c>
      <c r="N117" s="77">
        <f t="shared" si="60"/>
        <v>0.86363636363636365</v>
      </c>
      <c r="O117" s="101">
        <v>2037</v>
      </c>
      <c r="P117" s="79">
        <v>457</v>
      </c>
      <c r="Q117" s="77">
        <f t="shared" si="61"/>
        <v>0.22434953362788415</v>
      </c>
      <c r="R117" s="79">
        <v>1580</v>
      </c>
      <c r="S117" s="77">
        <f t="shared" si="62"/>
        <v>0.77565046637211588</v>
      </c>
      <c r="T117" s="101">
        <v>1719</v>
      </c>
      <c r="U117" s="79">
        <v>377</v>
      </c>
      <c r="V117" s="77">
        <f t="shared" si="63"/>
        <v>0.21931355439208841</v>
      </c>
      <c r="W117" s="79">
        <v>1342</v>
      </c>
      <c r="X117" s="77">
        <f t="shared" si="64"/>
        <v>0.78068644560791156</v>
      </c>
      <c r="Y117" s="101">
        <v>1013</v>
      </c>
      <c r="Z117" s="79">
        <v>190</v>
      </c>
      <c r="AA117" s="77">
        <f t="shared" si="65"/>
        <v>0.18756169792694966</v>
      </c>
      <c r="AB117" s="79">
        <v>823</v>
      </c>
      <c r="AC117" s="77">
        <f t="shared" si="66"/>
        <v>0.81243830207305034</v>
      </c>
      <c r="AD117" s="101">
        <v>364</v>
      </c>
      <c r="AE117" s="79">
        <v>51</v>
      </c>
      <c r="AF117" s="77">
        <f t="shared" si="67"/>
        <v>0.14010989010989011</v>
      </c>
      <c r="AG117" s="79">
        <v>313</v>
      </c>
      <c r="AH117" s="77">
        <f t="shared" si="68"/>
        <v>0.85989010989010994</v>
      </c>
      <c r="AI117" s="101">
        <v>108</v>
      </c>
      <c r="AJ117" s="79">
        <v>7</v>
      </c>
      <c r="AK117" s="77">
        <f t="shared" si="69"/>
        <v>6.4814814814814811E-2</v>
      </c>
      <c r="AL117" s="79">
        <v>101</v>
      </c>
      <c r="AM117" s="77">
        <f t="shared" si="70"/>
        <v>0.93518518518518523</v>
      </c>
      <c r="AN117" s="101">
        <f t="shared" si="71"/>
        <v>5275</v>
      </c>
      <c r="AO117" s="79">
        <f t="shared" si="82"/>
        <v>1087</v>
      </c>
      <c r="AP117" s="77">
        <f t="shared" si="72"/>
        <v>0.20606635071090049</v>
      </c>
      <c r="AQ117" s="78">
        <f t="shared" si="83"/>
        <v>4188</v>
      </c>
      <c r="AR117" s="77">
        <f t="shared" si="73"/>
        <v>0.79393364928909949</v>
      </c>
      <c r="AS117" s="98"/>
      <c r="AT117" s="272">
        <v>38</v>
      </c>
      <c r="AU117" s="342" t="s">
        <v>45</v>
      </c>
      <c r="AV117" s="11" t="s">
        <v>157</v>
      </c>
      <c r="AW117" s="225">
        <v>5026</v>
      </c>
      <c r="AX117" s="40">
        <v>1010</v>
      </c>
      <c r="AY117" s="91">
        <v>0.20095503382411462</v>
      </c>
      <c r="AZ117" s="40">
        <v>4016</v>
      </c>
      <c r="BA117" s="91">
        <v>0.79904496617588538</v>
      </c>
    </row>
    <row r="118" spans="2:53" s="12" customFormat="1" ht="13.5" customHeight="1">
      <c r="B118" s="263"/>
      <c r="C118" s="330"/>
      <c r="D118" s="70" t="s">
        <v>158</v>
      </c>
      <c r="E118" s="102">
        <v>9</v>
      </c>
      <c r="F118" s="69">
        <v>0</v>
      </c>
      <c r="G118" s="67">
        <f t="shared" si="57"/>
        <v>0</v>
      </c>
      <c r="H118" s="69">
        <v>9</v>
      </c>
      <c r="I118" s="67">
        <f t="shared" si="58"/>
        <v>1</v>
      </c>
      <c r="J118" s="102">
        <v>28</v>
      </c>
      <c r="K118" s="69">
        <v>0</v>
      </c>
      <c r="L118" s="67">
        <f t="shared" si="59"/>
        <v>0</v>
      </c>
      <c r="M118" s="69">
        <v>28</v>
      </c>
      <c r="N118" s="67">
        <f t="shared" si="60"/>
        <v>1</v>
      </c>
      <c r="O118" s="102">
        <v>1608</v>
      </c>
      <c r="P118" s="69">
        <v>44</v>
      </c>
      <c r="Q118" s="67">
        <f t="shared" si="61"/>
        <v>2.736318407960199E-2</v>
      </c>
      <c r="R118" s="69">
        <v>1564</v>
      </c>
      <c r="S118" s="67">
        <f t="shared" si="62"/>
        <v>0.97263681592039797</v>
      </c>
      <c r="T118" s="102">
        <v>1254</v>
      </c>
      <c r="U118" s="69">
        <v>20</v>
      </c>
      <c r="V118" s="67">
        <f t="shared" si="63"/>
        <v>1.5948963317384369E-2</v>
      </c>
      <c r="W118" s="69">
        <v>1234</v>
      </c>
      <c r="X118" s="67">
        <f t="shared" si="64"/>
        <v>0.98405103668261562</v>
      </c>
      <c r="Y118" s="102">
        <v>883</v>
      </c>
      <c r="Z118" s="69">
        <v>11</v>
      </c>
      <c r="AA118" s="67">
        <f t="shared" si="65"/>
        <v>1.245753114382786E-2</v>
      </c>
      <c r="AB118" s="69">
        <v>872</v>
      </c>
      <c r="AC118" s="67">
        <f t="shared" si="66"/>
        <v>0.98754246885617214</v>
      </c>
      <c r="AD118" s="102">
        <v>421</v>
      </c>
      <c r="AE118" s="69">
        <v>4</v>
      </c>
      <c r="AF118" s="67">
        <f t="shared" si="67"/>
        <v>9.5011876484560574E-3</v>
      </c>
      <c r="AG118" s="69">
        <v>417</v>
      </c>
      <c r="AH118" s="67">
        <f t="shared" si="68"/>
        <v>0.99049881235154391</v>
      </c>
      <c r="AI118" s="102">
        <v>141</v>
      </c>
      <c r="AJ118" s="69">
        <v>2</v>
      </c>
      <c r="AK118" s="67">
        <f t="shared" si="69"/>
        <v>1.4184397163120567E-2</v>
      </c>
      <c r="AL118" s="69">
        <v>139</v>
      </c>
      <c r="AM118" s="67">
        <f t="shared" si="70"/>
        <v>0.98581560283687941</v>
      </c>
      <c r="AN118" s="102">
        <f t="shared" si="71"/>
        <v>4344</v>
      </c>
      <c r="AO118" s="69">
        <f t="shared" si="82"/>
        <v>81</v>
      </c>
      <c r="AP118" s="67">
        <f t="shared" si="72"/>
        <v>1.8646408839779006E-2</v>
      </c>
      <c r="AQ118" s="68">
        <f t="shared" si="83"/>
        <v>4263</v>
      </c>
      <c r="AR118" s="67">
        <f t="shared" si="73"/>
        <v>0.98135359116022103</v>
      </c>
      <c r="AS118" s="98"/>
      <c r="AT118" s="272"/>
      <c r="AU118" s="342"/>
      <c r="AV118" s="11" t="s">
        <v>158</v>
      </c>
      <c r="AW118" s="225">
        <v>4328</v>
      </c>
      <c r="AX118" s="40">
        <v>105</v>
      </c>
      <c r="AY118" s="91">
        <v>2.4260628465804065E-2</v>
      </c>
      <c r="AZ118" s="40">
        <v>4223</v>
      </c>
      <c r="BA118" s="91">
        <v>0.97573937153419599</v>
      </c>
    </row>
    <row r="119" spans="2:53" s="12" customFormat="1" ht="13.5" customHeight="1">
      <c r="B119" s="264"/>
      <c r="C119" s="332"/>
      <c r="D119" s="76" t="s">
        <v>74</v>
      </c>
      <c r="E119" s="103">
        <v>21</v>
      </c>
      <c r="F119" s="75">
        <v>2</v>
      </c>
      <c r="G119" s="13">
        <f t="shared" si="57"/>
        <v>9.5238095238095233E-2</v>
      </c>
      <c r="H119" s="75">
        <v>19</v>
      </c>
      <c r="I119" s="13">
        <f t="shared" si="58"/>
        <v>0.90476190476190477</v>
      </c>
      <c r="J119" s="103">
        <v>50</v>
      </c>
      <c r="K119" s="75">
        <v>3</v>
      </c>
      <c r="L119" s="13">
        <f t="shared" si="59"/>
        <v>0.06</v>
      </c>
      <c r="M119" s="75">
        <v>47</v>
      </c>
      <c r="N119" s="13">
        <f t="shared" si="60"/>
        <v>0.94</v>
      </c>
      <c r="O119" s="103">
        <v>3645</v>
      </c>
      <c r="P119" s="75">
        <v>501</v>
      </c>
      <c r="Q119" s="13">
        <f t="shared" si="61"/>
        <v>0.1374485596707819</v>
      </c>
      <c r="R119" s="75">
        <v>3144</v>
      </c>
      <c r="S119" s="13">
        <f t="shared" si="62"/>
        <v>0.86255144032921816</v>
      </c>
      <c r="T119" s="103">
        <v>2973</v>
      </c>
      <c r="U119" s="75">
        <v>397</v>
      </c>
      <c r="V119" s="13">
        <f t="shared" si="63"/>
        <v>0.13353514968045746</v>
      </c>
      <c r="W119" s="75">
        <v>2576</v>
      </c>
      <c r="X119" s="13">
        <f t="shared" si="64"/>
        <v>0.86646485031954257</v>
      </c>
      <c r="Y119" s="103">
        <v>1896</v>
      </c>
      <c r="Z119" s="75">
        <v>201</v>
      </c>
      <c r="AA119" s="13">
        <f t="shared" si="65"/>
        <v>0.1060126582278481</v>
      </c>
      <c r="AB119" s="75">
        <v>1695</v>
      </c>
      <c r="AC119" s="13">
        <f t="shared" si="66"/>
        <v>0.89398734177215189</v>
      </c>
      <c r="AD119" s="103">
        <v>785</v>
      </c>
      <c r="AE119" s="75">
        <v>55</v>
      </c>
      <c r="AF119" s="13">
        <f t="shared" si="67"/>
        <v>7.0063694267515922E-2</v>
      </c>
      <c r="AG119" s="75">
        <v>730</v>
      </c>
      <c r="AH119" s="13">
        <f t="shared" si="68"/>
        <v>0.92993630573248409</v>
      </c>
      <c r="AI119" s="103">
        <v>249</v>
      </c>
      <c r="AJ119" s="75">
        <v>9</v>
      </c>
      <c r="AK119" s="13">
        <f t="shared" si="69"/>
        <v>3.614457831325301E-2</v>
      </c>
      <c r="AL119" s="75">
        <v>240</v>
      </c>
      <c r="AM119" s="13">
        <f t="shared" si="70"/>
        <v>0.96385542168674698</v>
      </c>
      <c r="AN119" s="103">
        <f t="shared" si="71"/>
        <v>9619</v>
      </c>
      <c r="AO119" s="75">
        <f t="shared" si="82"/>
        <v>1168</v>
      </c>
      <c r="AP119" s="13">
        <f t="shared" si="72"/>
        <v>0.12142634369477076</v>
      </c>
      <c r="AQ119" s="34">
        <f t="shared" si="83"/>
        <v>8451</v>
      </c>
      <c r="AR119" s="13">
        <f t="shared" si="73"/>
        <v>0.87857365630522921</v>
      </c>
      <c r="AS119" s="98"/>
      <c r="AT119" s="272"/>
      <c r="AU119" s="342"/>
      <c r="AV119" s="160" t="s">
        <v>74</v>
      </c>
      <c r="AW119" s="225">
        <v>9354</v>
      </c>
      <c r="AX119" s="40">
        <v>1115</v>
      </c>
      <c r="AY119" s="91">
        <v>0.11920034209963652</v>
      </c>
      <c r="AZ119" s="40">
        <v>8239</v>
      </c>
      <c r="BA119" s="91">
        <v>0.88079965790036352</v>
      </c>
    </row>
    <row r="120" spans="2:53" s="12" customFormat="1" ht="13.5" customHeight="1">
      <c r="B120" s="262">
        <v>39</v>
      </c>
      <c r="C120" s="329" t="s">
        <v>8</v>
      </c>
      <c r="D120" s="80" t="s">
        <v>157</v>
      </c>
      <c r="E120" s="101">
        <v>15</v>
      </c>
      <c r="F120" s="79">
        <v>4</v>
      </c>
      <c r="G120" s="77">
        <f t="shared" si="57"/>
        <v>0.26666666666666666</v>
      </c>
      <c r="H120" s="79">
        <v>11</v>
      </c>
      <c r="I120" s="77">
        <f t="shared" si="58"/>
        <v>0.73333333333333328</v>
      </c>
      <c r="J120" s="101">
        <v>84</v>
      </c>
      <c r="K120" s="79">
        <v>15</v>
      </c>
      <c r="L120" s="77">
        <f t="shared" si="59"/>
        <v>0.17857142857142858</v>
      </c>
      <c r="M120" s="79">
        <v>69</v>
      </c>
      <c r="N120" s="77">
        <f t="shared" si="60"/>
        <v>0.8214285714285714</v>
      </c>
      <c r="O120" s="101">
        <v>12397</v>
      </c>
      <c r="P120" s="79">
        <v>2370</v>
      </c>
      <c r="Q120" s="77">
        <f t="shared" si="61"/>
        <v>0.1911752843429862</v>
      </c>
      <c r="R120" s="79">
        <v>10027</v>
      </c>
      <c r="S120" s="77">
        <f t="shared" si="62"/>
        <v>0.80882471565701375</v>
      </c>
      <c r="T120" s="101">
        <v>10907</v>
      </c>
      <c r="U120" s="79">
        <v>2009</v>
      </c>
      <c r="V120" s="77">
        <f t="shared" si="63"/>
        <v>0.18419363711378015</v>
      </c>
      <c r="W120" s="79">
        <v>8898</v>
      </c>
      <c r="X120" s="77">
        <f t="shared" si="64"/>
        <v>0.81580636288621988</v>
      </c>
      <c r="Y120" s="101">
        <v>5946</v>
      </c>
      <c r="Z120" s="79">
        <v>906</v>
      </c>
      <c r="AA120" s="77">
        <f t="shared" si="65"/>
        <v>0.15237134207870837</v>
      </c>
      <c r="AB120" s="79">
        <v>5040</v>
      </c>
      <c r="AC120" s="77">
        <f t="shared" si="66"/>
        <v>0.84762865792129161</v>
      </c>
      <c r="AD120" s="101">
        <v>2382</v>
      </c>
      <c r="AE120" s="79">
        <v>246</v>
      </c>
      <c r="AF120" s="77">
        <f t="shared" si="67"/>
        <v>0.10327455919395466</v>
      </c>
      <c r="AG120" s="79">
        <v>2136</v>
      </c>
      <c r="AH120" s="77">
        <f t="shared" si="68"/>
        <v>0.89672544080604533</v>
      </c>
      <c r="AI120" s="101">
        <v>682</v>
      </c>
      <c r="AJ120" s="79">
        <v>31</v>
      </c>
      <c r="AK120" s="77">
        <f t="shared" si="69"/>
        <v>4.5454545454545456E-2</v>
      </c>
      <c r="AL120" s="79">
        <v>651</v>
      </c>
      <c r="AM120" s="77">
        <f t="shared" si="70"/>
        <v>0.95454545454545459</v>
      </c>
      <c r="AN120" s="101">
        <f t="shared" si="71"/>
        <v>32413</v>
      </c>
      <c r="AO120" s="79">
        <f t="shared" si="82"/>
        <v>5581</v>
      </c>
      <c r="AP120" s="77">
        <f t="shared" si="72"/>
        <v>0.17218400024681454</v>
      </c>
      <c r="AQ120" s="78">
        <f t="shared" si="83"/>
        <v>26832</v>
      </c>
      <c r="AR120" s="77">
        <f t="shared" si="73"/>
        <v>0.82781599975318543</v>
      </c>
      <c r="AS120" s="98"/>
      <c r="AT120" s="272">
        <v>39</v>
      </c>
      <c r="AU120" s="342" t="s">
        <v>8</v>
      </c>
      <c r="AV120" s="11" t="s">
        <v>157</v>
      </c>
      <c r="AW120" s="225">
        <v>30737</v>
      </c>
      <c r="AX120" s="40">
        <v>5637</v>
      </c>
      <c r="AY120" s="91">
        <v>0.1833946058496275</v>
      </c>
      <c r="AZ120" s="40">
        <v>25100</v>
      </c>
      <c r="BA120" s="91">
        <v>0.81660539415037248</v>
      </c>
    </row>
    <row r="121" spans="2:53" s="12" customFormat="1" ht="13.5" customHeight="1">
      <c r="B121" s="263"/>
      <c r="C121" s="330"/>
      <c r="D121" s="70" t="s">
        <v>158</v>
      </c>
      <c r="E121" s="102">
        <v>18</v>
      </c>
      <c r="F121" s="69">
        <v>0</v>
      </c>
      <c r="G121" s="67">
        <f t="shared" si="57"/>
        <v>0</v>
      </c>
      <c r="H121" s="69">
        <v>18</v>
      </c>
      <c r="I121" s="67">
        <f t="shared" si="58"/>
        <v>1</v>
      </c>
      <c r="J121" s="102">
        <v>60</v>
      </c>
      <c r="K121" s="69">
        <v>1</v>
      </c>
      <c r="L121" s="67">
        <f t="shared" si="59"/>
        <v>1.6666666666666666E-2</v>
      </c>
      <c r="M121" s="69">
        <v>59</v>
      </c>
      <c r="N121" s="67">
        <f t="shared" si="60"/>
        <v>0.98333333333333328</v>
      </c>
      <c r="O121" s="102">
        <v>8656</v>
      </c>
      <c r="P121" s="69">
        <v>169</v>
      </c>
      <c r="Q121" s="67">
        <f t="shared" si="61"/>
        <v>1.9524029574861369E-2</v>
      </c>
      <c r="R121" s="69">
        <v>8487</v>
      </c>
      <c r="S121" s="67">
        <f t="shared" si="62"/>
        <v>0.98047597042513868</v>
      </c>
      <c r="T121" s="102">
        <v>6863</v>
      </c>
      <c r="U121" s="69">
        <v>140</v>
      </c>
      <c r="V121" s="67">
        <f t="shared" si="63"/>
        <v>2.0399242313856914E-2</v>
      </c>
      <c r="W121" s="69">
        <v>6723</v>
      </c>
      <c r="X121" s="67">
        <f t="shared" si="64"/>
        <v>0.97960075768614308</v>
      </c>
      <c r="Y121" s="102">
        <v>4536</v>
      </c>
      <c r="Z121" s="69">
        <v>74</v>
      </c>
      <c r="AA121" s="67">
        <f t="shared" si="65"/>
        <v>1.6313932980599646E-2</v>
      </c>
      <c r="AB121" s="69">
        <v>4462</v>
      </c>
      <c r="AC121" s="67">
        <f t="shared" si="66"/>
        <v>0.98368606701940031</v>
      </c>
      <c r="AD121" s="102">
        <v>2276</v>
      </c>
      <c r="AE121" s="69">
        <v>40</v>
      </c>
      <c r="AF121" s="67">
        <f t="shared" si="67"/>
        <v>1.7574692442882251E-2</v>
      </c>
      <c r="AG121" s="69">
        <v>2236</v>
      </c>
      <c r="AH121" s="67">
        <f t="shared" si="68"/>
        <v>0.98242530755711777</v>
      </c>
      <c r="AI121" s="102">
        <v>736</v>
      </c>
      <c r="AJ121" s="69">
        <v>6</v>
      </c>
      <c r="AK121" s="67">
        <f t="shared" si="69"/>
        <v>8.152173913043478E-3</v>
      </c>
      <c r="AL121" s="69">
        <v>730</v>
      </c>
      <c r="AM121" s="67">
        <f t="shared" si="70"/>
        <v>0.99184782608695654</v>
      </c>
      <c r="AN121" s="102">
        <f t="shared" si="71"/>
        <v>23145</v>
      </c>
      <c r="AO121" s="69">
        <f t="shared" si="82"/>
        <v>430</v>
      </c>
      <c r="AP121" s="67">
        <f t="shared" si="72"/>
        <v>1.8578526679628428E-2</v>
      </c>
      <c r="AQ121" s="68">
        <f t="shared" si="83"/>
        <v>22715</v>
      </c>
      <c r="AR121" s="67">
        <f t="shared" si="73"/>
        <v>0.98142147332037155</v>
      </c>
      <c r="AS121" s="98"/>
      <c r="AT121" s="272"/>
      <c r="AU121" s="342"/>
      <c r="AV121" s="11" t="s">
        <v>158</v>
      </c>
      <c r="AW121" s="225">
        <v>23118</v>
      </c>
      <c r="AX121" s="40">
        <v>485</v>
      </c>
      <c r="AY121" s="91">
        <v>2.0979323470888486E-2</v>
      </c>
      <c r="AZ121" s="40">
        <v>22633</v>
      </c>
      <c r="BA121" s="91">
        <v>0.97902067652911151</v>
      </c>
    </row>
    <row r="122" spans="2:53" s="12" customFormat="1" ht="13.5" customHeight="1">
      <c r="B122" s="264"/>
      <c r="C122" s="332"/>
      <c r="D122" s="76" t="s">
        <v>74</v>
      </c>
      <c r="E122" s="103">
        <v>33</v>
      </c>
      <c r="F122" s="75">
        <v>4</v>
      </c>
      <c r="G122" s="13">
        <f t="shared" si="57"/>
        <v>0.12121212121212122</v>
      </c>
      <c r="H122" s="75">
        <v>29</v>
      </c>
      <c r="I122" s="13">
        <f t="shared" si="58"/>
        <v>0.87878787878787878</v>
      </c>
      <c r="J122" s="103">
        <v>144</v>
      </c>
      <c r="K122" s="75">
        <v>16</v>
      </c>
      <c r="L122" s="13">
        <f t="shared" si="59"/>
        <v>0.1111111111111111</v>
      </c>
      <c r="M122" s="75">
        <v>128</v>
      </c>
      <c r="N122" s="13">
        <f t="shared" si="60"/>
        <v>0.88888888888888884</v>
      </c>
      <c r="O122" s="103">
        <v>21053</v>
      </c>
      <c r="P122" s="75">
        <v>2539</v>
      </c>
      <c r="Q122" s="13">
        <f t="shared" si="61"/>
        <v>0.12060038949318387</v>
      </c>
      <c r="R122" s="75">
        <v>18514</v>
      </c>
      <c r="S122" s="13">
        <f t="shared" si="62"/>
        <v>0.87939961050681614</v>
      </c>
      <c r="T122" s="103">
        <v>17770</v>
      </c>
      <c r="U122" s="75">
        <v>2149</v>
      </c>
      <c r="V122" s="13">
        <f t="shared" si="63"/>
        <v>0.12093415869442881</v>
      </c>
      <c r="W122" s="75">
        <v>15621</v>
      </c>
      <c r="X122" s="13">
        <f t="shared" si="64"/>
        <v>0.87906584130557119</v>
      </c>
      <c r="Y122" s="103">
        <v>10482</v>
      </c>
      <c r="Z122" s="75">
        <v>980</v>
      </c>
      <c r="AA122" s="13">
        <f t="shared" si="65"/>
        <v>9.3493608090059147E-2</v>
      </c>
      <c r="AB122" s="75">
        <v>9502</v>
      </c>
      <c r="AC122" s="13">
        <f t="shared" si="66"/>
        <v>0.90650639190994087</v>
      </c>
      <c r="AD122" s="103">
        <v>4658</v>
      </c>
      <c r="AE122" s="75">
        <v>286</v>
      </c>
      <c r="AF122" s="13">
        <f t="shared" si="67"/>
        <v>6.1399742378703305E-2</v>
      </c>
      <c r="AG122" s="75">
        <v>4372</v>
      </c>
      <c r="AH122" s="13">
        <f t="shared" si="68"/>
        <v>0.93860025762129673</v>
      </c>
      <c r="AI122" s="103">
        <v>1418</v>
      </c>
      <c r="AJ122" s="75">
        <v>37</v>
      </c>
      <c r="AK122" s="13">
        <f t="shared" si="69"/>
        <v>2.609308885754584E-2</v>
      </c>
      <c r="AL122" s="75">
        <v>1381</v>
      </c>
      <c r="AM122" s="13">
        <f t="shared" si="70"/>
        <v>0.9739069111424542</v>
      </c>
      <c r="AN122" s="103">
        <f t="shared" si="71"/>
        <v>55558</v>
      </c>
      <c r="AO122" s="75">
        <f t="shared" si="82"/>
        <v>6011</v>
      </c>
      <c r="AP122" s="13">
        <f t="shared" si="72"/>
        <v>0.10819323949746211</v>
      </c>
      <c r="AQ122" s="34">
        <f t="shared" si="83"/>
        <v>49547</v>
      </c>
      <c r="AR122" s="13">
        <f t="shared" si="73"/>
        <v>0.89180676050253793</v>
      </c>
      <c r="AS122" s="98"/>
      <c r="AT122" s="272"/>
      <c r="AU122" s="342"/>
      <c r="AV122" s="160" t="s">
        <v>74</v>
      </c>
      <c r="AW122" s="225">
        <v>53855</v>
      </c>
      <c r="AX122" s="40">
        <v>6122</v>
      </c>
      <c r="AY122" s="91">
        <v>0.11367561043542847</v>
      </c>
      <c r="AZ122" s="40">
        <v>47733</v>
      </c>
      <c r="BA122" s="91">
        <v>0.88632438956457149</v>
      </c>
    </row>
    <row r="123" spans="2:53" s="12" customFormat="1" ht="13.5" customHeight="1">
      <c r="B123" s="262">
        <v>40</v>
      </c>
      <c r="C123" s="329" t="s">
        <v>46</v>
      </c>
      <c r="D123" s="80" t="s">
        <v>157</v>
      </c>
      <c r="E123" s="101">
        <v>31</v>
      </c>
      <c r="F123" s="79">
        <v>2</v>
      </c>
      <c r="G123" s="77">
        <f t="shared" si="57"/>
        <v>6.4516129032258063E-2</v>
      </c>
      <c r="H123" s="79">
        <v>29</v>
      </c>
      <c r="I123" s="77">
        <f t="shared" si="58"/>
        <v>0.93548387096774188</v>
      </c>
      <c r="J123" s="101">
        <v>59</v>
      </c>
      <c r="K123" s="79">
        <v>7</v>
      </c>
      <c r="L123" s="77">
        <f t="shared" si="59"/>
        <v>0.11864406779661017</v>
      </c>
      <c r="M123" s="79">
        <v>52</v>
      </c>
      <c r="N123" s="77">
        <f t="shared" si="60"/>
        <v>0.88135593220338981</v>
      </c>
      <c r="O123" s="101">
        <v>2259</v>
      </c>
      <c r="P123" s="79">
        <v>522</v>
      </c>
      <c r="Q123" s="77">
        <f t="shared" si="61"/>
        <v>0.23107569721115537</v>
      </c>
      <c r="R123" s="79">
        <v>1737</v>
      </c>
      <c r="S123" s="77">
        <f t="shared" si="62"/>
        <v>0.7689243027888446</v>
      </c>
      <c r="T123" s="101">
        <v>2028</v>
      </c>
      <c r="U123" s="79">
        <v>455</v>
      </c>
      <c r="V123" s="77">
        <f t="shared" si="63"/>
        <v>0.22435897435897437</v>
      </c>
      <c r="W123" s="79">
        <v>1573</v>
      </c>
      <c r="X123" s="77">
        <f t="shared" si="64"/>
        <v>0.77564102564102566</v>
      </c>
      <c r="Y123" s="101">
        <v>1124</v>
      </c>
      <c r="Z123" s="79">
        <v>228</v>
      </c>
      <c r="AA123" s="77">
        <f t="shared" si="65"/>
        <v>0.20284697508896798</v>
      </c>
      <c r="AB123" s="79">
        <v>896</v>
      </c>
      <c r="AC123" s="77">
        <f t="shared" si="66"/>
        <v>0.79715302491103202</v>
      </c>
      <c r="AD123" s="101">
        <v>389</v>
      </c>
      <c r="AE123" s="79">
        <v>50</v>
      </c>
      <c r="AF123" s="77">
        <f t="shared" si="67"/>
        <v>0.12853470437017994</v>
      </c>
      <c r="AG123" s="79">
        <v>339</v>
      </c>
      <c r="AH123" s="77">
        <f t="shared" si="68"/>
        <v>0.87146529562982</v>
      </c>
      <c r="AI123" s="101">
        <v>94</v>
      </c>
      <c r="AJ123" s="79">
        <v>5</v>
      </c>
      <c r="AK123" s="77">
        <f t="shared" si="69"/>
        <v>5.3191489361702128E-2</v>
      </c>
      <c r="AL123" s="79">
        <v>89</v>
      </c>
      <c r="AM123" s="77">
        <f t="shared" si="70"/>
        <v>0.94680851063829785</v>
      </c>
      <c r="AN123" s="101">
        <f t="shared" si="71"/>
        <v>5984</v>
      </c>
      <c r="AO123" s="79">
        <f t="shared" si="82"/>
        <v>1269</v>
      </c>
      <c r="AP123" s="77">
        <f t="shared" si="72"/>
        <v>0.21206550802139038</v>
      </c>
      <c r="AQ123" s="78">
        <f t="shared" si="83"/>
        <v>4715</v>
      </c>
      <c r="AR123" s="77">
        <f t="shared" si="73"/>
        <v>0.78793449197860965</v>
      </c>
      <c r="AS123" s="98"/>
      <c r="AT123" s="272">
        <v>40</v>
      </c>
      <c r="AU123" s="342" t="s">
        <v>46</v>
      </c>
      <c r="AV123" s="11" t="s">
        <v>157</v>
      </c>
      <c r="AW123" s="225">
        <v>5714</v>
      </c>
      <c r="AX123" s="40">
        <v>1242</v>
      </c>
      <c r="AY123" s="91">
        <v>0.21736086804340218</v>
      </c>
      <c r="AZ123" s="40">
        <v>4472</v>
      </c>
      <c r="BA123" s="91">
        <v>0.78263913195659784</v>
      </c>
    </row>
    <row r="124" spans="2:53" s="12" customFormat="1" ht="13.5" customHeight="1">
      <c r="B124" s="263"/>
      <c r="C124" s="330"/>
      <c r="D124" s="70" t="s">
        <v>158</v>
      </c>
      <c r="E124" s="102">
        <v>18</v>
      </c>
      <c r="F124" s="69">
        <v>0</v>
      </c>
      <c r="G124" s="67">
        <f t="shared" si="57"/>
        <v>0</v>
      </c>
      <c r="H124" s="69">
        <v>18</v>
      </c>
      <c r="I124" s="67">
        <f t="shared" si="58"/>
        <v>1</v>
      </c>
      <c r="J124" s="102">
        <v>62</v>
      </c>
      <c r="K124" s="69">
        <v>3</v>
      </c>
      <c r="L124" s="67">
        <f t="shared" si="59"/>
        <v>4.8387096774193547E-2</v>
      </c>
      <c r="M124" s="69">
        <v>59</v>
      </c>
      <c r="N124" s="67">
        <f t="shared" si="60"/>
        <v>0.95161290322580649</v>
      </c>
      <c r="O124" s="102">
        <v>2051</v>
      </c>
      <c r="P124" s="69">
        <v>64</v>
      </c>
      <c r="Q124" s="67">
        <f t="shared" si="61"/>
        <v>3.1204290589956118E-2</v>
      </c>
      <c r="R124" s="69">
        <v>1987</v>
      </c>
      <c r="S124" s="67">
        <f t="shared" si="62"/>
        <v>0.96879570941004389</v>
      </c>
      <c r="T124" s="102">
        <v>1615</v>
      </c>
      <c r="U124" s="69">
        <v>50</v>
      </c>
      <c r="V124" s="67">
        <f t="shared" si="63"/>
        <v>3.0959752321981424E-2</v>
      </c>
      <c r="W124" s="69">
        <v>1565</v>
      </c>
      <c r="X124" s="67">
        <f t="shared" si="64"/>
        <v>0.96904024767801855</v>
      </c>
      <c r="Y124" s="102">
        <v>1197</v>
      </c>
      <c r="Z124" s="69">
        <v>23</v>
      </c>
      <c r="AA124" s="67">
        <f t="shared" si="65"/>
        <v>1.921470342522974E-2</v>
      </c>
      <c r="AB124" s="69">
        <v>1174</v>
      </c>
      <c r="AC124" s="67">
        <f t="shared" si="66"/>
        <v>0.9807852965747702</v>
      </c>
      <c r="AD124" s="102">
        <v>610</v>
      </c>
      <c r="AE124" s="69">
        <v>11</v>
      </c>
      <c r="AF124" s="67">
        <f t="shared" si="67"/>
        <v>1.8032786885245903E-2</v>
      </c>
      <c r="AG124" s="69">
        <v>599</v>
      </c>
      <c r="AH124" s="67">
        <f t="shared" si="68"/>
        <v>0.9819672131147541</v>
      </c>
      <c r="AI124" s="102">
        <v>188</v>
      </c>
      <c r="AJ124" s="69">
        <v>0</v>
      </c>
      <c r="AK124" s="67">
        <f t="shared" si="69"/>
        <v>0</v>
      </c>
      <c r="AL124" s="69">
        <v>188</v>
      </c>
      <c r="AM124" s="67">
        <f t="shared" si="70"/>
        <v>1</v>
      </c>
      <c r="AN124" s="102">
        <f t="shared" si="71"/>
        <v>5741</v>
      </c>
      <c r="AO124" s="69">
        <f t="shared" si="82"/>
        <v>151</v>
      </c>
      <c r="AP124" s="67">
        <f t="shared" si="72"/>
        <v>2.6302037972478664E-2</v>
      </c>
      <c r="AQ124" s="68">
        <f t="shared" si="83"/>
        <v>5590</v>
      </c>
      <c r="AR124" s="67">
        <f t="shared" si="73"/>
        <v>0.97369796202752135</v>
      </c>
      <c r="AS124" s="98"/>
      <c r="AT124" s="272"/>
      <c r="AU124" s="342"/>
      <c r="AV124" s="11" t="s">
        <v>158</v>
      </c>
      <c r="AW124" s="225">
        <v>5765</v>
      </c>
      <c r="AX124" s="40">
        <v>110</v>
      </c>
      <c r="AY124" s="91">
        <v>1.9080659150043366E-2</v>
      </c>
      <c r="AZ124" s="40">
        <v>5655</v>
      </c>
      <c r="BA124" s="91">
        <v>0.98091934084995669</v>
      </c>
    </row>
    <row r="125" spans="2:53" s="12" customFormat="1" ht="13.5" customHeight="1">
      <c r="B125" s="264"/>
      <c r="C125" s="332"/>
      <c r="D125" s="63" t="s">
        <v>74</v>
      </c>
      <c r="E125" s="105">
        <v>49</v>
      </c>
      <c r="F125" s="62">
        <v>2</v>
      </c>
      <c r="G125" s="60">
        <f t="shared" si="57"/>
        <v>4.0816326530612242E-2</v>
      </c>
      <c r="H125" s="62">
        <v>47</v>
      </c>
      <c r="I125" s="60">
        <f t="shared" si="58"/>
        <v>0.95918367346938771</v>
      </c>
      <c r="J125" s="105">
        <v>121</v>
      </c>
      <c r="K125" s="62">
        <v>10</v>
      </c>
      <c r="L125" s="60">
        <f t="shared" si="59"/>
        <v>8.2644628099173556E-2</v>
      </c>
      <c r="M125" s="62">
        <v>111</v>
      </c>
      <c r="N125" s="60">
        <f t="shared" si="60"/>
        <v>0.9173553719008265</v>
      </c>
      <c r="O125" s="105">
        <v>4310</v>
      </c>
      <c r="P125" s="62">
        <v>586</v>
      </c>
      <c r="Q125" s="60">
        <f t="shared" si="61"/>
        <v>0.13596287703016241</v>
      </c>
      <c r="R125" s="62">
        <v>3724</v>
      </c>
      <c r="S125" s="60">
        <f t="shared" si="62"/>
        <v>0.86403712296983759</v>
      </c>
      <c r="T125" s="105">
        <v>3643</v>
      </c>
      <c r="U125" s="62">
        <v>505</v>
      </c>
      <c r="V125" s="60">
        <f t="shared" si="63"/>
        <v>0.13862201482294811</v>
      </c>
      <c r="W125" s="62">
        <v>3138</v>
      </c>
      <c r="X125" s="60">
        <f t="shared" si="64"/>
        <v>0.86137798517705189</v>
      </c>
      <c r="Y125" s="105">
        <v>2321</v>
      </c>
      <c r="Z125" s="62">
        <v>251</v>
      </c>
      <c r="AA125" s="60">
        <f t="shared" si="65"/>
        <v>0.10814304179233089</v>
      </c>
      <c r="AB125" s="62">
        <v>2070</v>
      </c>
      <c r="AC125" s="60">
        <f t="shared" si="66"/>
        <v>0.89185695820766908</v>
      </c>
      <c r="AD125" s="105">
        <v>999</v>
      </c>
      <c r="AE125" s="62">
        <v>61</v>
      </c>
      <c r="AF125" s="60">
        <f t="shared" si="67"/>
        <v>6.1061061061061059E-2</v>
      </c>
      <c r="AG125" s="62">
        <v>938</v>
      </c>
      <c r="AH125" s="60">
        <f t="shared" si="68"/>
        <v>0.93893893893893898</v>
      </c>
      <c r="AI125" s="105">
        <v>282</v>
      </c>
      <c r="AJ125" s="62">
        <v>5</v>
      </c>
      <c r="AK125" s="60">
        <f t="shared" si="69"/>
        <v>1.7730496453900711E-2</v>
      </c>
      <c r="AL125" s="62">
        <v>277</v>
      </c>
      <c r="AM125" s="60">
        <f t="shared" si="70"/>
        <v>0.98226950354609932</v>
      </c>
      <c r="AN125" s="105">
        <f t="shared" si="71"/>
        <v>11725</v>
      </c>
      <c r="AO125" s="62">
        <f t="shared" si="82"/>
        <v>1420</v>
      </c>
      <c r="AP125" s="60">
        <f t="shared" si="72"/>
        <v>0.12110874200426439</v>
      </c>
      <c r="AQ125" s="61">
        <f t="shared" si="83"/>
        <v>10305</v>
      </c>
      <c r="AR125" s="60">
        <f t="shared" si="73"/>
        <v>0.87889125799573564</v>
      </c>
      <c r="AS125" s="98"/>
      <c r="AT125" s="272"/>
      <c r="AU125" s="342"/>
      <c r="AV125" s="160" t="s">
        <v>74</v>
      </c>
      <c r="AW125" s="225">
        <v>11479</v>
      </c>
      <c r="AX125" s="40">
        <v>1352</v>
      </c>
      <c r="AY125" s="91">
        <v>0.11778029445073612</v>
      </c>
      <c r="AZ125" s="40">
        <v>10127</v>
      </c>
      <c r="BA125" s="91">
        <v>0.88221970554926388</v>
      </c>
    </row>
    <row r="126" spans="2:53" s="12" customFormat="1" ht="13.5" customHeight="1">
      <c r="B126" s="262">
        <v>41</v>
      </c>
      <c r="C126" s="329" t="s">
        <v>13</v>
      </c>
      <c r="D126" s="80" t="s">
        <v>157</v>
      </c>
      <c r="E126" s="101">
        <v>6</v>
      </c>
      <c r="F126" s="79">
        <v>1</v>
      </c>
      <c r="G126" s="77">
        <f t="shared" si="57"/>
        <v>0.16666666666666666</v>
      </c>
      <c r="H126" s="79">
        <v>5</v>
      </c>
      <c r="I126" s="77">
        <f t="shared" si="58"/>
        <v>0.83333333333333337</v>
      </c>
      <c r="J126" s="101">
        <v>51</v>
      </c>
      <c r="K126" s="79">
        <v>7</v>
      </c>
      <c r="L126" s="77">
        <f t="shared" si="59"/>
        <v>0.13725490196078433</v>
      </c>
      <c r="M126" s="79">
        <v>44</v>
      </c>
      <c r="N126" s="77">
        <f t="shared" si="60"/>
        <v>0.86274509803921573</v>
      </c>
      <c r="O126" s="101">
        <v>4310</v>
      </c>
      <c r="P126" s="79">
        <v>965</v>
      </c>
      <c r="Q126" s="77">
        <f t="shared" si="61"/>
        <v>0.22389791183294663</v>
      </c>
      <c r="R126" s="79">
        <v>3345</v>
      </c>
      <c r="S126" s="77">
        <f t="shared" si="62"/>
        <v>0.77610208816705339</v>
      </c>
      <c r="T126" s="101">
        <v>4095</v>
      </c>
      <c r="U126" s="79">
        <v>1010</v>
      </c>
      <c r="V126" s="77">
        <f t="shared" si="63"/>
        <v>0.24664224664224665</v>
      </c>
      <c r="W126" s="79">
        <v>3085</v>
      </c>
      <c r="X126" s="77">
        <f t="shared" si="64"/>
        <v>0.75335775335775335</v>
      </c>
      <c r="Y126" s="101">
        <v>2216</v>
      </c>
      <c r="Z126" s="79">
        <v>455</v>
      </c>
      <c r="AA126" s="77">
        <f t="shared" si="65"/>
        <v>0.20532490974729242</v>
      </c>
      <c r="AB126" s="79">
        <v>1761</v>
      </c>
      <c r="AC126" s="77">
        <f t="shared" si="66"/>
        <v>0.79467509025270755</v>
      </c>
      <c r="AD126" s="101">
        <v>774</v>
      </c>
      <c r="AE126" s="79">
        <v>119</v>
      </c>
      <c r="AF126" s="77">
        <f t="shared" si="67"/>
        <v>0.15374677002583978</v>
      </c>
      <c r="AG126" s="79">
        <v>655</v>
      </c>
      <c r="AH126" s="77">
        <f t="shared" si="68"/>
        <v>0.84625322997416019</v>
      </c>
      <c r="AI126" s="101">
        <v>224</v>
      </c>
      <c r="AJ126" s="79">
        <v>20</v>
      </c>
      <c r="AK126" s="77">
        <f t="shared" si="69"/>
        <v>8.9285714285714288E-2</v>
      </c>
      <c r="AL126" s="79">
        <v>204</v>
      </c>
      <c r="AM126" s="77">
        <f t="shared" si="70"/>
        <v>0.9107142857142857</v>
      </c>
      <c r="AN126" s="101">
        <f t="shared" si="71"/>
        <v>11676</v>
      </c>
      <c r="AO126" s="79">
        <f t="shared" si="53"/>
        <v>2577</v>
      </c>
      <c r="AP126" s="77">
        <f t="shared" si="72"/>
        <v>0.22070914696813979</v>
      </c>
      <c r="AQ126" s="78">
        <f t="shared" si="54"/>
        <v>9099</v>
      </c>
      <c r="AR126" s="77">
        <f t="shared" si="73"/>
        <v>0.77929085303186019</v>
      </c>
      <c r="AS126" s="98"/>
      <c r="AT126" s="272">
        <v>41</v>
      </c>
      <c r="AU126" s="342" t="s">
        <v>13</v>
      </c>
      <c r="AV126" s="11" t="s">
        <v>157</v>
      </c>
      <c r="AW126" s="225">
        <v>11266</v>
      </c>
      <c r="AX126" s="40">
        <v>2402</v>
      </c>
      <c r="AY126" s="91">
        <v>0.21320788212320255</v>
      </c>
      <c r="AZ126" s="40">
        <v>8864</v>
      </c>
      <c r="BA126" s="91">
        <v>0.78679211787679748</v>
      </c>
    </row>
    <row r="127" spans="2:53" s="12" customFormat="1" ht="13.5" customHeight="1">
      <c r="B127" s="263"/>
      <c r="C127" s="330"/>
      <c r="D127" s="70" t="s">
        <v>158</v>
      </c>
      <c r="E127" s="102">
        <v>14</v>
      </c>
      <c r="F127" s="69">
        <v>0</v>
      </c>
      <c r="G127" s="67">
        <f t="shared" si="57"/>
        <v>0</v>
      </c>
      <c r="H127" s="69">
        <v>14</v>
      </c>
      <c r="I127" s="67">
        <f t="shared" si="58"/>
        <v>1</v>
      </c>
      <c r="J127" s="102">
        <v>38</v>
      </c>
      <c r="K127" s="69">
        <v>1</v>
      </c>
      <c r="L127" s="67">
        <f t="shared" si="59"/>
        <v>2.6315789473684209E-2</v>
      </c>
      <c r="M127" s="69">
        <v>37</v>
      </c>
      <c r="N127" s="67">
        <f t="shared" si="60"/>
        <v>0.97368421052631582</v>
      </c>
      <c r="O127" s="102">
        <v>3558</v>
      </c>
      <c r="P127" s="69">
        <v>96</v>
      </c>
      <c r="Q127" s="67">
        <f t="shared" si="61"/>
        <v>2.6981450252951095E-2</v>
      </c>
      <c r="R127" s="69">
        <v>3462</v>
      </c>
      <c r="S127" s="67">
        <f t="shared" si="62"/>
        <v>0.97301854974704893</v>
      </c>
      <c r="T127" s="102">
        <v>3202</v>
      </c>
      <c r="U127" s="69">
        <v>53</v>
      </c>
      <c r="V127" s="67">
        <f t="shared" si="63"/>
        <v>1.6552154903185508E-2</v>
      </c>
      <c r="W127" s="69">
        <v>3149</v>
      </c>
      <c r="X127" s="67">
        <f t="shared" si="64"/>
        <v>0.98344784509681449</v>
      </c>
      <c r="Y127" s="102">
        <v>2020</v>
      </c>
      <c r="Z127" s="69">
        <v>34</v>
      </c>
      <c r="AA127" s="67">
        <f t="shared" si="65"/>
        <v>1.6831683168316833E-2</v>
      </c>
      <c r="AB127" s="69">
        <v>1986</v>
      </c>
      <c r="AC127" s="67">
        <f t="shared" si="66"/>
        <v>0.98316831683168315</v>
      </c>
      <c r="AD127" s="102">
        <v>854</v>
      </c>
      <c r="AE127" s="69">
        <v>4</v>
      </c>
      <c r="AF127" s="67">
        <f t="shared" si="67"/>
        <v>4.6838407494145199E-3</v>
      </c>
      <c r="AG127" s="69">
        <v>850</v>
      </c>
      <c r="AH127" s="67">
        <f t="shared" si="68"/>
        <v>0.99531615925058547</v>
      </c>
      <c r="AI127" s="102">
        <v>324</v>
      </c>
      <c r="AJ127" s="69">
        <v>2</v>
      </c>
      <c r="AK127" s="67">
        <f t="shared" si="69"/>
        <v>6.1728395061728392E-3</v>
      </c>
      <c r="AL127" s="69">
        <v>322</v>
      </c>
      <c r="AM127" s="67">
        <f t="shared" si="70"/>
        <v>0.99382716049382713</v>
      </c>
      <c r="AN127" s="102">
        <f t="shared" si="71"/>
        <v>10010</v>
      </c>
      <c r="AO127" s="69">
        <f t="shared" si="53"/>
        <v>190</v>
      </c>
      <c r="AP127" s="67">
        <f t="shared" si="72"/>
        <v>1.898101898101898E-2</v>
      </c>
      <c r="AQ127" s="68">
        <f t="shared" si="54"/>
        <v>9820</v>
      </c>
      <c r="AR127" s="67">
        <f t="shared" si="73"/>
        <v>0.981018981018981</v>
      </c>
      <c r="AS127" s="98"/>
      <c r="AT127" s="272"/>
      <c r="AU127" s="342"/>
      <c r="AV127" s="11" t="s">
        <v>158</v>
      </c>
      <c r="AW127" s="225">
        <v>9911</v>
      </c>
      <c r="AX127" s="40">
        <v>192</v>
      </c>
      <c r="AY127" s="91">
        <v>1.9372414488951668E-2</v>
      </c>
      <c r="AZ127" s="40">
        <v>9719</v>
      </c>
      <c r="BA127" s="91">
        <v>0.98062758551104834</v>
      </c>
    </row>
    <row r="128" spans="2:53" s="12" customFormat="1" ht="13.5" customHeight="1">
      <c r="B128" s="264"/>
      <c r="C128" s="332"/>
      <c r="D128" s="76" t="s">
        <v>74</v>
      </c>
      <c r="E128" s="103">
        <v>20</v>
      </c>
      <c r="F128" s="75">
        <v>1</v>
      </c>
      <c r="G128" s="13">
        <f t="shared" si="57"/>
        <v>0.05</v>
      </c>
      <c r="H128" s="75">
        <v>19</v>
      </c>
      <c r="I128" s="13">
        <f t="shared" si="58"/>
        <v>0.95</v>
      </c>
      <c r="J128" s="103">
        <v>89</v>
      </c>
      <c r="K128" s="75">
        <v>8</v>
      </c>
      <c r="L128" s="13">
        <f t="shared" si="59"/>
        <v>8.98876404494382E-2</v>
      </c>
      <c r="M128" s="75">
        <v>81</v>
      </c>
      <c r="N128" s="13">
        <f t="shared" si="60"/>
        <v>0.9101123595505618</v>
      </c>
      <c r="O128" s="103">
        <v>7868</v>
      </c>
      <c r="P128" s="75">
        <v>1061</v>
      </c>
      <c r="Q128" s="13">
        <f t="shared" si="61"/>
        <v>0.13485002541942043</v>
      </c>
      <c r="R128" s="75">
        <v>6807</v>
      </c>
      <c r="S128" s="13">
        <f t="shared" si="62"/>
        <v>0.86514997458057952</v>
      </c>
      <c r="T128" s="103">
        <v>7297</v>
      </c>
      <c r="U128" s="75">
        <v>1063</v>
      </c>
      <c r="V128" s="13">
        <f t="shared" si="63"/>
        <v>0.14567630533095793</v>
      </c>
      <c r="W128" s="75">
        <v>6234</v>
      </c>
      <c r="X128" s="13">
        <f t="shared" si="64"/>
        <v>0.85432369466904212</v>
      </c>
      <c r="Y128" s="103">
        <v>4236</v>
      </c>
      <c r="Z128" s="75">
        <v>489</v>
      </c>
      <c r="AA128" s="13">
        <f t="shared" si="65"/>
        <v>0.11543909348441926</v>
      </c>
      <c r="AB128" s="75">
        <v>3747</v>
      </c>
      <c r="AC128" s="13">
        <f t="shared" si="66"/>
        <v>0.88456090651558072</v>
      </c>
      <c r="AD128" s="103">
        <v>1628</v>
      </c>
      <c r="AE128" s="75">
        <v>123</v>
      </c>
      <c r="AF128" s="13">
        <f t="shared" si="67"/>
        <v>7.5552825552825553E-2</v>
      </c>
      <c r="AG128" s="75">
        <v>1505</v>
      </c>
      <c r="AH128" s="13">
        <f t="shared" si="68"/>
        <v>0.9244471744471745</v>
      </c>
      <c r="AI128" s="103">
        <v>548</v>
      </c>
      <c r="AJ128" s="75">
        <v>22</v>
      </c>
      <c r="AK128" s="13">
        <f t="shared" si="69"/>
        <v>4.0145985401459854E-2</v>
      </c>
      <c r="AL128" s="75">
        <v>526</v>
      </c>
      <c r="AM128" s="13">
        <f t="shared" si="70"/>
        <v>0.95985401459854014</v>
      </c>
      <c r="AN128" s="103">
        <f t="shared" si="71"/>
        <v>21686</v>
      </c>
      <c r="AO128" s="75">
        <f t="shared" si="53"/>
        <v>2767</v>
      </c>
      <c r="AP128" s="13">
        <f t="shared" si="72"/>
        <v>0.12759383934335516</v>
      </c>
      <c r="AQ128" s="34">
        <f t="shared" si="54"/>
        <v>18919</v>
      </c>
      <c r="AR128" s="13">
        <f t="shared" si="73"/>
        <v>0.87240616065664489</v>
      </c>
      <c r="AS128" s="98"/>
      <c r="AT128" s="272"/>
      <c r="AU128" s="342"/>
      <c r="AV128" s="160" t="s">
        <v>74</v>
      </c>
      <c r="AW128" s="225">
        <v>21177</v>
      </c>
      <c r="AX128" s="40">
        <v>2594</v>
      </c>
      <c r="AY128" s="91">
        <v>0.12249138215989044</v>
      </c>
      <c r="AZ128" s="40">
        <v>18583</v>
      </c>
      <c r="BA128" s="91">
        <v>0.87750861784010958</v>
      </c>
    </row>
    <row r="129" spans="2:53" s="12" customFormat="1" ht="13.5" customHeight="1">
      <c r="B129" s="262">
        <v>42</v>
      </c>
      <c r="C129" s="329" t="s">
        <v>14</v>
      </c>
      <c r="D129" s="80" t="s">
        <v>157</v>
      </c>
      <c r="E129" s="101">
        <v>46</v>
      </c>
      <c r="F129" s="79">
        <v>3</v>
      </c>
      <c r="G129" s="77">
        <f t="shared" si="57"/>
        <v>6.5217391304347824E-2</v>
      </c>
      <c r="H129" s="79">
        <v>43</v>
      </c>
      <c r="I129" s="77">
        <f t="shared" si="58"/>
        <v>0.93478260869565222</v>
      </c>
      <c r="J129" s="101">
        <v>185</v>
      </c>
      <c r="K129" s="79">
        <v>10</v>
      </c>
      <c r="L129" s="77">
        <f t="shared" si="59"/>
        <v>5.4054054054054057E-2</v>
      </c>
      <c r="M129" s="79">
        <v>175</v>
      </c>
      <c r="N129" s="77">
        <f t="shared" si="60"/>
        <v>0.94594594594594594</v>
      </c>
      <c r="O129" s="101">
        <v>13446</v>
      </c>
      <c r="P129" s="79">
        <v>1543</v>
      </c>
      <c r="Q129" s="77">
        <f t="shared" si="61"/>
        <v>0.11475531756656254</v>
      </c>
      <c r="R129" s="79">
        <v>11903</v>
      </c>
      <c r="S129" s="77">
        <f t="shared" si="62"/>
        <v>0.88524468243343746</v>
      </c>
      <c r="T129" s="101">
        <v>10896</v>
      </c>
      <c r="U129" s="79">
        <v>1049</v>
      </c>
      <c r="V129" s="77">
        <f t="shared" si="63"/>
        <v>9.6273861967694566E-2</v>
      </c>
      <c r="W129" s="79">
        <v>9847</v>
      </c>
      <c r="X129" s="77">
        <f t="shared" si="64"/>
        <v>0.90372613803230539</v>
      </c>
      <c r="Y129" s="101">
        <v>5560</v>
      </c>
      <c r="Z129" s="79">
        <v>477</v>
      </c>
      <c r="AA129" s="77">
        <f t="shared" si="65"/>
        <v>8.579136690647482E-2</v>
      </c>
      <c r="AB129" s="79">
        <v>5083</v>
      </c>
      <c r="AC129" s="77">
        <f t="shared" si="66"/>
        <v>0.91420863309352518</v>
      </c>
      <c r="AD129" s="101">
        <v>2152</v>
      </c>
      <c r="AE129" s="79">
        <v>102</v>
      </c>
      <c r="AF129" s="77">
        <f t="shared" si="67"/>
        <v>4.7397769516728624E-2</v>
      </c>
      <c r="AG129" s="79">
        <v>2050</v>
      </c>
      <c r="AH129" s="77">
        <f t="shared" si="68"/>
        <v>0.95260223048327142</v>
      </c>
      <c r="AI129" s="101">
        <v>606</v>
      </c>
      <c r="AJ129" s="79">
        <v>23</v>
      </c>
      <c r="AK129" s="77">
        <f t="shared" si="69"/>
        <v>3.7953795379537955E-2</v>
      </c>
      <c r="AL129" s="79">
        <v>583</v>
      </c>
      <c r="AM129" s="77">
        <f t="shared" si="70"/>
        <v>0.96204620462046209</v>
      </c>
      <c r="AN129" s="101">
        <f t="shared" si="71"/>
        <v>32891</v>
      </c>
      <c r="AO129" s="79">
        <f t="shared" si="53"/>
        <v>3207</v>
      </c>
      <c r="AP129" s="77">
        <f t="shared" si="72"/>
        <v>9.7503876440363624E-2</v>
      </c>
      <c r="AQ129" s="78">
        <f t="shared" si="54"/>
        <v>29684</v>
      </c>
      <c r="AR129" s="77">
        <f t="shared" si="73"/>
        <v>0.90249612355963638</v>
      </c>
      <c r="AS129" s="98"/>
      <c r="AT129" s="272">
        <v>42</v>
      </c>
      <c r="AU129" s="342" t="s">
        <v>14</v>
      </c>
      <c r="AV129" s="11" t="s">
        <v>157</v>
      </c>
      <c r="AW129" s="225">
        <v>31063</v>
      </c>
      <c r="AX129" s="40">
        <v>3210</v>
      </c>
      <c r="AY129" s="91">
        <v>0.10333837684705276</v>
      </c>
      <c r="AZ129" s="40">
        <v>27853</v>
      </c>
      <c r="BA129" s="91">
        <v>0.89666162315294728</v>
      </c>
    </row>
    <row r="130" spans="2:53" s="12" customFormat="1" ht="13.5" customHeight="1">
      <c r="B130" s="263"/>
      <c r="C130" s="330"/>
      <c r="D130" s="70" t="s">
        <v>158</v>
      </c>
      <c r="E130" s="102">
        <v>41</v>
      </c>
      <c r="F130" s="69">
        <v>1</v>
      </c>
      <c r="G130" s="67">
        <f t="shared" si="57"/>
        <v>2.4390243902439025E-2</v>
      </c>
      <c r="H130" s="69">
        <v>40</v>
      </c>
      <c r="I130" s="67">
        <f t="shared" si="58"/>
        <v>0.97560975609756095</v>
      </c>
      <c r="J130" s="102">
        <v>161</v>
      </c>
      <c r="K130" s="69">
        <v>1</v>
      </c>
      <c r="L130" s="67">
        <f t="shared" si="59"/>
        <v>6.2111801242236021E-3</v>
      </c>
      <c r="M130" s="69">
        <v>160</v>
      </c>
      <c r="N130" s="67">
        <f t="shared" si="60"/>
        <v>0.99378881987577639</v>
      </c>
      <c r="O130" s="102">
        <v>9634</v>
      </c>
      <c r="P130" s="69">
        <v>156</v>
      </c>
      <c r="Q130" s="67">
        <f t="shared" si="61"/>
        <v>1.6192651027610545E-2</v>
      </c>
      <c r="R130" s="69">
        <v>9478</v>
      </c>
      <c r="S130" s="67">
        <f t="shared" si="62"/>
        <v>0.98380734897238942</v>
      </c>
      <c r="T130" s="102">
        <v>7398</v>
      </c>
      <c r="U130" s="69">
        <v>106</v>
      </c>
      <c r="V130" s="67">
        <f t="shared" si="63"/>
        <v>1.4328196809948636E-2</v>
      </c>
      <c r="W130" s="69">
        <v>7292</v>
      </c>
      <c r="X130" s="67">
        <f t="shared" si="64"/>
        <v>0.98567180319005132</v>
      </c>
      <c r="Y130" s="102">
        <v>4838</v>
      </c>
      <c r="Z130" s="69">
        <v>41</v>
      </c>
      <c r="AA130" s="67">
        <f t="shared" si="65"/>
        <v>8.4745762711864406E-3</v>
      </c>
      <c r="AB130" s="69">
        <v>4797</v>
      </c>
      <c r="AC130" s="67">
        <f t="shared" si="66"/>
        <v>0.99152542372881358</v>
      </c>
      <c r="AD130" s="102">
        <v>2349</v>
      </c>
      <c r="AE130" s="69">
        <v>13</v>
      </c>
      <c r="AF130" s="67">
        <f t="shared" si="67"/>
        <v>5.5342699020859941E-3</v>
      </c>
      <c r="AG130" s="69">
        <v>2336</v>
      </c>
      <c r="AH130" s="67">
        <f t="shared" si="68"/>
        <v>0.99446573009791406</v>
      </c>
      <c r="AI130" s="102">
        <v>872</v>
      </c>
      <c r="AJ130" s="69">
        <v>0</v>
      </c>
      <c r="AK130" s="67">
        <f t="shared" si="69"/>
        <v>0</v>
      </c>
      <c r="AL130" s="69">
        <v>872</v>
      </c>
      <c r="AM130" s="67">
        <f t="shared" si="70"/>
        <v>1</v>
      </c>
      <c r="AN130" s="102">
        <f t="shared" si="71"/>
        <v>25293</v>
      </c>
      <c r="AO130" s="69">
        <f t="shared" si="53"/>
        <v>318</v>
      </c>
      <c r="AP130" s="67">
        <f t="shared" si="72"/>
        <v>1.2572648558889812E-2</v>
      </c>
      <c r="AQ130" s="68">
        <f t="shared" si="54"/>
        <v>24975</v>
      </c>
      <c r="AR130" s="67">
        <f t="shared" si="73"/>
        <v>0.98742735144111016</v>
      </c>
      <c r="AS130" s="98"/>
      <c r="AT130" s="272"/>
      <c r="AU130" s="342"/>
      <c r="AV130" s="11" t="s">
        <v>158</v>
      </c>
      <c r="AW130" s="225">
        <v>24809</v>
      </c>
      <c r="AX130" s="40">
        <v>319</v>
      </c>
      <c r="AY130" s="91">
        <v>1.2858236930146318E-2</v>
      </c>
      <c r="AZ130" s="40">
        <v>24490</v>
      </c>
      <c r="BA130" s="91">
        <v>0.98714176306985368</v>
      </c>
    </row>
    <row r="131" spans="2:53" s="12" customFormat="1" ht="13.5" customHeight="1">
      <c r="B131" s="264"/>
      <c r="C131" s="332"/>
      <c r="D131" s="76" t="s">
        <v>74</v>
      </c>
      <c r="E131" s="103">
        <v>87</v>
      </c>
      <c r="F131" s="75">
        <v>4</v>
      </c>
      <c r="G131" s="13">
        <f t="shared" si="57"/>
        <v>4.5977011494252873E-2</v>
      </c>
      <c r="H131" s="75">
        <v>83</v>
      </c>
      <c r="I131" s="13">
        <f t="shared" si="58"/>
        <v>0.95402298850574707</v>
      </c>
      <c r="J131" s="103">
        <v>346</v>
      </c>
      <c r="K131" s="75">
        <v>11</v>
      </c>
      <c r="L131" s="13">
        <f t="shared" si="59"/>
        <v>3.1791907514450865E-2</v>
      </c>
      <c r="M131" s="75">
        <v>335</v>
      </c>
      <c r="N131" s="13">
        <f t="shared" si="60"/>
        <v>0.96820809248554918</v>
      </c>
      <c r="O131" s="103">
        <v>23080</v>
      </c>
      <c r="P131" s="75">
        <v>1699</v>
      </c>
      <c r="Q131" s="13">
        <f t="shared" si="61"/>
        <v>7.3613518197573655E-2</v>
      </c>
      <c r="R131" s="75">
        <v>21381</v>
      </c>
      <c r="S131" s="13">
        <f t="shared" si="62"/>
        <v>0.92638648180242633</v>
      </c>
      <c r="T131" s="103">
        <v>18294</v>
      </c>
      <c r="U131" s="75">
        <v>1155</v>
      </c>
      <c r="V131" s="13">
        <f t="shared" si="63"/>
        <v>6.3135454247294193E-2</v>
      </c>
      <c r="W131" s="75">
        <v>17139</v>
      </c>
      <c r="X131" s="13">
        <f t="shared" si="64"/>
        <v>0.93686454575270584</v>
      </c>
      <c r="Y131" s="103">
        <v>10398</v>
      </c>
      <c r="Z131" s="75">
        <v>518</v>
      </c>
      <c r="AA131" s="13">
        <f t="shared" si="65"/>
        <v>4.9817272552413923E-2</v>
      </c>
      <c r="AB131" s="75">
        <v>9880</v>
      </c>
      <c r="AC131" s="13">
        <f t="shared" si="66"/>
        <v>0.95018272744758603</v>
      </c>
      <c r="AD131" s="103">
        <v>4501</v>
      </c>
      <c r="AE131" s="75">
        <v>115</v>
      </c>
      <c r="AF131" s="13">
        <f t="shared" si="67"/>
        <v>2.5549877804932238E-2</v>
      </c>
      <c r="AG131" s="75">
        <v>4386</v>
      </c>
      <c r="AH131" s="13">
        <f t="shared" si="68"/>
        <v>0.97445012219506777</v>
      </c>
      <c r="AI131" s="103">
        <v>1478</v>
      </c>
      <c r="AJ131" s="75">
        <v>23</v>
      </c>
      <c r="AK131" s="13">
        <f t="shared" si="69"/>
        <v>1.5561569688768605E-2</v>
      </c>
      <c r="AL131" s="75">
        <v>1455</v>
      </c>
      <c r="AM131" s="13">
        <f t="shared" si="70"/>
        <v>0.98443843031123135</v>
      </c>
      <c r="AN131" s="103">
        <f t="shared" si="71"/>
        <v>58184</v>
      </c>
      <c r="AO131" s="75">
        <f t="shared" si="53"/>
        <v>3525</v>
      </c>
      <c r="AP131" s="13">
        <f t="shared" si="72"/>
        <v>6.0583665612539528E-2</v>
      </c>
      <c r="AQ131" s="34">
        <f t="shared" si="54"/>
        <v>54659</v>
      </c>
      <c r="AR131" s="13">
        <f t="shared" si="73"/>
        <v>0.93941633438746042</v>
      </c>
      <c r="AS131" s="98"/>
      <c r="AT131" s="272"/>
      <c r="AU131" s="342"/>
      <c r="AV131" s="160" t="s">
        <v>74</v>
      </c>
      <c r="AW131" s="225">
        <v>55872</v>
      </c>
      <c r="AX131" s="40">
        <v>3529</v>
      </c>
      <c r="AY131" s="91">
        <v>6.3162227949599081E-2</v>
      </c>
      <c r="AZ131" s="40">
        <v>52343</v>
      </c>
      <c r="BA131" s="91">
        <v>0.93683777205040086</v>
      </c>
    </row>
    <row r="132" spans="2:53" s="12" customFormat="1" ht="13.5" customHeight="1">
      <c r="B132" s="262">
        <v>43</v>
      </c>
      <c r="C132" s="329" t="s">
        <v>9</v>
      </c>
      <c r="D132" s="80" t="s">
        <v>157</v>
      </c>
      <c r="E132" s="101">
        <v>20</v>
      </c>
      <c r="F132" s="79">
        <v>3</v>
      </c>
      <c r="G132" s="77">
        <f t="shared" si="57"/>
        <v>0.15</v>
      </c>
      <c r="H132" s="79">
        <v>17</v>
      </c>
      <c r="I132" s="77">
        <f t="shared" si="58"/>
        <v>0.85</v>
      </c>
      <c r="J132" s="101">
        <v>115</v>
      </c>
      <c r="K132" s="79">
        <v>19</v>
      </c>
      <c r="L132" s="77">
        <f t="shared" si="59"/>
        <v>0.16521739130434782</v>
      </c>
      <c r="M132" s="79">
        <v>96</v>
      </c>
      <c r="N132" s="77">
        <f t="shared" si="60"/>
        <v>0.83478260869565213</v>
      </c>
      <c r="O132" s="101">
        <v>8493</v>
      </c>
      <c r="P132" s="79">
        <v>3052</v>
      </c>
      <c r="Q132" s="77">
        <f t="shared" si="61"/>
        <v>0.35935476274579065</v>
      </c>
      <c r="R132" s="79">
        <v>5441</v>
      </c>
      <c r="S132" s="77">
        <f t="shared" si="62"/>
        <v>0.6406452372542093</v>
      </c>
      <c r="T132" s="101">
        <v>7015</v>
      </c>
      <c r="U132" s="79">
        <v>2568</v>
      </c>
      <c r="V132" s="77">
        <f t="shared" si="63"/>
        <v>0.36607270135424091</v>
      </c>
      <c r="W132" s="79">
        <v>4447</v>
      </c>
      <c r="X132" s="77">
        <f t="shared" si="64"/>
        <v>0.63392729864575914</v>
      </c>
      <c r="Y132" s="101">
        <v>3734</v>
      </c>
      <c r="Z132" s="79">
        <v>1170</v>
      </c>
      <c r="AA132" s="77">
        <f t="shared" si="65"/>
        <v>0.31333690412426352</v>
      </c>
      <c r="AB132" s="79">
        <v>2564</v>
      </c>
      <c r="AC132" s="77">
        <f t="shared" si="66"/>
        <v>0.68666309587573648</v>
      </c>
      <c r="AD132" s="101">
        <v>1483</v>
      </c>
      <c r="AE132" s="79">
        <v>306</v>
      </c>
      <c r="AF132" s="77">
        <f t="shared" si="67"/>
        <v>0.20633850303438975</v>
      </c>
      <c r="AG132" s="79">
        <v>1177</v>
      </c>
      <c r="AH132" s="77">
        <f t="shared" si="68"/>
        <v>0.79366149696561028</v>
      </c>
      <c r="AI132" s="101">
        <v>426</v>
      </c>
      <c r="AJ132" s="79">
        <v>50</v>
      </c>
      <c r="AK132" s="77">
        <f t="shared" si="69"/>
        <v>0.11737089201877934</v>
      </c>
      <c r="AL132" s="79">
        <v>376</v>
      </c>
      <c r="AM132" s="77">
        <f t="shared" si="70"/>
        <v>0.88262910798122063</v>
      </c>
      <c r="AN132" s="101">
        <f t="shared" si="71"/>
        <v>21286</v>
      </c>
      <c r="AO132" s="79">
        <f t="shared" si="53"/>
        <v>7168</v>
      </c>
      <c r="AP132" s="77">
        <f t="shared" si="72"/>
        <v>0.33674715775627173</v>
      </c>
      <c r="AQ132" s="78">
        <f t="shared" si="54"/>
        <v>14118</v>
      </c>
      <c r="AR132" s="77">
        <f t="shared" si="73"/>
        <v>0.66325284224372827</v>
      </c>
      <c r="AS132" s="98"/>
      <c r="AT132" s="272">
        <v>43</v>
      </c>
      <c r="AU132" s="342" t="s">
        <v>9</v>
      </c>
      <c r="AV132" s="11" t="s">
        <v>157</v>
      </c>
      <c r="AW132" s="225">
        <v>20048</v>
      </c>
      <c r="AX132" s="40">
        <v>6685</v>
      </c>
      <c r="AY132" s="91">
        <v>0.33344972067039108</v>
      </c>
      <c r="AZ132" s="40">
        <v>13363</v>
      </c>
      <c r="BA132" s="91">
        <v>0.66655027932960897</v>
      </c>
    </row>
    <row r="133" spans="2:53" s="12" customFormat="1" ht="13.5" customHeight="1">
      <c r="B133" s="263"/>
      <c r="C133" s="330"/>
      <c r="D133" s="70" t="s">
        <v>158</v>
      </c>
      <c r="E133" s="102">
        <v>15</v>
      </c>
      <c r="F133" s="69">
        <v>0</v>
      </c>
      <c r="G133" s="67">
        <f t="shared" si="57"/>
        <v>0</v>
      </c>
      <c r="H133" s="69">
        <v>15</v>
      </c>
      <c r="I133" s="67">
        <f t="shared" si="58"/>
        <v>1</v>
      </c>
      <c r="J133" s="102">
        <v>76</v>
      </c>
      <c r="K133" s="69">
        <v>1</v>
      </c>
      <c r="L133" s="67">
        <f t="shared" si="59"/>
        <v>1.3157894736842105E-2</v>
      </c>
      <c r="M133" s="69">
        <v>75</v>
      </c>
      <c r="N133" s="67">
        <f t="shared" si="60"/>
        <v>0.98684210526315785</v>
      </c>
      <c r="O133" s="102">
        <v>5317</v>
      </c>
      <c r="P133" s="69">
        <v>139</v>
      </c>
      <c r="Q133" s="67">
        <f t="shared" si="61"/>
        <v>2.6142561594884334E-2</v>
      </c>
      <c r="R133" s="69">
        <v>5178</v>
      </c>
      <c r="S133" s="67">
        <f t="shared" si="62"/>
        <v>0.97385743840511563</v>
      </c>
      <c r="T133" s="102">
        <v>3967</v>
      </c>
      <c r="U133" s="69">
        <v>110</v>
      </c>
      <c r="V133" s="67">
        <f t="shared" si="63"/>
        <v>2.7728762288883286E-2</v>
      </c>
      <c r="W133" s="69">
        <v>3857</v>
      </c>
      <c r="X133" s="67">
        <f t="shared" si="64"/>
        <v>0.97227123771111668</v>
      </c>
      <c r="Y133" s="102">
        <v>2727</v>
      </c>
      <c r="Z133" s="69">
        <v>65</v>
      </c>
      <c r="AA133" s="67">
        <f t="shared" si="65"/>
        <v>2.3835716905023837E-2</v>
      </c>
      <c r="AB133" s="69">
        <v>2662</v>
      </c>
      <c r="AC133" s="67">
        <f t="shared" si="66"/>
        <v>0.97616428309497616</v>
      </c>
      <c r="AD133" s="102">
        <v>1332</v>
      </c>
      <c r="AE133" s="69">
        <v>16</v>
      </c>
      <c r="AF133" s="67">
        <f t="shared" si="67"/>
        <v>1.2012012012012012E-2</v>
      </c>
      <c r="AG133" s="69">
        <v>1316</v>
      </c>
      <c r="AH133" s="67">
        <f t="shared" si="68"/>
        <v>0.98798798798798804</v>
      </c>
      <c r="AI133" s="102">
        <v>525</v>
      </c>
      <c r="AJ133" s="69">
        <v>4</v>
      </c>
      <c r="AK133" s="67">
        <f t="shared" si="69"/>
        <v>7.619047619047619E-3</v>
      </c>
      <c r="AL133" s="69">
        <v>521</v>
      </c>
      <c r="AM133" s="67">
        <f t="shared" si="70"/>
        <v>0.99238095238095236</v>
      </c>
      <c r="AN133" s="102">
        <f t="shared" si="71"/>
        <v>13959</v>
      </c>
      <c r="AO133" s="69">
        <f t="shared" si="53"/>
        <v>335</v>
      </c>
      <c r="AP133" s="67">
        <f t="shared" si="72"/>
        <v>2.3998853786087827E-2</v>
      </c>
      <c r="AQ133" s="68">
        <f t="shared" si="54"/>
        <v>13624</v>
      </c>
      <c r="AR133" s="67">
        <f t="shared" si="73"/>
        <v>0.97600114621391221</v>
      </c>
      <c r="AS133" s="98"/>
      <c r="AT133" s="272"/>
      <c r="AU133" s="342"/>
      <c r="AV133" s="11" t="s">
        <v>158</v>
      </c>
      <c r="AW133" s="225">
        <v>13726</v>
      </c>
      <c r="AX133" s="40">
        <v>344</v>
      </c>
      <c r="AY133" s="91">
        <v>2.5061926271309924E-2</v>
      </c>
      <c r="AZ133" s="40">
        <v>13382</v>
      </c>
      <c r="BA133" s="91">
        <v>0.97493807372869012</v>
      </c>
    </row>
    <row r="134" spans="2:53" s="12" customFormat="1" ht="13.5" customHeight="1">
      <c r="B134" s="264"/>
      <c r="C134" s="332"/>
      <c r="D134" s="76" t="s">
        <v>74</v>
      </c>
      <c r="E134" s="103">
        <v>35</v>
      </c>
      <c r="F134" s="75">
        <v>3</v>
      </c>
      <c r="G134" s="13">
        <f t="shared" si="57"/>
        <v>8.5714285714285715E-2</v>
      </c>
      <c r="H134" s="75">
        <v>32</v>
      </c>
      <c r="I134" s="13">
        <f t="shared" si="58"/>
        <v>0.91428571428571426</v>
      </c>
      <c r="J134" s="103">
        <v>191</v>
      </c>
      <c r="K134" s="75">
        <v>20</v>
      </c>
      <c r="L134" s="13">
        <f t="shared" si="59"/>
        <v>0.10471204188481675</v>
      </c>
      <c r="M134" s="75">
        <v>171</v>
      </c>
      <c r="N134" s="13">
        <f t="shared" si="60"/>
        <v>0.89528795811518325</v>
      </c>
      <c r="O134" s="103">
        <v>13810</v>
      </c>
      <c r="P134" s="75">
        <v>3191</v>
      </c>
      <c r="Q134" s="13">
        <f t="shared" si="61"/>
        <v>0.23106444605358437</v>
      </c>
      <c r="R134" s="75">
        <v>10619</v>
      </c>
      <c r="S134" s="13">
        <f t="shared" si="62"/>
        <v>0.76893555394641566</v>
      </c>
      <c r="T134" s="103">
        <v>10982</v>
      </c>
      <c r="U134" s="75">
        <v>2678</v>
      </c>
      <c r="V134" s="13">
        <f t="shared" si="63"/>
        <v>0.24385357858313603</v>
      </c>
      <c r="W134" s="75">
        <v>8304</v>
      </c>
      <c r="X134" s="13">
        <f t="shared" si="64"/>
        <v>0.75614642141686395</v>
      </c>
      <c r="Y134" s="103">
        <v>6461</v>
      </c>
      <c r="Z134" s="75">
        <v>1235</v>
      </c>
      <c r="AA134" s="13">
        <f t="shared" si="65"/>
        <v>0.19114688128772636</v>
      </c>
      <c r="AB134" s="75">
        <v>5226</v>
      </c>
      <c r="AC134" s="13">
        <f t="shared" si="66"/>
        <v>0.80885311871227361</v>
      </c>
      <c r="AD134" s="103">
        <v>2815</v>
      </c>
      <c r="AE134" s="75">
        <v>322</v>
      </c>
      <c r="AF134" s="13">
        <f t="shared" si="67"/>
        <v>0.11438721136767319</v>
      </c>
      <c r="AG134" s="75">
        <v>2493</v>
      </c>
      <c r="AH134" s="13">
        <f t="shared" si="68"/>
        <v>0.88561278863232684</v>
      </c>
      <c r="AI134" s="103">
        <v>951</v>
      </c>
      <c r="AJ134" s="75">
        <v>54</v>
      </c>
      <c r="AK134" s="13">
        <f t="shared" si="69"/>
        <v>5.6782334384858045E-2</v>
      </c>
      <c r="AL134" s="75">
        <v>897</v>
      </c>
      <c r="AM134" s="13">
        <f t="shared" si="70"/>
        <v>0.94321766561514198</v>
      </c>
      <c r="AN134" s="103">
        <f t="shared" si="71"/>
        <v>35245</v>
      </c>
      <c r="AO134" s="75">
        <f t="shared" si="53"/>
        <v>7503</v>
      </c>
      <c r="AP134" s="13">
        <f t="shared" si="72"/>
        <v>0.21288125975315647</v>
      </c>
      <c r="AQ134" s="34">
        <f t="shared" si="54"/>
        <v>27742</v>
      </c>
      <c r="AR134" s="13">
        <f t="shared" si="73"/>
        <v>0.78711874024684347</v>
      </c>
      <c r="AS134" s="98"/>
      <c r="AT134" s="272"/>
      <c r="AU134" s="342"/>
      <c r="AV134" s="160" t="s">
        <v>74</v>
      </c>
      <c r="AW134" s="225">
        <v>33774</v>
      </c>
      <c r="AX134" s="40">
        <v>7029</v>
      </c>
      <c r="AY134" s="91">
        <v>0.20811867116717001</v>
      </c>
      <c r="AZ134" s="40">
        <v>26745</v>
      </c>
      <c r="BA134" s="91">
        <v>0.79188132883283002</v>
      </c>
    </row>
    <row r="135" spans="2:53" s="12" customFormat="1" ht="13.5" customHeight="1">
      <c r="B135" s="262">
        <v>44</v>
      </c>
      <c r="C135" s="329" t="s">
        <v>21</v>
      </c>
      <c r="D135" s="80" t="s">
        <v>157</v>
      </c>
      <c r="E135" s="101">
        <v>11</v>
      </c>
      <c r="F135" s="79">
        <v>4</v>
      </c>
      <c r="G135" s="77">
        <f t="shared" ref="G135:G198" si="84">IFERROR(F135/E135,"-")</f>
        <v>0.36363636363636365</v>
      </c>
      <c r="H135" s="79">
        <v>7</v>
      </c>
      <c r="I135" s="77">
        <f t="shared" ref="I135:I198" si="85">IFERROR(H135/E135,"-")</f>
        <v>0.63636363636363635</v>
      </c>
      <c r="J135" s="101">
        <v>60</v>
      </c>
      <c r="K135" s="79">
        <v>12</v>
      </c>
      <c r="L135" s="77">
        <f t="shared" ref="L135:L198" si="86">IFERROR(K135/J135,"-")</f>
        <v>0.2</v>
      </c>
      <c r="M135" s="79">
        <v>48</v>
      </c>
      <c r="N135" s="77">
        <f t="shared" ref="N135:N198" si="87">IFERROR(M135/J135,"-")</f>
        <v>0.8</v>
      </c>
      <c r="O135" s="101">
        <v>8639</v>
      </c>
      <c r="P135" s="79">
        <v>2574</v>
      </c>
      <c r="Q135" s="77">
        <f t="shared" ref="Q135:Q198" si="88">IFERROR(P135/O135,"-")</f>
        <v>0.2979511517536752</v>
      </c>
      <c r="R135" s="79">
        <v>6065</v>
      </c>
      <c r="S135" s="77">
        <f t="shared" ref="S135:S198" si="89">IFERROR(R135/O135,"-")</f>
        <v>0.70204884824632485</v>
      </c>
      <c r="T135" s="101">
        <v>7692</v>
      </c>
      <c r="U135" s="79">
        <v>2232</v>
      </c>
      <c r="V135" s="77">
        <f t="shared" ref="V135:V198" si="90">IFERROR(U135/T135,"-")</f>
        <v>0.29017160686427457</v>
      </c>
      <c r="W135" s="79">
        <v>5460</v>
      </c>
      <c r="X135" s="77">
        <f t="shared" ref="X135:X198" si="91">IFERROR(W135/T135,"-")</f>
        <v>0.70982839313572543</v>
      </c>
      <c r="Y135" s="101">
        <v>4111</v>
      </c>
      <c r="Z135" s="79">
        <v>977</v>
      </c>
      <c r="AA135" s="77">
        <f t="shared" ref="AA135:AA198" si="92">IFERROR(Z135/Y135,"-")</f>
        <v>0.23765507175869618</v>
      </c>
      <c r="AB135" s="79">
        <v>3134</v>
      </c>
      <c r="AC135" s="77">
        <f t="shared" ref="AC135:AC198" si="93">IFERROR(AB135/Y135,"-")</f>
        <v>0.76234492824130384</v>
      </c>
      <c r="AD135" s="101">
        <v>1457</v>
      </c>
      <c r="AE135" s="79">
        <v>242</v>
      </c>
      <c r="AF135" s="77">
        <f t="shared" ref="AF135:AF198" si="94">IFERROR(AE135/AD135,"-")</f>
        <v>0.16609471516815374</v>
      </c>
      <c r="AG135" s="79">
        <v>1215</v>
      </c>
      <c r="AH135" s="77">
        <f t="shared" ref="AH135:AH198" si="95">IFERROR(AG135/AD135,"-")</f>
        <v>0.83390528483184623</v>
      </c>
      <c r="AI135" s="101">
        <v>393</v>
      </c>
      <c r="AJ135" s="79">
        <v>32</v>
      </c>
      <c r="AK135" s="77">
        <f t="shared" ref="AK135:AK198" si="96">IFERROR(AJ135/AI135,"-")</f>
        <v>8.1424936386768454E-2</v>
      </c>
      <c r="AL135" s="79">
        <v>361</v>
      </c>
      <c r="AM135" s="77">
        <f t="shared" ref="AM135:AM198" si="97">IFERROR(AL135/AI135,"-")</f>
        <v>0.9185750636132316</v>
      </c>
      <c r="AN135" s="101">
        <f t="shared" ref="AN135:AN198" si="98">SUM(E135,J135,O135,T135,Y135,AD135,AI135,)</f>
        <v>22363</v>
      </c>
      <c r="AO135" s="79">
        <f t="shared" si="53"/>
        <v>6073</v>
      </c>
      <c r="AP135" s="77">
        <f t="shared" ref="AP135:AP198" si="99">IFERROR(AO135/AN135,"-")</f>
        <v>0.271564638018155</v>
      </c>
      <c r="AQ135" s="78">
        <f t="shared" si="54"/>
        <v>16290</v>
      </c>
      <c r="AR135" s="77">
        <f t="shared" ref="AR135:AR198" si="100">IFERROR(AQ135/AN135,"-")</f>
        <v>0.728435361981845</v>
      </c>
      <c r="AS135" s="98"/>
      <c r="AT135" s="272">
        <v>44</v>
      </c>
      <c r="AU135" s="342" t="s">
        <v>21</v>
      </c>
      <c r="AV135" s="11" t="s">
        <v>157</v>
      </c>
      <c r="AW135" s="225">
        <v>21470</v>
      </c>
      <c r="AX135" s="40">
        <v>5959</v>
      </c>
      <c r="AY135" s="91">
        <v>0.27755006986492781</v>
      </c>
      <c r="AZ135" s="40">
        <v>15511</v>
      </c>
      <c r="BA135" s="91">
        <v>0.72244993013507219</v>
      </c>
    </row>
    <row r="136" spans="2:53" s="12" customFormat="1" ht="13.5" customHeight="1">
      <c r="B136" s="263"/>
      <c r="C136" s="330"/>
      <c r="D136" s="70" t="s">
        <v>158</v>
      </c>
      <c r="E136" s="102">
        <v>10</v>
      </c>
      <c r="F136" s="69">
        <v>0</v>
      </c>
      <c r="G136" s="67">
        <f t="shared" si="84"/>
        <v>0</v>
      </c>
      <c r="H136" s="69">
        <v>10</v>
      </c>
      <c r="I136" s="67">
        <f t="shared" si="85"/>
        <v>1</v>
      </c>
      <c r="J136" s="102">
        <v>37</v>
      </c>
      <c r="K136" s="69">
        <v>0</v>
      </c>
      <c r="L136" s="67">
        <f t="shared" si="86"/>
        <v>0</v>
      </c>
      <c r="M136" s="69">
        <v>37</v>
      </c>
      <c r="N136" s="67">
        <f t="shared" si="87"/>
        <v>1</v>
      </c>
      <c r="O136" s="102">
        <v>6186</v>
      </c>
      <c r="P136" s="69">
        <v>196</v>
      </c>
      <c r="Q136" s="67">
        <f t="shared" si="88"/>
        <v>3.1684448755253801E-2</v>
      </c>
      <c r="R136" s="69">
        <v>5990</v>
      </c>
      <c r="S136" s="67">
        <f t="shared" si="89"/>
        <v>0.96831555124474622</v>
      </c>
      <c r="T136" s="102">
        <v>4932</v>
      </c>
      <c r="U136" s="69">
        <v>125</v>
      </c>
      <c r="V136" s="67">
        <f t="shared" si="90"/>
        <v>2.5344687753446879E-2</v>
      </c>
      <c r="W136" s="69">
        <v>4807</v>
      </c>
      <c r="X136" s="67">
        <f t="shared" si="91"/>
        <v>0.97465531224655311</v>
      </c>
      <c r="Y136" s="102">
        <v>3303</v>
      </c>
      <c r="Z136" s="69">
        <v>53</v>
      </c>
      <c r="AA136" s="67">
        <f t="shared" si="92"/>
        <v>1.6046018770814411E-2</v>
      </c>
      <c r="AB136" s="69">
        <v>3250</v>
      </c>
      <c r="AC136" s="67">
        <f t="shared" si="93"/>
        <v>0.98395398122918554</v>
      </c>
      <c r="AD136" s="102">
        <v>1501</v>
      </c>
      <c r="AE136" s="69">
        <v>18</v>
      </c>
      <c r="AF136" s="67">
        <f t="shared" si="94"/>
        <v>1.1992005329780146E-2</v>
      </c>
      <c r="AG136" s="69">
        <v>1483</v>
      </c>
      <c r="AH136" s="67">
        <f t="shared" si="95"/>
        <v>0.98800799467021982</v>
      </c>
      <c r="AI136" s="102">
        <v>569</v>
      </c>
      <c r="AJ136" s="69">
        <v>3</v>
      </c>
      <c r="AK136" s="67">
        <f t="shared" si="96"/>
        <v>5.272407732864675E-3</v>
      </c>
      <c r="AL136" s="69">
        <v>566</v>
      </c>
      <c r="AM136" s="67">
        <f t="shared" si="97"/>
        <v>0.99472759226713536</v>
      </c>
      <c r="AN136" s="102">
        <f t="shared" si="98"/>
        <v>16538</v>
      </c>
      <c r="AO136" s="69">
        <f t="shared" si="53"/>
        <v>395</v>
      </c>
      <c r="AP136" s="67">
        <f t="shared" si="99"/>
        <v>2.388438747127827E-2</v>
      </c>
      <c r="AQ136" s="68">
        <f t="shared" si="54"/>
        <v>16143</v>
      </c>
      <c r="AR136" s="67">
        <f t="shared" si="100"/>
        <v>0.9761156125287217</v>
      </c>
      <c r="AS136" s="98"/>
      <c r="AT136" s="272"/>
      <c r="AU136" s="342"/>
      <c r="AV136" s="11" t="s">
        <v>158</v>
      </c>
      <c r="AW136" s="225">
        <v>16379</v>
      </c>
      <c r="AX136" s="40">
        <v>404</v>
      </c>
      <c r="AY136" s="91">
        <v>2.4665730508578058E-2</v>
      </c>
      <c r="AZ136" s="40">
        <v>15975</v>
      </c>
      <c r="BA136" s="91">
        <v>0.97533426949142199</v>
      </c>
    </row>
    <row r="137" spans="2:53" s="12" customFormat="1" ht="13.5" customHeight="1">
      <c r="B137" s="264"/>
      <c r="C137" s="332"/>
      <c r="D137" s="76" t="s">
        <v>74</v>
      </c>
      <c r="E137" s="103">
        <v>21</v>
      </c>
      <c r="F137" s="75">
        <v>4</v>
      </c>
      <c r="G137" s="13">
        <f t="shared" si="84"/>
        <v>0.19047619047619047</v>
      </c>
      <c r="H137" s="75">
        <v>17</v>
      </c>
      <c r="I137" s="13">
        <f t="shared" si="85"/>
        <v>0.80952380952380953</v>
      </c>
      <c r="J137" s="103">
        <v>97</v>
      </c>
      <c r="K137" s="75">
        <v>12</v>
      </c>
      <c r="L137" s="13">
        <f t="shared" si="86"/>
        <v>0.12371134020618557</v>
      </c>
      <c r="M137" s="75">
        <v>85</v>
      </c>
      <c r="N137" s="13">
        <f t="shared" si="87"/>
        <v>0.87628865979381443</v>
      </c>
      <c r="O137" s="103">
        <v>14825</v>
      </c>
      <c r="P137" s="75">
        <v>2770</v>
      </c>
      <c r="Q137" s="13">
        <f t="shared" si="88"/>
        <v>0.18684654300168635</v>
      </c>
      <c r="R137" s="75">
        <v>12055</v>
      </c>
      <c r="S137" s="13">
        <f t="shared" si="89"/>
        <v>0.81315345699831365</v>
      </c>
      <c r="T137" s="103">
        <v>12624</v>
      </c>
      <c r="U137" s="75">
        <v>2357</v>
      </c>
      <c r="V137" s="13">
        <f t="shared" si="90"/>
        <v>0.18670785804816223</v>
      </c>
      <c r="W137" s="75">
        <v>10267</v>
      </c>
      <c r="X137" s="13">
        <f t="shared" si="91"/>
        <v>0.81329214195183774</v>
      </c>
      <c r="Y137" s="103">
        <v>7414</v>
      </c>
      <c r="Z137" s="75">
        <v>1030</v>
      </c>
      <c r="AA137" s="13">
        <f t="shared" si="92"/>
        <v>0.13892635554356622</v>
      </c>
      <c r="AB137" s="75">
        <v>6384</v>
      </c>
      <c r="AC137" s="13">
        <f t="shared" si="93"/>
        <v>0.86107364445643375</v>
      </c>
      <c r="AD137" s="103">
        <v>2958</v>
      </c>
      <c r="AE137" s="75">
        <v>260</v>
      </c>
      <c r="AF137" s="13">
        <f t="shared" si="94"/>
        <v>8.7897227856659904E-2</v>
      </c>
      <c r="AG137" s="75">
        <v>2698</v>
      </c>
      <c r="AH137" s="13">
        <f t="shared" si="95"/>
        <v>0.91210277214334012</v>
      </c>
      <c r="AI137" s="103">
        <v>962</v>
      </c>
      <c r="AJ137" s="75">
        <v>35</v>
      </c>
      <c r="AK137" s="13">
        <f t="shared" si="96"/>
        <v>3.6382536382536385E-2</v>
      </c>
      <c r="AL137" s="75">
        <v>927</v>
      </c>
      <c r="AM137" s="13">
        <f t="shared" si="97"/>
        <v>0.96361746361746359</v>
      </c>
      <c r="AN137" s="103">
        <f t="shared" si="98"/>
        <v>38901</v>
      </c>
      <c r="AO137" s="75">
        <f t="shared" si="53"/>
        <v>6468</v>
      </c>
      <c r="AP137" s="13">
        <f t="shared" si="99"/>
        <v>0.16626821932598135</v>
      </c>
      <c r="AQ137" s="34">
        <f t="shared" si="54"/>
        <v>32433</v>
      </c>
      <c r="AR137" s="13">
        <f t="shared" si="100"/>
        <v>0.83373178067401865</v>
      </c>
      <c r="AS137" s="98"/>
      <c r="AT137" s="272"/>
      <c r="AU137" s="342"/>
      <c r="AV137" s="160" t="s">
        <v>74</v>
      </c>
      <c r="AW137" s="225">
        <v>37849</v>
      </c>
      <c r="AX137" s="40">
        <v>6363</v>
      </c>
      <c r="AY137" s="91">
        <v>0.16811540595524321</v>
      </c>
      <c r="AZ137" s="40">
        <v>31486</v>
      </c>
      <c r="BA137" s="91">
        <v>0.83188459404475679</v>
      </c>
    </row>
    <row r="138" spans="2:53" s="12" customFormat="1" ht="13.5" customHeight="1">
      <c r="B138" s="262">
        <v>45</v>
      </c>
      <c r="C138" s="329" t="s">
        <v>47</v>
      </c>
      <c r="D138" s="80" t="s">
        <v>157</v>
      </c>
      <c r="E138" s="101">
        <v>32</v>
      </c>
      <c r="F138" s="79">
        <v>6</v>
      </c>
      <c r="G138" s="77">
        <f t="shared" si="84"/>
        <v>0.1875</v>
      </c>
      <c r="H138" s="79">
        <v>26</v>
      </c>
      <c r="I138" s="77">
        <f t="shared" si="85"/>
        <v>0.8125</v>
      </c>
      <c r="J138" s="101">
        <v>82</v>
      </c>
      <c r="K138" s="79">
        <v>17</v>
      </c>
      <c r="L138" s="77">
        <f t="shared" si="86"/>
        <v>0.2073170731707317</v>
      </c>
      <c r="M138" s="79">
        <v>65</v>
      </c>
      <c r="N138" s="77">
        <f t="shared" si="87"/>
        <v>0.79268292682926833</v>
      </c>
      <c r="O138" s="101">
        <v>2668</v>
      </c>
      <c r="P138" s="79">
        <v>770</v>
      </c>
      <c r="Q138" s="77">
        <f t="shared" si="88"/>
        <v>0.28860569715142431</v>
      </c>
      <c r="R138" s="79">
        <v>1898</v>
      </c>
      <c r="S138" s="77">
        <f t="shared" si="89"/>
        <v>0.71139430284857574</v>
      </c>
      <c r="T138" s="101">
        <v>2260</v>
      </c>
      <c r="U138" s="79">
        <v>598</v>
      </c>
      <c r="V138" s="77">
        <f t="shared" si="90"/>
        <v>0.26460176991150441</v>
      </c>
      <c r="W138" s="79">
        <v>1662</v>
      </c>
      <c r="X138" s="77">
        <f t="shared" si="91"/>
        <v>0.73539823008849559</v>
      </c>
      <c r="Y138" s="101">
        <v>1243</v>
      </c>
      <c r="Z138" s="79">
        <v>295</v>
      </c>
      <c r="AA138" s="77">
        <f t="shared" si="92"/>
        <v>0.23732904263877716</v>
      </c>
      <c r="AB138" s="79">
        <v>948</v>
      </c>
      <c r="AC138" s="77">
        <f t="shared" si="93"/>
        <v>0.76267095736122281</v>
      </c>
      <c r="AD138" s="101">
        <v>453</v>
      </c>
      <c r="AE138" s="79">
        <v>64</v>
      </c>
      <c r="AF138" s="77">
        <f t="shared" si="94"/>
        <v>0.141280353200883</v>
      </c>
      <c r="AG138" s="79">
        <v>389</v>
      </c>
      <c r="AH138" s="77">
        <f t="shared" si="95"/>
        <v>0.85871964679911694</v>
      </c>
      <c r="AI138" s="101">
        <v>124</v>
      </c>
      <c r="AJ138" s="79">
        <v>11</v>
      </c>
      <c r="AK138" s="77">
        <f t="shared" si="96"/>
        <v>8.8709677419354843E-2</v>
      </c>
      <c r="AL138" s="79">
        <v>113</v>
      </c>
      <c r="AM138" s="77">
        <f t="shared" si="97"/>
        <v>0.91129032258064513</v>
      </c>
      <c r="AN138" s="101">
        <f t="shared" si="98"/>
        <v>6862</v>
      </c>
      <c r="AO138" s="79">
        <f t="shared" si="53"/>
        <v>1761</v>
      </c>
      <c r="AP138" s="77">
        <f t="shared" si="99"/>
        <v>0.25663071990673275</v>
      </c>
      <c r="AQ138" s="78">
        <f t="shared" si="54"/>
        <v>5101</v>
      </c>
      <c r="AR138" s="77">
        <f t="shared" si="100"/>
        <v>0.7433692800932673</v>
      </c>
      <c r="AS138" s="98"/>
      <c r="AT138" s="272">
        <v>45</v>
      </c>
      <c r="AU138" s="342" t="s">
        <v>47</v>
      </c>
      <c r="AV138" s="11" t="s">
        <v>157</v>
      </c>
      <c r="AW138" s="225">
        <v>6555</v>
      </c>
      <c r="AX138" s="40">
        <v>1626</v>
      </c>
      <c r="AY138" s="91">
        <v>0.24805491990846681</v>
      </c>
      <c r="AZ138" s="40">
        <v>4929</v>
      </c>
      <c r="BA138" s="91">
        <v>0.75194508009153316</v>
      </c>
    </row>
    <row r="139" spans="2:53" s="12" customFormat="1" ht="13.5" customHeight="1">
      <c r="B139" s="263"/>
      <c r="C139" s="330"/>
      <c r="D139" s="70" t="s">
        <v>158</v>
      </c>
      <c r="E139" s="102">
        <v>20</v>
      </c>
      <c r="F139" s="69">
        <v>0</v>
      </c>
      <c r="G139" s="67">
        <f t="shared" si="84"/>
        <v>0</v>
      </c>
      <c r="H139" s="69">
        <v>20</v>
      </c>
      <c r="I139" s="67">
        <f t="shared" si="85"/>
        <v>1</v>
      </c>
      <c r="J139" s="102">
        <v>64</v>
      </c>
      <c r="K139" s="69">
        <v>0</v>
      </c>
      <c r="L139" s="67">
        <f t="shared" si="86"/>
        <v>0</v>
      </c>
      <c r="M139" s="69">
        <v>64</v>
      </c>
      <c r="N139" s="67">
        <f t="shared" si="87"/>
        <v>1</v>
      </c>
      <c r="O139" s="102">
        <v>2204</v>
      </c>
      <c r="P139" s="69">
        <v>26</v>
      </c>
      <c r="Q139" s="67">
        <f t="shared" si="88"/>
        <v>1.1796733212341199E-2</v>
      </c>
      <c r="R139" s="69">
        <v>2178</v>
      </c>
      <c r="S139" s="67">
        <f t="shared" si="89"/>
        <v>0.9882032667876588</v>
      </c>
      <c r="T139" s="102">
        <v>1937</v>
      </c>
      <c r="U139" s="69">
        <v>23</v>
      </c>
      <c r="V139" s="67">
        <f t="shared" si="90"/>
        <v>1.1874032008260196E-2</v>
      </c>
      <c r="W139" s="69">
        <v>1914</v>
      </c>
      <c r="X139" s="67">
        <f t="shared" si="91"/>
        <v>0.9881259679917398</v>
      </c>
      <c r="Y139" s="102">
        <v>1363</v>
      </c>
      <c r="Z139" s="69">
        <v>14</v>
      </c>
      <c r="AA139" s="67">
        <f t="shared" si="92"/>
        <v>1.0271460014673514E-2</v>
      </c>
      <c r="AB139" s="69">
        <v>1349</v>
      </c>
      <c r="AC139" s="67">
        <f t="shared" si="93"/>
        <v>0.98972853998532651</v>
      </c>
      <c r="AD139" s="102">
        <v>663</v>
      </c>
      <c r="AE139" s="69">
        <v>6</v>
      </c>
      <c r="AF139" s="67">
        <f t="shared" si="94"/>
        <v>9.0497737556561094E-3</v>
      </c>
      <c r="AG139" s="69">
        <v>657</v>
      </c>
      <c r="AH139" s="67">
        <f t="shared" si="95"/>
        <v>0.99095022624434392</v>
      </c>
      <c r="AI139" s="102">
        <v>170</v>
      </c>
      <c r="AJ139" s="69">
        <v>0</v>
      </c>
      <c r="AK139" s="67">
        <f t="shared" si="96"/>
        <v>0</v>
      </c>
      <c r="AL139" s="69">
        <v>170</v>
      </c>
      <c r="AM139" s="67">
        <f t="shared" si="97"/>
        <v>1</v>
      </c>
      <c r="AN139" s="102">
        <f t="shared" si="98"/>
        <v>6421</v>
      </c>
      <c r="AO139" s="69">
        <f t="shared" si="53"/>
        <v>69</v>
      </c>
      <c r="AP139" s="67">
        <f t="shared" si="99"/>
        <v>1.0745989721227223E-2</v>
      </c>
      <c r="AQ139" s="68">
        <f t="shared" si="54"/>
        <v>6352</v>
      </c>
      <c r="AR139" s="67">
        <f t="shared" si="100"/>
        <v>0.9892540102787728</v>
      </c>
      <c r="AS139" s="98"/>
      <c r="AT139" s="272"/>
      <c r="AU139" s="342"/>
      <c r="AV139" s="11" t="s">
        <v>158</v>
      </c>
      <c r="AW139" s="225">
        <v>6440</v>
      </c>
      <c r="AX139" s="40">
        <v>59</v>
      </c>
      <c r="AY139" s="91">
        <v>9.1614906832298143E-3</v>
      </c>
      <c r="AZ139" s="40">
        <v>6381</v>
      </c>
      <c r="BA139" s="91">
        <v>0.9908385093167702</v>
      </c>
    </row>
    <row r="140" spans="2:53" s="12" customFormat="1" ht="13.5" customHeight="1">
      <c r="B140" s="264"/>
      <c r="C140" s="332"/>
      <c r="D140" s="76" t="s">
        <v>74</v>
      </c>
      <c r="E140" s="103">
        <v>52</v>
      </c>
      <c r="F140" s="75">
        <v>6</v>
      </c>
      <c r="G140" s="13">
        <f t="shared" si="84"/>
        <v>0.11538461538461539</v>
      </c>
      <c r="H140" s="75">
        <v>46</v>
      </c>
      <c r="I140" s="13">
        <f t="shared" si="85"/>
        <v>0.88461538461538458</v>
      </c>
      <c r="J140" s="103">
        <v>146</v>
      </c>
      <c r="K140" s="75">
        <v>17</v>
      </c>
      <c r="L140" s="13">
        <f t="shared" si="86"/>
        <v>0.11643835616438356</v>
      </c>
      <c r="M140" s="75">
        <v>129</v>
      </c>
      <c r="N140" s="13">
        <f t="shared" si="87"/>
        <v>0.88356164383561642</v>
      </c>
      <c r="O140" s="103">
        <v>4872</v>
      </c>
      <c r="P140" s="75">
        <v>796</v>
      </c>
      <c r="Q140" s="13">
        <f t="shared" si="88"/>
        <v>0.16338259441707717</v>
      </c>
      <c r="R140" s="75">
        <v>4076</v>
      </c>
      <c r="S140" s="13">
        <f t="shared" si="89"/>
        <v>0.83661740558292286</v>
      </c>
      <c r="T140" s="103">
        <v>4197</v>
      </c>
      <c r="U140" s="75">
        <v>621</v>
      </c>
      <c r="V140" s="13">
        <f t="shared" si="90"/>
        <v>0.14796283059328091</v>
      </c>
      <c r="W140" s="75">
        <v>3576</v>
      </c>
      <c r="X140" s="13">
        <f t="shared" si="91"/>
        <v>0.85203716940671903</v>
      </c>
      <c r="Y140" s="103">
        <v>2606</v>
      </c>
      <c r="Z140" s="75">
        <v>309</v>
      </c>
      <c r="AA140" s="13">
        <f t="shared" si="92"/>
        <v>0.11857252494244053</v>
      </c>
      <c r="AB140" s="75">
        <v>2297</v>
      </c>
      <c r="AC140" s="13">
        <f t="shared" si="93"/>
        <v>0.88142747505755947</v>
      </c>
      <c r="AD140" s="103">
        <v>1116</v>
      </c>
      <c r="AE140" s="75">
        <v>70</v>
      </c>
      <c r="AF140" s="13">
        <f t="shared" si="94"/>
        <v>6.2724014336917558E-2</v>
      </c>
      <c r="AG140" s="75">
        <v>1046</v>
      </c>
      <c r="AH140" s="13">
        <f t="shared" si="95"/>
        <v>0.93727598566308246</v>
      </c>
      <c r="AI140" s="103">
        <v>294</v>
      </c>
      <c r="AJ140" s="75">
        <v>11</v>
      </c>
      <c r="AK140" s="13">
        <f t="shared" si="96"/>
        <v>3.7414965986394558E-2</v>
      </c>
      <c r="AL140" s="75">
        <v>283</v>
      </c>
      <c r="AM140" s="13">
        <f t="shared" si="97"/>
        <v>0.9625850340136054</v>
      </c>
      <c r="AN140" s="103">
        <f t="shared" si="98"/>
        <v>13283</v>
      </c>
      <c r="AO140" s="75">
        <f t="shared" si="53"/>
        <v>1830</v>
      </c>
      <c r="AP140" s="13">
        <f t="shared" si="99"/>
        <v>0.13777008205977564</v>
      </c>
      <c r="AQ140" s="34">
        <f t="shared" si="54"/>
        <v>11453</v>
      </c>
      <c r="AR140" s="13">
        <f t="shared" si="100"/>
        <v>0.8622299179402243</v>
      </c>
      <c r="AS140" s="98"/>
      <c r="AT140" s="272"/>
      <c r="AU140" s="342"/>
      <c r="AV140" s="160" t="s">
        <v>74</v>
      </c>
      <c r="AW140" s="225">
        <v>12995</v>
      </c>
      <c r="AX140" s="40">
        <v>1685</v>
      </c>
      <c r="AY140" s="91">
        <v>0.12966525586764141</v>
      </c>
      <c r="AZ140" s="40">
        <v>11310</v>
      </c>
      <c r="BA140" s="91">
        <v>0.87033474413235856</v>
      </c>
    </row>
    <row r="141" spans="2:53" s="12" customFormat="1" ht="13.5" customHeight="1">
      <c r="B141" s="262">
        <v>46</v>
      </c>
      <c r="C141" s="329" t="s">
        <v>25</v>
      </c>
      <c r="D141" s="80" t="s">
        <v>157</v>
      </c>
      <c r="E141" s="101">
        <v>17</v>
      </c>
      <c r="F141" s="79">
        <v>3</v>
      </c>
      <c r="G141" s="77">
        <f t="shared" si="84"/>
        <v>0.17647058823529413</v>
      </c>
      <c r="H141" s="79">
        <v>14</v>
      </c>
      <c r="I141" s="77">
        <f t="shared" si="85"/>
        <v>0.82352941176470584</v>
      </c>
      <c r="J141" s="101">
        <v>73</v>
      </c>
      <c r="K141" s="79">
        <v>5</v>
      </c>
      <c r="L141" s="77">
        <f t="shared" si="86"/>
        <v>6.8493150684931503E-2</v>
      </c>
      <c r="M141" s="79">
        <v>68</v>
      </c>
      <c r="N141" s="77">
        <f t="shared" si="87"/>
        <v>0.93150684931506844</v>
      </c>
      <c r="O141" s="101">
        <v>3745</v>
      </c>
      <c r="P141" s="79">
        <v>907</v>
      </c>
      <c r="Q141" s="77">
        <f t="shared" si="88"/>
        <v>0.24218958611481975</v>
      </c>
      <c r="R141" s="79">
        <v>2838</v>
      </c>
      <c r="S141" s="77">
        <f t="shared" si="89"/>
        <v>0.75781041388518022</v>
      </c>
      <c r="T141" s="101">
        <v>3138</v>
      </c>
      <c r="U141" s="79">
        <v>749</v>
      </c>
      <c r="V141" s="77">
        <f t="shared" si="90"/>
        <v>0.23868706182281707</v>
      </c>
      <c r="W141" s="79">
        <v>2389</v>
      </c>
      <c r="X141" s="77">
        <f t="shared" si="91"/>
        <v>0.76131293817718293</v>
      </c>
      <c r="Y141" s="101">
        <v>1815</v>
      </c>
      <c r="Z141" s="79">
        <v>367</v>
      </c>
      <c r="AA141" s="77">
        <f t="shared" si="92"/>
        <v>0.20220385674931129</v>
      </c>
      <c r="AB141" s="79">
        <v>1448</v>
      </c>
      <c r="AC141" s="77">
        <f t="shared" si="93"/>
        <v>0.79779614325068871</v>
      </c>
      <c r="AD141" s="101">
        <v>698</v>
      </c>
      <c r="AE141" s="79">
        <v>80</v>
      </c>
      <c r="AF141" s="77">
        <f t="shared" si="94"/>
        <v>0.11461318051575932</v>
      </c>
      <c r="AG141" s="79">
        <v>618</v>
      </c>
      <c r="AH141" s="77">
        <f t="shared" si="95"/>
        <v>0.88538681948424069</v>
      </c>
      <c r="AI141" s="101">
        <v>224</v>
      </c>
      <c r="AJ141" s="79">
        <v>17</v>
      </c>
      <c r="AK141" s="77">
        <f t="shared" si="96"/>
        <v>7.5892857142857137E-2</v>
      </c>
      <c r="AL141" s="79">
        <v>207</v>
      </c>
      <c r="AM141" s="77">
        <f t="shared" si="97"/>
        <v>0.9241071428571429</v>
      </c>
      <c r="AN141" s="101">
        <f t="shared" si="98"/>
        <v>9710</v>
      </c>
      <c r="AO141" s="79">
        <f t="shared" si="53"/>
        <v>2128</v>
      </c>
      <c r="AP141" s="77">
        <f t="shared" si="99"/>
        <v>0.21915550978372811</v>
      </c>
      <c r="AQ141" s="78">
        <f t="shared" si="54"/>
        <v>7582</v>
      </c>
      <c r="AR141" s="77">
        <f t="shared" si="100"/>
        <v>0.78084449021627189</v>
      </c>
      <c r="AS141" s="98"/>
      <c r="AT141" s="272">
        <v>46</v>
      </c>
      <c r="AU141" s="342" t="s">
        <v>25</v>
      </c>
      <c r="AV141" s="11" t="s">
        <v>157</v>
      </c>
      <c r="AW141" s="225">
        <v>9331</v>
      </c>
      <c r="AX141" s="40">
        <v>2130</v>
      </c>
      <c r="AY141" s="91">
        <v>0.22827135355267389</v>
      </c>
      <c r="AZ141" s="40">
        <v>7201</v>
      </c>
      <c r="BA141" s="91">
        <v>0.77172864644732608</v>
      </c>
    </row>
    <row r="142" spans="2:53" s="12" customFormat="1" ht="13.5" customHeight="1">
      <c r="B142" s="263"/>
      <c r="C142" s="330"/>
      <c r="D142" s="70" t="s">
        <v>158</v>
      </c>
      <c r="E142" s="102">
        <v>11</v>
      </c>
      <c r="F142" s="69">
        <v>0</v>
      </c>
      <c r="G142" s="67">
        <f t="shared" si="84"/>
        <v>0</v>
      </c>
      <c r="H142" s="69">
        <v>11</v>
      </c>
      <c r="I142" s="67">
        <f t="shared" si="85"/>
        <v>1</v>
      </c>
      <c r="J142" s="102">
        <v>56</v>
      </c>
      <c r="K142" s="69">
        <v>0</v>
      </c>
      <c r="L142" s="67">
        <f t="shared" si="86"/>
        <v>0</v>
      </c>
      <c r="M142" s="69">
        <v>56</v>
      </c>
      <c r="N142" s="67">
        <f t="shared" si="87"/>
        <v>1</v>
      </c>
      <c r="O142" s="102">
        <v>2630</v>
      </c>
      <c r="P142" s="69">
        <v>35</v>
      </c>
      <c r="Q142" s="67">
        <f t="shared" si="88"/>
        <v>1.3307984790874524E-2</v>
      </c>
      <c r="R142" s="69">
        <v>2595</v>
      </c>
      <c r="S142" s="67">
        <f t="shared" si="89"/>
        <v>0.98669201520912553</v>
      </c>
      <c r="T142" s="102">
        <v>2115</v>
      </c>
      <c r="U142" s="69">
        <v>19</v>
      </c>
      <c r="V142" s="67">
        <f t="shared" si="90"/>
        <v>8.9834515366430268E-3</v>
      </c>
      <c r="W142" s="69">
        <v>2096</v>
      </c>
      <c r="X142" s="67">
        <f t="shared" si="91"/>
        <v>0.99101654846335696</v>
      </c>
      <c r="Y142" s="102">
        <v>1484</v>
      </c>
      <c r="Z142" s="69">
        <v>13</v>
      </c>
      <c r="AA142" s="67">
        <f t="shared" si="92"/>
        <v>8.7601078167115903E-3</v>
      </c>
      <c r="AB142" s="69">
        <v>1471</v>
      </c>
      <c r="AC142" s="67">
        <f t="shared" si="93"/>
        <v>0.99123989218328845</v>
      </c>
      <c r="AD142" s="102">
        <v>720</v>
      </c>
      <c r="AE142" s="69">
        <v>3</v>
      </c>
      <c r="AF142" s="67">
        <f t="shared" si="94"/>
        <v>4.1666666666666666E-3</v>
      </c>
      <c r="AG142" s="69">
        <v>717</v>
      </c>
      <c r="AH142" s="67">
        <f t="shared" si="95"/>
        <v>0.99583333333333335</v>
      </c>
      <c r="AI142" s="102">
        <v>280</v>
      </c>
      <c r="AJ142" s="69">
        <v>1</v>
      </c>
      <c r="AK142" s="67">
        <f t="shared" si="96"/>
        <v>3.5714285714285713E-3</v>
      </c>
      <c r="AL142" s="69">
        <v>279</v>
      </c>
      <c r="AM142" s="67">
        <f t="shared" si="97"/>
        <v>0.99642857142857144</v>
      </c>
      <c r="AN142" s="102">
        <f t="shared" si="98"/>
        <v>7296</v>
      </c>
      <c r="AO142" s="69">
        <f t="shared" si="53"/>
        <v>71</v>
      </c>
      <c r="AP142" s="67">
        <f t="shared" si="99"/>
        <v>9.7313596491228078E-3</v>
      </c>
      <c r="AQ142" s="68">
        <f t="shared" si="54"/>
        <v>7225</v>
      </c>
      <c r="AR142" s="67">
        <f t="shared" si="100"/>
        <v>0.99026864035087714</v>
      </c>
      <c r="AS142" s="98"/>
      <c r="AT142" s="272"/>
      <c r="AU142" s="342"/>
      <c r="AV142" s="11" t="s">
        <v>158</v>
      </c>
      <c r="AW142" s="225">
        <v>7141</v>
      </c>
      <c r="AX142" s="40">
        <v>58</v>
      </c>
      <c r="AY142" s="91">
        <v>8.1221117490547536E-3</v>
      </c>
      <c r="AZ142" s="40">
        <v>7083</v>
      </c>
      <c r="BA142" s="91">
        <v>0.99187788825094525</v>
      </c>
    </row>
    <row r="143" spans="2:53" s="12" customFormat="1" ht="13.5" customHeight="1">
      <c r="B143" s="264"/>
      <c r="C143" s="332"/>
      <c r="D143" s="76" t="s">
        <v>74</v>
      </c>
      <c r="E143" s="103">
        <v>28</v>
      </c>
      <c r="F143" s="75">
        <v>3</v>
      </c>
      <c r="G143" s="13">
        <f t="shared" si="84"/>
        <v>0.10714285714285714</v>
      </c>
      <c r="H143" s="75">
        <v>25</v>
      </c>
      <c r="I143" s="13">
        <f t="shared" si="85"/>
        <v>0.8928571428571429</v>
      </c>
      <c r="J143" s="103">
        <v>129</v>
      </c>
      <c r="K143" s="75">
        <v>5</v>
      </c>
      <c r="L143" s="13">
        <f t="shared" si="86"/>
        <v>3.875968992248062E-2</v>
      </c>
      <c r="M143" s="75">
        <v>124</v>
      </c>
      <c r="N143" s="13">
        <f t="shared" si="87"/>
        <v>0.96124031007751942</v>
      </c>
      <c r="O143" s="103">
        <v>6375</v>
      </c>
      <c r="P143" s="75">
        <v>942</v>
      </c>
      <c r="Q143" s="13">
        <f t="shared" si="88"/>
        <v>0.14776470588235294</v>
      </c>
      <c r="R143" s="75">
        <v>5433</v>
      </c>
      <c r="S143" s="13">
        <f t="shared" si="89"/>
        <v>0.85223529411764709</v>
      </c>
      <c r="T143" s="103">
        <v>5253</v>
      </c>
      <c r="U143" s="75">
        <v>768</v>
      </c>
      <c r="V143" s="13">
        <f t="shared" si="90"/>
        <v>0.14620217018846374</v>
      </c>
      <c r="W143" s="75">
        <v>4485</v>
      </c>
      <c r="X143" s="13">
        <f t="shared" si="91"/>
        <v>0.85379782981153629</v>
      </c>
      <c r="Y143" s="103">
        <v>3299</v>
      </c>
      <c r="Z143" s="75">
        <v>380</v>
      </c>
      <c r="AA143" s="13">
        <f t="shared" si="92"/>
        <v>0.11518642012731131</v>
      </c>
      <c r="AB143" s="75">
        <v>2919</v>
      </c>
      <c r="AC143" s="13">
        <f t="shared" si="93"/>
        <v>0.88481357987268872</v>
      </c>
      <c r="AD143" s="103">
        <v>1418</v>
      </c>
      <c r="AE143" s="75">
        <v>83</v>
      </c>
      <c r="AF143" s="13">
        <f t="shared" si="94"/>
        <v>5.853314527503526E-2</v>
      </c>
      <c r="AG143" s="75">
        <v>1335</v>
      </c>
      <c r="AH143" s="13">
        <f t="shared" si="95"/>
        <v>0.94146685472496472</v>
      </c>
      <c r="AI143" s="103">
        <v>504</v>
      </c>
      <c r="AJ143" s="75">
        <v>18</v>
      </c>
      <c r="AK143" s="13">
        <f t="shared" si="96"/>
        <v>3.5714285714285712E-2</v>
      </c>
      <c r="AL143" s="75">
        <v>486</v>
      </c>
      <c r="AM143" s="13">
        <f t="shared" si="97"/>
        <v>0.9642857142857143</v>
      </c>
      <c r="AN143" s="103">
        <f t="shared" si="98"/>
        <v>17006</v>
      </c>
      <c r="AO143" s="75">
        <f t="shared" si="53"/>
        <v>2199</v>
      </c>
      <c r="AP143" s="13">
        <f t="shared" si="99"/>
        <v>0.12930730330471599</v>
      </c>
      <c r="AQ143" s="34">
        <f t="shared" si="54"/>
        <v>14807</v>
      </c>
      <c r="AR143" s="13">
        <f t="shared" si="100"/>
        <v>0.87069269669528404</v>
      </c>
      <c r="AS143" s="98"/>
      <c r="AT143" s="272"/>
      <c r="AU143" s="342"/>
      <c r="AV143" s="160" t="s">
        <v>74</v>
      </c>
      <c r="AW143" s="225">
        <v>16472</v>
      </c>
      <c r="AX143" s="40">
        <v>2188</v>
      </c>
      <c r="AY143" s="91">
        <v>0.13283147158814959</v>
      </c>
      <c r="AZ143" s="40">
        <v>14284</v>
      </c>
      <c r="BA143" s="91">
        <v>0.86716852841185044</v>
      </c>
    </row>
    <row r="144" spans="2:53" s="12" customFormat="1" ht="13.5" customHeight="1">
      <c r="B144" s="262">
        <v>47</v>
      </c>
      <c r="C144" s="329" t="s">
        <v>15</v>
      </c>
      <c r="D144" s="80" t="s">
        <v>157</v>
      </c>
      <c r="E144" s="101">
        <v>20</v>
      </c>
      <c r="F144" s="79">
        <v>4</v>
      </c>
      <c r="G144" s="77">
        <f t="shared" si="84"/>
        <v>0.2</v>
      </c>
      <c r="H144" s="79">
        <v>16</v>
      </c>
      <c r="I144" s="77">
        <f t="shared" si="85"/>
        <v>0.8</v>
      </c>
      <c r="J144" s="101">
        <v>106</v>
      </c>
      <c r="K144" s="79">
        <v>21</v>
      </c>
      <c r="L144" s="77">
        <f t="shared" si="86"/>
        <v>0.19811320754716982</v>
      </c>
      <c r="M144" s="79">
        <v>85</v>
      </c>
      <c r="N144" s="77">
        <f t="shared" si="87"/>
        <v>0.80188679245283023</v>
      </c>
      <c r="O144" s="101">
        <v>8020</v>
      </c>
      <c r="P144" s="79">
        <v>1920</v>
      </c>
      <c r="Q144" s="77">
        <f t="shared" si="88"/>
        <v>0.23940149625935161</v>
      </c>
      <c r="R144" s="79">
        <v>6100</v>
      </c>
      <c r="S144" s="77">
        <f t="shared" si="89"/>
        <v>0.76059850374064841</v>
      </c>
      <c r="T144" s="101">
        <v>6840</v>
      </c>
      <c r="U144" s="79">
        <v>1558</v>
      </c>
      <c r="V144" s="77">
        <f t="shared" si="90"/>
        <v>0.22777777777777777</v>
      </c>
      <c r="W144" s="79">
        <v>5282</v>
      </c>
      <c r="X144" s="77">
        <f t="shared" si="91"/>
        <v>0.77222222222222225</v>
      </c>
      <c r="Y144" s="101">
        <v>3392</v>
      </c>
      <c r="Z144" s="79">
        <v>635</v>
      </c>
      <c r="AA144" s="77">
        <f t="shared" si="92"/>
        <v>0.18720518867924529</v>
      </c>
      <c r="AB144" s="79">
        <v>2757</v>
      </c>
      <c r="AC144" s="77">
        <f t="shared" si="93"/>
        <v>0.81279481132075471</v>
      </c>
      <c r="AD144" s="101">
        <v>1082</v>
      </c>
      <c r="AE144" s="79">
        <v>132</v>
      </c>
      <c r="AF144" s="77">
        <f t="shared" si="94"/>
        <v>0.12199630314232902</v>
      </c>
      <c r="AG144" s="79">
        <v>950</v>
      </c>
      <c r="AH144" s="77">
        <f t="shared" si="95"/>
        <v>0.87800369685767099</v>
      </c>
      <c r="AI144" s="101">
        <v>285</v>
      </c>
      <c r="AJ144" s="79">
        <v>16</v>
      </c>
      <c r="AK144" s="77">
        <f t="shared" si="96"/>
        <v>5.6140350877192984E-2</v>
      </c>
      <c r="AL144" s="79">
        <v>269</v>
      </c>
      <c r="AM144" s="77">
        <f t="shared" si="97"/>
        <v>0.94385964912280707</v>
      </c>
      <c r="AN144" s="101">
        <f t="shared" si="98"/>
        <v>19745</v>
      </c>
      <c r="AO144" s="79">
        <f t="shared" si="53"/>
        <v>4286</v>
      </c>
      <c r="AP144" s="77">
        <f t="shared" si="99"/>
        <v>0.21706761205368447</v>
      </c>
      <c r="AQ144" s="78">
        <f t="shared" si="54"/>
        <v>15459</v>
      </c>
      <c r="AR144" s="77">
        <f t="shared" si="100"/>
        <v>0.78293238794631548</v>
      </c>
      <c r="AS144" s="98"/>
      <c r="AT144" s="272">
        <v>47</v>
      </c>
      <c r="AU144" s="342" t="s">
        <v>15</v>
      </c>
      <c r="AV144" s="11" t="s">
        <v>157</v>
      </c>
      <c r="AW144" s="225">
        <v>18823</v>
      </c>
      <c r="AX144" s="40">
        <v>4177</v>
      </c>
      <c r="AY144" s="91">
        <v>0.22190936620092441</v>
      </c>
      <c r="AZ144" s="40">
        <v>14646</v>
      </c>
      <c r="BA144" s="91">
        <v>0.77809063379907561</v>
      </c>
    </row>
    <row r="145" spans="2:53" s="12" customFormat="1" ht="13.5" customHeight="1">
      <c r="B145" s="263"/>
      <c r="C145" s="330"/>
      <c r="D145" s="70" t="s">
        <v>158</v>
      </c>
      <c r="E145" s="102">
        <v>12</v>
      </c>
      <c r="F145" s="69">
        <v>0</v>
      </c>
      <c r="G145" s="67">
        <f t="shared" si="84"/>
        <v>0</v>
      </c>
      <c r="H145" s="69">
        <v>12</v>
      </c>
      <c r="I145" s="67">
        <f t="shared" si="85"/>
        <v>1</v>
      </c>
      <c r="J145" s="102">
        <v>68</v>
      </c>
      <c r="K145" s="69">
        <v>0</v>
      </c>
      <c r="L145" s="67">
        <f t="shared" si="86"/>
        <v>0</v>
      </c>
      <c r="M145" s="69">
        <v>68</v>
      </c>
      <c r="N145" s="67">
        <f t="shared" si="87"/>
        <v>1</v>
      </c>
      <c r="O145" s="102">
        <v>6158</v>
      </c>
      <c r="P145" s="69">
        <v>108</v>
      </c>
      <c r="Q145" s="67">
        <f t="shared" si="88"/>
        <v>1.7538161740824943E-2</v>
      </c>
      <c r="R145" s="69">
        <v>6050</v>
      </c>
      <c r="S145" s="67">
        <f t="shared" si="89"/>
        <v>0.9824618382591751</v>
      </c>
      <c r="T145" s="102">
        <v>4670</v>
      </c>
      <c r="U145" s="69">
        <v>80</v>
      </c>
      <c r="V145" s="67">
        <f t="shared" si="90"/>
        <v>1.7130620985010708E-2</v>
      </c>
      <c r="W145" s="69">
        <v>4590</v>
      </c>
      <c r="X145" s="67">
        <f t="shared" si="91"/>
        <v>0.98286937901498928</v>
      </c>
      <c r="Y145" s="102">
        <v>2872</v>
      </c>
      <c r="Z145" s="69">
        <v>36</v>
      </c>
      <c r="AA145" s="67">
        <f t="shared" si="92"/>
        <v>1.2534818941504178E-2</v>
      </c>
      <c r="AB145" s="69">
        <v>2836</v>
      </c>
      <c r="AC145" s="67">
        <f t="shared" si="93"/>
        <v>0.98746518105849579</v>
      </c>
      <c r="AD145" s="102">
        <v>1284</v>
      </c>
      <c r="AE145" s="69">
        <v>13</v>
      </c>
      <c r="AF145" s="67">
        <f t="shared" si="94"/>
        <v>1.0124610591900311E-2</v>
      </c>
      <c r="AG145" s="69">
        <v>1271</v>
      </c>
      <c r="AH145" s="67">
        <f t="shared" si="95"/>
        <v>0.98987538940809972</v>
      </c>
      <c r="AI145" s="102">
        <v>415</v>
      </c>
      <c r="AJ145" s="69">
        <v>2</v>
      </c>
      <c r="AK145" s="67">
        <f t="shared" si="96"/>
        <v>4.8192771084337354E-3</v>
      </c>
      <c r="AL145" s="69">
        <v>413</v>
      </c>
      <c r="AM145" s="67">
        <f t="shared" si="97"/>
        <v>0.99518072289156623</v>
      </c>
      <c r="AN145" s="102">
        <f t="shared" si="98"/>
        <v>15479</v>
      </c>
      <c r="AO145" s="69">
        <f t="shared" si="53"/>
        <v>239</v>
      </c>
      <c r="AP145" s="67">
        <f t="shared" si="99"/>
        <v>1.5440273919503844E-2</v>
      </c>
      <c r="AQ145" s="68">
        <f t="shared" si="54"/>
        <v>15240</v>
      </c>
      <c r="AR145" s="67">
        <f t="shared" si="100"/>
        <v>0.98455972608049613</v>
      </c>
      <c r="AS145" s="98"/>
      <c r="AT145" s="272"/>
      <c r="AU145" s="342"/>
      <c r="AV145" s="11" t="s">
        <v>158</v>
      </c>
      <c r="AW145" s="225">
        <v>15302</v>
      </c>
      <c r="AX145" s="40">
        <v>249</v>
      </c>
      <c r="AY145" s="91">
        <v>1.627238269507254E-2</v>
      </c>
      <c r="AZ145" s="40">
        <v>15053</v>
      </c>
      <c r="BA145" s="91">
        <v>0.98372761730492742</v>
      </c>
    </row>
    <row r="146" spans="2:53" s="12" customFormat="1" ht="13.5" customHeight="1">
      <c r="B146" s="264"/>
      <c r="C146" s="332"/>
      <c r="D146" s="76" t="s">
        <v>74</v>
      </c>
      <c r="E146" s="103">
        <v>32</v>
      </c>
      <c r="F146" s="75">
        <v>4</v>
      </c>
      <c r="G146" s="13">
        <f t="shared" si="84"/>
        <v>0.125</v>
      </c>
      <c r="H146" s="75">
        <v>28</v>
      </c>
      <c r="I146" s="13">
        <f t="shared" si="85"/>
        <v>0.875</v>
      </c>
      <c r="J146" s="103">
        <v>174</v>
      </c>
      <c r="K146" s="75">
        <v>21</v>
      </c>
      <c r="L146" s="13">
        <f t="shared" si="86"/>
        <v>0.1206896551724138</v>
      </c>
      <c r="M146" s="75">
        <v>153</v>
      </c>
      <c r="N146" s="13">
        <f t="shared" si="87"/>
        <v>0.87931034482758619</v>
      </c>
      <c r="O146" s="103">
        <v>14178</v>
      </c>
      <c r="P146" s="75">
        <v>2028</v>
      </c>
      <c r="Q146" s="13">
        <f t="shared" si="88"/>
        <v>0.14303851036817605</v>
      </c>
      <c r="R146" s="75">
        <v>12150</v>
      </c>
      <c r="S146" s="13">
        <f t="shared" si="89"/>
        <v>0.85696148963182395</v>
      </c>
      <c r="T146" s="103">
        <v>11510</v>
      </c>
      <c r="U146" s="75">
        <v>1638</v>
      </c>
      <c r="V146" s="13">
        <f t="shared" si="90"/>
        <v>0.14231103388357949</v>
      </c>
      <c r="W146" s="75">
        <v>9872</v>
      </c>
      <c r="X146" s="13">
        <f t="shared" si="91"/>
        <v>0.85768896611642054</v>
      </c>
      <c r="Y146" s="103">
        <v>6264</v>
      </c>
      <c r="Z146" s="75">
        <v>671</v>
      </c>
      <c r="AA146" s="13">
        <f t="shared" si="92"/>
        <v>0.10712005108556832</v>
      </c>
      <c r="AB146" s="75">
        <v>5593</v>
      </c>
      <c r="AC146" s="13">
        <f t="shared" si="93"/>
        <v>0.89287994891443168</v>
      </c>
      <c r="AD146" s="103">
        <v>2366</v>
      </c>
      <c r="AE146" s="75">
        <v>145</v>
      </c>
      <c r="AF146" s="13">
        <f t="shared" si="94"/>
        <v>6.1284868977176672E-2</v>
      </c>
      <c r="AG146" s="75">
        <v>2221</v>
      </c>
      <c r="AH146" s="13">
        <f t="shared" si="95"/>
        <v>0.93871513102282333</v>
      </c>
      <c r="AI146" s="103">
        <v>700</v>
      </c>
      <c r="AJ146" s="75">
        <v>18</v>
      </c>
      <c r="AK146" s="13">
        <f t="shared" si="96"/>
        <v>2.5714285714285714E-2</v>
      </c>
      <c r="AL146" s="75">
        <v>682</v>
      </c>
      <c r="AM146" s="13">
        <f t="shared" si="97"/>
        <v>0.97428571428571431</v>
      </c>
      <c r="AN146" s="103">
        <f t="shared" si="98"/>
        <v>35224</v>
      </c>
      <c r="AO146" s="75">
        <f t="shared" si="53"/>
        <v>4525</v>
      </c>
      <c r="AP146" s="13">
        <f t="shared" si="99"/>
        <v>0.12846354758119463</v>
      </c>
      <c r="AQ146" s="34">
        <f t="shared" si="54"/>
        <v>30699</v>
      </c>
      <c r="AR146" s="13">
        <f t="shared" si="100"/>
        <v>0.8715364524188054</v>
      </c>
      <c r="AS146" s="98"/>
      <c r="AT146" s="272"/>
      <c r="AU146" s="342"/>
      <c r="AV146" s="160" t="s">
        <v>74</v>
      </c>
      <c r="AW146" s="225">
        <v>34125</v>
      </c>
      <c r="AX146" s="40">
        <v>4426</v>
      </c>
      <c r="AY146" s="91">
        <v>0.12969963369963369</v>
      </c>
      <c r="AZ146" s="40">
        <v>29699</v>
      </c>
      <c r="BA146" s="91">
        <v>0.87030036630036633</v>
      </c>
    </row>
    <row r="147" spans="2:53" s="12" customFormat="1" ht="13.5" customHeight="1">
      <c r="B147" s="262">
        <v>48</v>
      </c>
      <c r="C147" s="329" t="s">
        <v>26</v>
      </c>
      <c r="D147" s="80" t="s">
        <v>157</v>
      </c>
      <c r="E147" s="101">
        <v>7</v>
      </c>
      <c r="F147" s="79">
        <v>2</v>
      </c>
      <c r="G147" s="77">
        <f t="shared" si="84"/>
        <v>0.2857142857142857</v>
      </c>
      <c r="H147" s="79">
        <v>5</v>
      </c>
      <c r="I147" s="77">
        <f t="shared" si="85"/>
        <v>0.7142857142857143</v>
      </c>
      <c r="J147" s="101">
        <v>51</v>
      </c>
      <c r="K147" s="79">
        <v>9</v>
      </c>
      <c r="L147" s="77">
        <f t="shared" si="86"/>
        <v>0.17647058823529413</v>
      </c>
      <c r="M147" s="79">
        <v>42</v>
      </c>
      <c r="N147" s="77">
        <f t="shared" si="87"/>
        <v>0.82352941176470584</v>
      </c>
      <c r="O147" s="101">
        <v>4495</v>
      </c>
      <c r="P147" s="79">
        <v>1132</v>
      </c>
      <c r="Q147" s="77">
        <f t="shared" si="88"/>
        <v>0.25183537263626249</v>
      </c>
      <c r="R147" s="79">
        <v>3363</v>
      </c>
      <c r="S147" s="77">
        <f t="shared" si="89"/>
        <v>0.74816462736373746</v>
      </c>
      <c r="T147" s="101">
        <v>3579</v>
      </c>
      <c r="U147" s="79">
        <v>773</v>
      </c>
      <c r="V147" s="77">
        <f t="shared" si="90"/>
        <v>0.21598211791003075</v>
      </c>
      <c r="W147" s="79">
        <v>2806</v>
      </c>
      <c r="X147" s="77">
        <f t="shared" si="91"/>
        <v>0.78401788208996925</v>
      </c>
      <c r="Y147" s="101">
        <v>1957</v>
      </c>
      <c r="Z147" s="79">
        <v>357</v>
      </c>
      <c r="AA147" s="77">
        <f t="shared" si="92"/>
        <v>0.18242207460398568</v>
      </c>
      <c r="AB147" s="79">
        <v>1600</v>
      </c>
      <c r="AC147" s="77">
        <f t="shared" si="93"/>
        <v>0.81757792539601426</v>
      </c>
      <c r="AD147" s="101">
        <v>840</v>
      </c>
      <c r="AE147" s="79">
        <v>104</v>
      </c>
      <c r="AF147" s="77">
        <f t="shared" si="94"/>
        <v>0.12380952380952381</v>
      </c>
      <c r="AG147" s="79">
        <v>736</v>
      </c>
      <c r="AH147" s="77">
        <f t="shared" si="95"/>
        <v>0.87619047619047619</v>
      </c>
      <c r="AI147" s="101">
        <v>245</v>
      </c>
      <c r="AJ147" s="79">
        <v>10</v>
      </c>
      <c r="AK147" s="77">
        <f t="shared" si="96"/>
        <v>4.0816326530612242E-2</v>
      </c>
      <c r="AL147" s="79">
        <v>235</v>
      </c>
      <c r="AM147" s="77">
        <f t="shared" si="97"/>
        <v>0.95918367346938771</v>
      </c>
      <c r="AN147" s="101">
        <f t="shared" si="98"/>
        <v>11174</v>
      </c>
      <c r="AO147" s="79">
        <f t="shared" si="53"/>
        <v>2387</v>
      </c>
      <c r="AP147" s="77">
        <f t="shared" si="99"/>
        <v>0.21362090567388581</v>
      </c>
      <c r="AQ147" s="78">
        <f t="shared" si="54"/>
        <v>8787</v>
      </c>
      <c r="AR147" s="77">
        <f t="shared" si="100"/>
        <v>0.78637909432611419</v>
      </c>
      <c r="AS147" s="98"/>
      <c r="AT147" s="272">
        <v>48</v>
      </c>
      <c r="AU147" s="342" t="s">
        <v>26</v>
      </c>
      <c r="AV147" s="11" t="s">
        <v>157</v>
      </c>
      <c r="AW147" s="225">
        <v>10556</v>
      </c>
      <c r="AX147" s="40">
        <v>2409</v>
      </c>
      <c r="AY147" s="91">
        <v>0.2282114437286851</v>
      </c>
      <c r="AZ147" s="40">
        <v>8147</v>
      </c>
      <c r="BA147" s="91">
        <v>0.77178855627131493</v>
      </c>
    </row>
    <row r="148" spans="2:53" s="12" customFormat="1" ht="13.5" customHeight="1">
      <c r="B148" s="263"/>
      <c r="C148" s="330"/>
      <c r="D148" s="70" t="s">
        <v>158</v>
      </c>
      <c r="E148" s="102">
        <v>7</v>
      </c>
      <c r="F148" s="69">
        <v>2</v>
      </c>
      <c r="G148" s="67">
        <f t="shared" si="84"/>
        <v>0.2857142857142857</v>
      </c>
      <c r="H148" s="69">
        <v>5</v>
      </c>
      <c r="I148" s="67">
        <f t="shared" si="85"/>
        <v>0.7142857142857143</v>
      </c>
      <c r="J148" s="102">
        <v>33</v>
      </c>
      <c r="K148" s="69">
        <v>3</v>
      </c>
      <c r="L148" s="67">
        <f t="shared" si="86"/>
        <v>9.0909090909090912E-2</v>
      </c>
      <c r="M148" s="69">
        <v>30</v>
      </c>
      <c r="N148" s="67">
        <f t="shared" si="87"/>
        <v>0.90909090909090906</v>
      </c>
      <c r="O148" s="102">
        <v>2852</v>
      </c>
      <c r="P148" s="69">
        <v>179</v>
      </c>
      <c r="Q148" s="67">
        <f t="shared" si="88"/>
        <v>6.2762973352033666E-2</v>
      </c>
      <c r="R148" s="69">
        <v>2673</v>
      </c>
      <c r="S148" s="67">
        <f t="shared" si="89"/>
        <v>0.93723702664796638</v>
      </c>
      <c r="T148" s="102">
        <v>2182</v>
      </c>
      <c r="U148" s="69">
        <v>115</v>
      </c>
      <c r="V148" s="67">
        <f t="shared" si="90"/>
        <v>5.2703941338221816E-2</v>
      </c>
      <c r="W148" s="69">
        <v>2067</v>
      </c>
      <c r="X148" s="67">
        <f t="shared" si="91"/>
        <v>0.94729605866177824</v>
      </c>
      <c r="Y148" s="102">
        <v>1503</v>
      </c>
      <c r="Z148" s="69">
        <v>72</v>
      </c>
      <c r="AA148" s="67">
        <f t="shared" si="92"/>
        <v>4.790419161676647E-2</v>
      </c>
      <c r="AB148" s="69">
        <v>1431</v>
      </c>
      <c r="AC148" s="67">
        <f t="shared" si="93"/>
        <v>0.95209580838323349</v>
      </c>
      <c r="AD148" s="102">
        <v>792</v>
      </c>
      <c r="AE148" s="69">
        <v>19</v>
      </c>
      <c r="AF148" s="67">
        <f t="shared" si="94"/>
        <v>2.3989898989898988E-2</v>
      </c>
      <c r="AG148" s="69">
        <v>773</v>
      </c>
      <c r="AH148" s="67">
        <f t="shared" si="95"/>
        <v>0.97601010101010099</v>
      </c>
      <c r="AI148" s="102">
        <v>306</v>
      </c>
      <c r="AJ148" s="69">
        <v>5</v>
      </c>
      <c r="AK148" s="67">
        <f t="shared" si="96"/>
        <v>1.6339869281045753E-2</v>
      </c>
      <c r="AL148" s="69">
        <v>301</v>
      </c>
      <c r="AM148" s="67">
        <f t="shared" si="97"/>
        <v>0.9836601307189542</v>
      </c>
      <c r="AN148" s="102">
        <f t="shared" si="98"/>
        <v>7675</v>
      </c>
      <c r="AO148" s="69">
        <f t="shared" si="53"/>
        <v>395</v>
      </c>
      <c r="AP148" s="67">
        <f t="shared" si="99"/>
        <v>5.1465798045602605E-2</v>
      </c>
      <c r="AQ148" s="68">
        <f t="shared" si="54"/>
        <v>7280</v>
      </c>
      <c r="AR148" s="67">
        <f t="shared" si="100"/>
        <v>0.94853420195439742</v>
      </c>
      <c r="AS148" s="98"/>
      <c r="AT148" s="272"/>
      <c r="AU148" s="342"/>
      <c r="AV148" s="11" t="s">
        <v>158</v>
      </c>
      <c r="AW148" s="225">
        <v>7711</v>
      </c>
      <c r="AX148" s="40">
        <v>427</v>
      </c>
      <c r="AY148" s="91">
        <v>5.5375437686421995E-2</v>
      </c>
      <c r="AZ148" s="40">
        <v>7284</v>
      </c>
      <c r="BA148" s="91">
        <v>0.94462456231357805</v>
      </c>
    </row>
    <row r="149" spans="2:53" s="12" customFormat="1" ht="13.5" customHeight="1">
      <c r="B149" s="264"/>
      <c r="C149" s="332"/>
      <c r="D149" s="76" t="s">
        <v>74</v>
      </c>
      <c r="E149" s="103">
        <v>14</v>
      </c>
      <c r="F149" s="75">
        <v>4</v>
      </c>
      <c r="G149" s="13">
        <f t="shared" si="84"/>
        <v>0.2857142857142857</v>
      </c>
      <c r="H149" s="75">
        <v>10</v>
      </c>
      <c r="I149" s="13">
        <f t="shared" si="85"/>
        <v>0.7142857142857143</v>
      </c>
      <c r="J149" s="103">
        <v>84</v>
      </c>
      <c r="K149" s="75">
        <v>12</v>
      </c>
      <c r="L149" s="13">
        <f t="shared" si="86"/>
        <v>0.14285714285714285</v>
      </c>
      <c r="M149" s="75">
        <v>72</v>
      </c>
      <c r="N149" s="13">
        <f t="shared" si="87"/>
        <v>0.8571428571428571</v>
      </c>
      <c r="O149" s="103">
        <v>7347</v>
      </c>
      <c r="P149" s="75">
        <v>1311</v>
      </c>
      <c r="Q149" s="13">
        <f t="shared" si="88"/>
        <v>0.17844017966516945</v>
      </c>
      <c r="R149" s="75">
        <v>6036</v>
      </c>
      <c r="S149" s="13">
        <f t="shared" si="89"/>
        <v>0.82155982033483055</v>
      </c>
      <c r="T149" s="103">
        <v>5761</v>
      </c>
      <c r="U149" s="75">
        <v>888</v>
      </c>
      <c r="V149" s="13">
        <f t="shared" si="90"/>
        <v>0.15413990626627322</v>
      </c>
      <c r="W149" s="75">
        <v>4873</v>
      </c>
      <c r="X149" s="13">
        <f t="shared" si="91"/>
        <v>0.84586009373372684</v>
      </c>
      <c r="Y149" s="103">
        <v>3460</v>
      </c>
      <c r="Z149" s="75">
        <v>429</v>
      </c>
      <c r="AA149" s="13">
        <f t="shared" si="92"/>
        <v>0.12398843930635838</v>
      </c>
      <c r="AB149" s="75">
        <v>3031</v>
      </c>
      <c r="AC149" s="13">
        <f t="shared" si="93"/>
        <v>0.87601156069364161</v>
      </c>
      <c r="AD149" s="103">
        <v>1632</v>
      </c>
      <c r="AE149" s="75">
        <v>123</v>
      </c>
      <c r="AF149" s="13">
        <f t="shared" si="94"/>
        <v>7.5367647058823525E-2</v>
      </c>
      <c r="AG149" s="75">
        <v>1509</v>
      </c>
      <c r="AH149" s="13">
        <f t="shared" si="95"/>
        <v>0.92463235294117652</v>
      </c>
      <c r="AI149" s="103">
        <v>551</v>
      </c>
      <c r="AJ149" s="75">
        <v>15</v>
      </c>
      <c r="AK149" s="13">
        <f t="shared" si="96"/>
        <v>2.7223230490018149E-2</v>
      </c>
      <c r="AL149" s="75">
        <v>536</v>
      </c>
      <c r="AM149" s="13">
        <f t="shared" si="97"/>
        <v>0.97277676950998182</v>
      </c>
      <c r="AN149" s="103">
        <f t="shared" si="98"/>
        <v>18849</v>
      </c>
      <c r="AO149" s="75">
        <f t="shared" si="53"/>
        <v>2782</v>
      </c>
      <c r="AP149" s="13">
        <f t="shared" si="99"/>
        <v>0.14759403681892938</v>
      </c>
      <c r="AQ149" s="34">
        <f t="shared" si="54"/>
        <v>16067</v>
      </c>
      <c r="AR149" s="13">
        <f t="shared" si="100"/>
        <v>0.85240596318107065</v>
      </c>
      <c r="AS149" s="98"/>
      <c r="AT149" s="272"/>
      <c r="AU149" s="342"/>
      <c r="AV149" s="160" t="s">
        <v>74</v>
      </c>
      <c r="AW149" s="225">
        <v>18267</v>
      </c>
      <c r="AX149" s="40">
        <v>2836</v>
      </c>
      <c r="AY149" s="91">
        <v>0.15525264137515737</v>
      </c>
      <c r="AZ149" s="40">
        <v>15431</v>
      </c>
      <c r="BA149" s="91">
        <v>0.84474735862484263</v>
      </c>
    </row>
    <row r="150" spans="2:53" s="12" customFormat="1" ht="13.5" customHeight="1">
      <c r="B150" s="262">
        <v>49</v>
      </c>
      <c r="C150" s="329" t="s">
        <v>27</v>
      </c>
      <c r="D150" s="80" t="s">
        <v>157</v>
      </c>
      <c r="E150" s="101">
        <v>5</v>
      </c>
      <c r="F150" s="79">
        <v>0</v>
      </c>
      <c r="G150" s="77">
        <f t="shared" si="84"/>
        <v>0</v>
      </c>
      <c r="H150" s="79">
        <v>5</v>
      </c>
      <c r="I150" s="77">
        <f t="shared" si="85"/>
        <v>1</v>
      </c>
      <c r="J150" s="101">
        <v>22</v>
      </c>
      <c r="K150" s="79">
        <v>3</v>
      </c>
      <c r="L150" s="77">
        <f t="shared" si="86"/>
        <v>0.13636363636363635</v>
      </c>
      <c r="M150" s="79">
        <v>19</v>
      </c>
      <c r="N150" s="77">
        <f t="shared" si="87"/>
        <v>0.86363636363636365</v>
      </c>
      <c r="O150" s="101">
        <v>4125</v>
      </c>
      <c r="P150" s="79">
        <v>682</v>
      </c>
      <c r="Q150" s="77">
        <f t="shared" si="88"/>
        <v>0.16533333333333333</v>
      </c>
      <c r="R150" s="79">
        <v>3443</v>
      </c>
      <c r="S150" s="77">
        <f t="shared" si="89"/>
        <v>0.83466666666666667</v>
      </c>
      <c r="T150" s="101">
        <v>3790</v>
      </c>
      <c r="U150" s="79">
        <v>524</v>
      </c>
      <c r="V150" s="77">
        <f t="shared" si="90"/>
        <v>0.13825857519788917</v>
      </c>
      <c r="W150" s="79">
        <v>3266</v>
      </c>
      <c r="X150" s="77">
        <f t="shared" si="91"/>
        <v>0.8617414248021108</v>
      </c>
      <c r="Y150" s="101">
        <v>1899</v>
      </c>
      <c r="Z150" s="79">
        <v>220</v>
      </c>
      <c r="AA150" s="77">
        <f t="shared" si="92"/>
        <v>0.11585044760400211</v>
      </c>
      <c r="AB150" s="79">
        <v>1679</v>
      </c>
      <c r="AC150" s="77">
        <f t="shared" si="93"/>
        <v>0.88414955239599791</v>
      </c>
      <c r="AD150" s="101">
        <v>692</v>
      </c>
      <c r="AE150" s="79">
        <v>40</v>
      </c>
      <c r="AF150" s="77">
        <f t="shared" si="94"/>
        <v>5.7803468208092484E-2</v>
      </c>
      <c r="AG150" s="79">
        <v>652</v>
      </c>
      <c r="AH150" s="77">
        <f t="shared" si="95"/>
        <v>0.94219653179190754</v>
      </c>
      <c r="AI150" s="101">
        <v>180</v>
      </c>
      <c r="AJ150" s="79">
        <v>8</v>
      </c>
      <c r="AK150" s="77">
        <f t="shared" si="96"/>
        <v>4.4444444444444446E-2</v>
      </c>
      <c r="AL150" s="79">
        <v>172</v>
      </c>
      <c r="AM150" s="77">
        <f t="shared" si="97"/>
        <v>0.9555555555555556</v>
      </c>
      <c r="AN150" s="101">
        <f t="shared" si="98"/>
        <v>10713</v>
      </c>
      <c r="AO150" s="79">
        <f t="shared" ref="AO150:AO173" si="101">SUM(F150,K150,P150,U150,Z150,AE150,AJ150)</f>
        <v>1477</v>
      </c>
      <c r="AP150" s="77">
        <f t="shared" si="99"/>
        <v>0.13786987771865958</v>
      </c>
      <c r="AQ150" s="78">
        <f t="shared" ref="AQ150:AQ173" si="102">SUM(H150,M150,R150,W150,AB150,AG150,AL150)</f>
        <v>9236</v>
      </c>
      <c r="AR150" s="77">
        <f t="shared" si="100"/>
        <v>0.86213012228134045</v>
      </c>
      <c r="AS150" s="98"/>
      <c r="AT150" s="272">
        <v>49</v>
      </c>
      <c r="AU150" s="342" t="s">
        <v>27</v>
      </c>
      <c r="AV150" s="11" t="s">
        <v>157</v>
      </c>
      <c r="AW150" s="225">
        <v>10333</v>
      </c>
      <c r="AX150" s="40">
        <v>1432</v>
      </c>
      <c r="AY150" s="91">
        <v>0.13858511564889189</v>
      </c>
      <c r="AZ150" s="40">
        <v>8901</v>
      </c>
      <c r="BA150" s="91">
        <v>0.86141488435110813</v>
      </c>
    </row>
    <row r="151" spans="2:53" s="12" customFormat="1" ht="13.5" customHeight="1">
      <c r="B151" s="263"/>
      <c r="C151" s="330"/>
      <c r="D151" s="70" t="s">
        <v>158</v>
      </c>
      <c r="E151" s="102">
        <v>4</v>
      </c>
      <c r="F151" s="69">
        <v>0</v>
      </c>
      <c r="G151" s="67">
        <f t="shared" si="84"/>
        <v>0</v>
      </c>
      <c r="H151" s="69">
        <v>4</v>
      </c>
      <c r="I151" s="67">
        <f t="shared" si="85"/>
        <v>1</v>
      </c>
      <c r="J151" s="102">
        <v>14</v>
      </c>
      <c r="K151" s="69">
        <v>1</v>
      </c>
      <c r="L151" s="67">
        <f t="shared" si="86"/>
        <v>7.1428571428571425E-2</v>
      </c>
      <c r="M151" s="69">
        <v>13</v>
      </c>
      <c r="N151" s="67">
        <f t="shared" si="87"/>
        <v>0.9285714285714286</v>
      </c>
      <c r="O151" s="102">
        <v>3105</v>
      </c>
      <c r="P151" s="69">
        <v>42</v>
      </c>
      <c r="Q151" s="67">
        <f t="shared" si="88"/>
        <v>1.3526570048309179E-2</v>
      </c>
      <c r="R151" s="69">
        <v>3063</v>
      </c>
      <c r="S151" s="67">
        <f t="shared" si="89"/>
        <v>0.98647342995169085</v>
      </c>
      <c r="T151" s="102">
        <v>2662</v>
      </c>
      <c r="U151" s="69">
        <v>18</v>
      </c>
      <c r="V151" s="67">
        <f t="shared" si="90"/>
        <v>6.7618332081141996E-3</v>
      </c>
      <c r="W151" s="69">
        <v>2644</v>
      </c>
      <c r="X151" s="67">
        <f t="shared" si="91"/>
        <v>0.99323816679188581</v>
      </c>
      <c r="Y151" s="102">
        <v>1623</v>
      </c>
      <c r="Z151" s="69">
        <v>6</v>
      </c>
      <c r="AA151" s="67">
        <f t="shared" si="92"/>
        <v>3.6968576709796672E-3</v>
      </c>
      <c r="AB151" s="69">
        <v>1617</v>
      </c>
      <c r="AC151" s="67">
        <f t="shared" si="93"/>
        <v>0.99630314232902029</v>
      </c>
      <c r="AD151" s="102">
        <v>717</v>
      </c>
      <c r="AE151" s="69">
        <v>4</v>
      </c>
      <c r="AF151" s="67">
        <f t="shared" si="94"/>
        <v>5.5788005578800556E-3</v>
      </c>
      <c r="AG151" s="69">
        <v>713</v>
      </c>
      <c r="AH151" s="67">
        <f t="shared" si="95"/>
        <v>0.99442119944211993</v>
      </c>
      <c r="AI151" s="102">
        <v>243</v>
      </c>
      <c r="AJ151" s="69">
        <v>0</v>
      </c>
      <c r="AK151" s="67">
        <f t="shared" si="96"/>
        <v>0</v>
      </c>
      <c r="AL151" s="69">
        <v>243</v>
      </c>
      <c r="AM151" s="67">
        <f t="shared" si="97"/>
        <v>1</v>
      </c>
      <c r="AN151" s="102">
        <f t="shared" si="98"/>
        <v>8368</v>
      </c>
      <c r="AO151" s="69">
        <f t="shared" si="101"/>
        <v>71</v>
      </c>
      <c r="AP151" s="67">
        <f t="shared" si="99"/>
        <v>8.4847036328871885E-3</v>
      </c>
      <c r="AQ151" s="68">
        <f t="shared" si="102"/>
        <v>8297</v>
      </c>
      <c r="AR151" s="67">
        <f t="shared" si="100"/>
        <v>0.99151529636711278</v>
      </c>
      <c r="AS151" s="98"/>
      <c r="AT151" s="272"/>
      <c r="AU151" s="342"/>
      <c r="AV151" s="11" t="s">
        <v>158</v>
      </c>
      <c r="AW151" s="225">
        <v>8260</v>
      </c>
      <c r="AX151" s="40">
        <v>66</v>
      </c>
      <c r="AY151" s="91">
        <v>7.9903147699757864E-3</v>
      </c>
      <c r="AZ151" s="40">
        <v>8194</v>
      </c>
      <c r="BA151" s="91">
        <v>0.9920096852300242</v>
      </c>
    </row>
    <row r="152" spans="2:53" s="12" customFormat="1" ht="13.5" customHeight="1">
      <c r="B152" s="264"/>
      <c r="C152" s="332"/>
      <c r="D152" s="76" t="s">
        <v>74</v>
      </c>
      <c r="E152" s="103">
        <v>9</v>
      </c>
      <c r="F152" s="75">
        <v>0</v>
      </c>
      <c r="G152" s="13">
        <f t="shared" si="84"/>
        <v>0</v>
      </c>
      <c r="H152" s="75">
        <v>9</v>
      </c>
      <c r="I152" s="13">
        <f t="shared" si="85"/>
        <v>1</v>
      </c>
      <c r="J152" s="103">
        <v>36</v>
      </c>
      <c r="K152" s="75">
        <v>4</v>
      </c>
      <c r="L152" s="13">
        <f t="shared" si="86"/>
        <v>0.1111111111111111</v>
      </c>
      <c r="M152" s="75">
        <v>32</v>
      </c>
      <c r="N152" s="13">
        <f t="shared" si="87"/>
        <v>0.88888888888888884</v>
      </c>
      <c r="O152" s="103">
        <v>7230</v>
      </c>
      <c r="P152" s="75">
        <v>724</v>
      </c>
      <c r="Q152" s="13">
        <f t="shared" si="88"/>
        <v>0.10013831258644537</v>
      </c>
      <c r="R152" s="75">
        <v>6506</v>
      </c>
      <c r="S152" s="13">
        <f t="shared" si="89"/>
        <v>0.89986168741355466</v>
      </c>
      <c r="T152" s="103">
        <v>6452</v>
      </c>
      <c r="U152" s="75">
        <v>542</v>
      </c>
      <c r="V152" s="13">
        <f t="shared" si="90"/>
        <v>8.400495970241785E-2</v>
      </c>
      <c r="W152" s="75">
        <v>5910</v>
      </c>
      <c r="X152" s="13">
        <f t="shared" si="91"/>
        <v>0.91599504029758216</v>
      </c>
      <c r="Y152" s="103">
        <v>3522</v>
      </c>
      <c r="Z152" s="75">
        <v>226</v>
      </c>
      <c r="AA152" s="13">
        <f t="shared" si="92"/>
        <v>6.4168086314593975E-2</v>
      </c>
      <c r="AB152" s="75">
        <v>3296</v>
      </c>
      <c r="AC152" s="13">
        <f t="shared" si="93"/>
        <v>0.93583191368540597</v>
      </c>
      <c r="AD152" s="103">
        <v>1409</v>
      </c>
      <c r="AE152" s="75">
        <v>44</v>
      </c>
      <c r="AF152" s="13">
        <f t="shared" si="94"/>
        <v>3.1227821149751596E-2</v>
      </c>
      <c r="AG152" s="75">
        <v>1365</v>
      </c>
      <c r="AH152" s="13">
        <f t="shared" si="95"/>
        <v>0.96877217885024836</v>
      </c>
      <c r="AI152" s="103">
        <v>423</v>
      </c>
      <c r="AJ152" s="75">
        <v>8</v>
      </c>
      <c r="AK152" s="13">
        <f t="shared" si="96"/>
        <v>1.8912529550827423E-2</v>
      </c>
      <c r="AL152" s="75">
        <v>415</v>
      </c>
      <c r="AM152" s="13">
        <f t="shared" si="97"/>
        <v>0.98108747044917255</v>
      </c>
      <c r="AN152" s="103">
        <f t="shared" si="98"/>
        <v>19081</v>
      </c>
      <c r="AO152" s="75">
        <f t="shared" si="101"/>
        <v>1548</v>
      </c>
      <c r="AP152" s="13">
        <f t="shared" si="99"/>
        <v>8.1127823489334935E-2</v>
      </c>
      <c r="AQ152" s="34">
        <f t="shared" si="102"/>
        <v>17533</v>
      </c>
      <c r="AR152" s="13">
        <f t="shared" si="100"/>
        <v>0.91887217651066511</v>
      </c>
      <c r="AS152" s="98"/>
      <c r="AT152" s="272"/>
      <c r="AU152" s="342"/>
      <c r="AV152" s="160" t="s">
        <v>74</v>
      </c>
      <c r="AW152" s="225">
        <v>18593</v>
      </c>
      <c r="AX152" s="40">
        <v>1498</v>
      </c>
      <c r="AY152" s="91">
        <v>8.0567955682246006E-2</v>
      </c>
      <c r="AZ152" s="40">
        <v>17095</v>
      </c>
      <c r="BA152" s="91">
        <v>0.91943204431775394</v>
      </c>
    </row>
    <row r="153" spans="2:53" s="12" customFormat="1" ht="13.5" customHeight="1">
      <c r="B153" s="262">
        <v>50</v>
      </c>
      <c r="C153" s="329" t="s">
        <v>16</v>
      </c>
      <c r="D153" s="80" t="s">
        <v>157</v>
      </c>
      <c r="E153" s="101">
        <v>7</v>
      </c>
      <c r="F153" s="79">
        <v>0</v>
      </c>
      <c r="G153" s="77">
        <f t="shared" si="84"/>
        <v>0</v>
      </c>
      <c r="H153" s="79">
        <v>7</v>
      </c>
      <c r="I153" s="77">
        <f t="shared" si="85"/>
        <v>1</v>
      </c>
      <c r="J153" s="101">
        <v>75</v>
      </c>
      <c r="K153" s="79">
        <v>7</v>
      </c>
      <c r="L153" s="77">
        <f t="shared" si="86"/>
        <v>9.3333333333333338E-2</v>
      </c>
      <c r="M153" s="79">
        <v>68</v>
      </c>
      <c r="N153" s="77">
        <f t="shared" si="87"/>
        <v>0.90666666666666662</v>
      </c>
      <c r="O153" s="101">
        <v>3760</v>
      </c>
      <c r="P153" s="79">
        <v>798</v>
      </c>
      <c r="Q153" s="77">
        <f t="shared" si="88"/>
        <v>0.21223404255319148</v>
      </c>
      <c r="R153" s="79">
        <v>2962</v>
      </c>
      <c r="S153" s="77">
        <f t="shared" si="89"/>
        <v>0.78776595744680855</v>
      </c>
      <c r="T153" s="101">
        <v>3349</v>
      </c>
      <c r="U153" s="79">
        <v>705</v>
      </c>
      <c r="V153" s="77">
        <f t="shared" si="90"/>
        <v>0.21051060017915796</v>
      </c>
      <c r="W153" s="79">
        <v>2644</v>
      </c>
      <c r="X153" s="77">
        <f t="shared" si="91"/>
        <v>0.7894893998208421</v>
      </c>
      <c r="Y153" s="101">
        <v>1613</v>
      </c>
      <c r="Z153" s="79">
        <v>257</v>
      </c>
      <c r="AA153" s="77">
        <f t="shared" si="92"/>
        <v>0.15933044017358958</v>
      </c>
      <c r="AB153" s="79">
        <v>1356</v>
      </c>
      <c r="AC153" s="77">
        <f t="shared" si="93"/>
        <v>0.84066955982641045</v>
      </c>
      <c r="AD153" s="101">
        <v>550</v>
      </c>
      <c r="AE153" s="79">
        <v>66</v>
      </c>
      <c r="AF153" s="77">
        <f t="shared" si="94"/>
        <v>0.12</v>
      </c>
      <c r="AG153" s="79">
        <v>484</v>
      </c>
      <c r="AH153" s="77">
        <f t="shared" si="95"/>
        <v>0.88</v>
      </c>
      <c r="AI153" s="101">
        <v>144</v>
      </c>
      <c r="AJ153" s="79">
        <v>6</v>
      </c>
      <c r="AK153" s="77">
        <f t="shared" si="96"/>
        <v>4.1666666666666664E-2</v>
      </c>
      <c r="AL153" s="79">
        <v>138</v>
      </c>
      <c r="AM153" s="77">
        <f t="shared" si="97"/>
        <v>0.95833333333333337</v>
      </c>
      <c r="AN153" s="101">
        <f t="shared" si="98"/>
        <v>9498</v>
      </c>
      <c r="AO153" s="79">
        <f t="shared" si="101"/>
        <v>1839</v>
      </c>
      <c r="AP153" s="77">
        <f t="shared" si="99"/>
        <v>0.19361970941250789</v>
      </c>
      <c r="AQ153" s="78">
        <f t="shared" si="102"/>
        <v>7659</v>
      </c>
      <c r="AR153" s="77">
        <f t="shared" si="100"/>
        <v>0.80638029058749205</v>
      </c>
      <c r="AS153" s="98"/>
      <c r="AT153" s="272">
        <v>50</v>
      </c>
      <c r="AU153" s="342" t="s">
        <v>16</v>
      </c>
      <c r="AV153" s="11" t="s">
        <v>157</v>
      </c>
      <c r="AW153" s="225">
        <v>8938</v>
      </c>
      <c r="AX153" s="40">
        <v>1889</v>
      </c>
      <c r="AY153" s="91">
        <v>0.21134481987021705</v>
      </c>
      <c r="AZ153" s="40">
        <v>7049</v>
      </c>
      <c r="BA153" s="91">
        <v>0.78865518012978297</v>
      </c>
    </row>
    <row r="154" spans="2:53" s="12" customFormat="1" ht="13.5" customHeight="1">
      <c r="B154" s="263"/>
      <c r="C154" s="330"/>
      <c r="D154" s="70" t="s">
        <v>158</v>
      </c>
      <c r="E154" s="102">
        <v>9</v>
      </c>
      <c r="F154" s="69">
        <v>1</v>
      </c>
      <c r="G154" s="67">
        <f t="shared" si="84"/>
        <v>0.1111111111111111</v>
      </c>
      <c r="H154" s="69">
        <v>8</v>
      </c>
      <c r="I154" s="67">
        <f t="shared" si="85"/>
        <v>0.88888888888888884</v>
      </c>
      <c r="J154" s="102">
        <v>48</v>
      </c>
      <c r="K154" s="69">
        <v>0</v>
      </c>
      <c r="L154" s="67">
        <f t="shared" si="86"/>
        <v>0</v>
      </c>
      <c r="M154" s="69">
        <v>48</v>
      </c>
      <c r="N154" s="67">
        <f t="shared" si="87"/>
        <v>1</v>
      </c>
      <c r="O154" s="102">
        <v>2937</v>
      </c>
      <c r="P154" s="69">
        <v>35</v>
      </c>
      <c r="Q154" s="67">
        <f t="shared" si="88"/>
        <v>1.1916922029281581E-2</v>
      </c>
      <c r="R154" s="69">
        <v>2902</v>
      </c>
      <c r="S154" s="67">
        <f t="shared" si="89"/>
        <v>0.98808307797071837</v>
      </c>
      <c r="T154" s="102">
        <v>2374</v>
      </c>
      <c r="U154" s="69">
        <v>26</v>
      </c>
      <c r="V154" s="67">
        <f t="shared" si="90"/>
        <v>1.0951979780960405E-2</v>
      </c>
      <c r="W154" s="69">
        <v>2348</v>
      </c>
      <c r="X154" s="67">
        <f t="shared" si="91"/>
        <v>0.98904802021903959</v>
      </c>
      <c r="Y154" s="102">
        <v>1382</v>
      </c>
      <c r="Z154" s="69">
        <v>10</v>
      </c>
      <c r="AA154" s="67">
        <f t="shared" si="92"/>
        <v>7.2358900144717797E-3</v>
      </c>
      <c r="AB154" s="69">
        <v>1372</v>
      </c>
      <c r="AC154" s="67">
        <f t="shared" si="93"/>
        <v>0.99276410998552822</v>
      </c>
      <c r="AD154" s="102">
        <v>600</v>
      </c>
      <c r="AE154" s="69">
        <v>3</v>
      </c>
      <c r="AF154" s="67">
        <f t="shared" si="94"/>
        <v>5.0000000000000001E-3</v>
      </c>
      <c r="AG154" s="69">
        <v>597</v>
      </c>
      <c r="AH154" s="67">
        <f t="shared" si="95"/>
        <v>0.995</v>
      </c>
      <c r="AI154" s="102">
        <v>184</v>
      </c>
      <c r="AJ154" s="69">
        <v>1</v>
      </c>
      <c r="AK154" s="67">
        <f t="shared" si="96"/>
        <v>5.434782608695652E-3</v>
      </c>
      <c r="AL154" s="69">
        <v>183</v>
      </c>
      <c r="AM154" s="67">
        <f t="shared" si="97"/>
        <v>0.99456521739130432</v>
      </c>
      <c r="AN154" s="102">
        <f t="shared" si="98"/>
        <v>7534</v>
      </c>
      <c r="AO154" s="69">
        <f t="shared" si="101"/>
        <v>76</v>
      </c>
      <c r="AP154" s="67">
        <f t="shared" si="99"/>
        <v>1.008760286700292E-2</v>
      </c>
      <c r="AQ154" s="68">
        <f t="shared" si="102"/>
        <v>7458</v>
      </c>
      <c r="AR154" s="67">
        <f t="shared" si="100"/>
        <v>0.98991239713299706</v>
      </c>
      <c r="AS154" s="98"/>
      <c r="AT154" s="272"/>
      <c r="AU154" s="342"/>
      <c r="AV154" s="11" t="s">
        <v>158</v>
      </c>
      <c r="AW154" s="225">
        <v>7463</v>
      </c>
      <c r="AX154" s="40">
        <v>76</v>
      </c>
      <c r="AY154" s="91">
        <v>1.0183572289963822E-2</v>
      </c>
      <c r="AZ154" s="40">
        <v>7387</v>
      </c>
      <c r="BA154" s="91">
        <v>0.9898164277100362</v>
      </c>
    </row>
    <row r="155" spans="2:53" s="12" customFormat="1" ht="13.5" customHeight="1">
      <c r="B155" s="264"/>
      <c r="C155" s="332"/>
      <c r="D155" s="76" t="s">
        <v>74</v>
      </c>
      <c r="E155" s="103">
        <v>16</v>
      </c>
      <c r="F155" s="75">
        <v>1</v>
      </c>
      <c r="G155" s="13">
        <f t="shared" si="84"/>
        <v>6.25E-2</v>
      </c>
      <c r="H155" s="75">
        <v>15</v>
      </c>
      <c r="I155" s="13">
        <f t="shared" si="85"/>
        <v>0.9375</v>
      </c>
      <c r="J155" s="103">
        <v>123</v>
      </c>
      <c r="K155" s="75">
        <v>7</v>
      </c>
      <c r="L155" s="13">
        <f t="shared" si="86"/>
        <v>5.6910569105691054E-2</v>
      </c>
      <c r="M155" s="75">
        <v>116</v>
      </c>
      <c r="N155" s="13">
        <f t="shared" si="87"/>
        <v>0.94308943089430897</v>
      </c>
      <c r="O155" s="103">
        <v>6697</v>
      </c>
      <c r="P155" s="75">
        <v>833</v>
      </c>
      <c r="Q155" s="13">
        <f t="shared" si="88"/>
        <v>0.12438405256084814</v>
      </c>
      <c r="R155" s="75">
        <v>5864</v>
      </c>
      <c r="S155" s="13">
        <f t="shared" si="89"/>
        <v>0.87561594743915183</v>
      </c>
      <c r="T155" s="103">
        <v>5723</v>
      </c>
      <c r="U155" s="75">
        <v>731</v>
      </c>
      <c r="V155" s="13">
        <f t="shared" si="90"/>
        <v>0.12773021142757296</v>
      </c>
      <c r="W155" s="75">
        <v>4992</v>
      </c>
      <c r="X155" s="13">
        <f t="shared" si="91"/>
        <v>0.8722697885724271</v>
      </c>
      <c r="Y155" s="103">
        <v>2995</v>
      </c>
      <c r="Z155" s="75">
        <v>267</v>
      </c>
      <c r="AA155" s="13">
        <f t="shared" si="92"/>
        <v>8.9148580968280461E-2</v>
      </c>
      <c r="AB155" s="75">
        <v>2728</v>
      </c>
      <c r="AC155" s="13">
        <f t="shared" si="93"/>
        <v>0.91085141903171951</v>
      </c>
      <c r="AD155" s="103">
        <v>1150</v>
      </c>
      <c r="AE155" s="75">
        <v>69</v>
      </c>
      <c r="AF155" s="13">
        <f t="shared" si="94"/>
        <v>0.06</v>
      </c>
      <c r="AG155" s="75">
        <v>1081</v>
      </c>
      <c r="AH155" s="13">
        <f t="shared" si="95"/>
        <v>0.94</v>
      </c>
      <c r="AI155" s="103">
        <v>328</v>
      </c>
      <c r="AJ155" s="75">
        <v>7</v>
      </c>
      <c r="AK155" s="13">
        <f t="shared" si="96"/>
        <v>2.1341463414634148E-2</v>
      </c>
      <c r="AL155" s="75">
        <v>321</v>
      </c>
      <c r="AM155" s="13">
        <f t="shared" si="97"/>
        <v>0.97865853658536583</v>
      </c>
      <c r="AN155" s="103">
        <f t="shared" si="98"/>
        <v>17032</v>
      </c>
      <c r="AO155" s="75">
        <f t="shared" si="101"/>
        <v>1915</v>
      </c>
      <c r="AP155" s="13">
        <f t="shared" si="99"/>
        <v>0.11243541568811649</v>
      </c>
      <c r="AQ155" s="34">
        <f t="shared" si="102"/>
        <v>15117</v>
      </c>
      <c r="AR155" s="13">
        <f t="shared" si="100"/>
        <v>0.88756458431188356</v>
      </c>
      <c r="AS155" s="98"/>
      <c r="AT155" s="272"/>
      <c r="AU155" s="342"/>
      <c r="AV155" s="160" t="s">
        <v>74</v>
      </c>
      <c r="AW155" s="225">
        <v>16401</v>
      </c>
      <c r="AX155" s="40">
        <v>1965</v>
      </c>
      <c r="AY155" s="91">
        <v>0.11980976769709165</v>
      </c>
      <c r="AZ155" s="40">
        <v>14436</v>
      </c>
      <c r="BA155" s="91">
        <v>0.88019023230290838</v>
      </c>
    </row>
    <row r="156" spans="2:53" s="12" customFormat="1" ht="13.5" customHeight="1">
      <c r="B156" s="262">
        <v>51</v>
      </c>
      <c r="C156" s="329" t="s">
        <v>48</v>
      </c>
      <c r="D156" s="80" t="s">
        <v>157</v>
      </c>
      <c r="E156" s="101">
        <v>32</v>
      </c>
      <c r="F156" s="79">
        <v>6</v>
      </c>
      <c r="G156" s="77">
        <f t="shared" si="84"/>
        <v>0.1875</v>
      </c>
      <c r="H156" s="79">
        <v>26</v>
      </c>
      <c r="I156" s="77">
        <f t="shared" si="85"/>
        <v>0.8125</v>
      </c>
      <c r="J156" s="101">
        <v>95</v>
      </c>
      <c r="K156" s="79">
        <v>23</v>
      </c>
      <c r="L156" s="77">
        <f t="shared" si="86"/>
        <v>0.24210526315789474</v>
      </c>
      <c r="M156" s="79">
        <v>72</v>
      </c>
      <c r="N156" s="77">
        <f t="shared" si="87"/>
        <v>0.75789473684210529</v>
      </c>
      <c r="O156" s="101">
        <v>5364</v>
      </c>
      <c r="P156" s="79">
        <v>1825</v>
      </c>
      <c r="Q156" s="77">
        <f t="shared" si="88"/>
        <v>0.34023117076808351</v>
      </c>
      <c r="R156" s="79">
        <v>3539</v>
      </c>
      <c r="S156" s="77">
        <f t="shared" si="89"/>
        <v>0.65976882923191649</v>
      </c>
      <c r="T156" s="101">
        <v>4212</v>
      </c>
      <c r="U156" s="79">
        <v>1417</v>
      </c>
      <c r="V156" s="77">
        <f t="shared" si="90"/>
        <v>0.33641975308641975</v>
      </c>
      <c r="W156" s="79">
        <v>2795</v>
      </c>
      <c r="X156" s="77">
        <f t="shared" si="91"/>
        <v>0.6635802469135802</v>
      </c>
      <c r="Y156" s="101">
        <v>2216</v>
      </c>
      <c r="Z156" s="79">
        <v>610</v>
      </c>
      <c r="AA156" s="77">
        <f t="shared" si="92"/>
        <v>0.27527075812274371</v>
      </c>
      <c r="AB156" s="79">
        <v>1606</v>
      </c>
      <c r="AC156" s="77">
        <f t="shared" si="93"/>
        <v>0.72472924187725629</v>
      </c>
      <c r="AD156" s="101">
        <v>802</v>
      </c>
      <c r="AE156" s="79">
        <v>150</v>
      </c>
      <c r="AF156" s="77">
        <f t="shared" si="94"/>
        <v>0.18703241895261846</v>
      </c>
      <c r="AG156" s="79">
        <v>652</v>
      </c>
      <c r="AH156" s="77">
        <f t="shared" si="95"/>
        <v>0.81296758104738154</v>
      </c>
      <c r="AI156" s="101">
        <v>229</v>
      </c>
      <c r="AJ156" s="79">
        <v>26</v>
      </c>
      <c r="AK156" s="77">
        <f t="shared" si="96"/>
        <v>0.11353711790393013</v>
      </c>
      <c r="AL156" s="79">
        <v>203</v>
      </c>
      <c r="AM156" s="77">
        <f t="shared" si="97"/>
        <v>0.88646288209606983</v>
      </c>
      <c r="AN156" s="101">
        <f t="shared" si="98"/>
        <v>12950</v>
      </c>
      <c r="AO156" s="79">
        <f t="shared" si="101"/>
        <v>4057</v>
      </c>
      <c r="AP156" s="77">
        <f t="shared" si="99"/>
        <v>0.31328185328185326</v>
      </c>
      <c r="AQ156" s="78">
        <f t="shared" si="102"/>
        <v>8893</v>
      </c>
      <c r="AR156" s="77">
        <f t="shared" si="100"/>
        <v>0.68671814671814668</v>
      </c>
      <c r="AS156" s="98"/>
      <c r="AT156" s="272">
        <v>51</v>
      </c>
      <c r="AU156" s="342" t="s">
        <v>48</v>
      </c>
      <c r="AV156" s="11" t="s">
        <v>157</v>
      </c>
      <c r="AW156" s="225">
        <v>12052</v>
      </c>
      <c r="AX156" s="40">
        <v>3830</v>
      </c>
      <c r="AY156" s="91">
        <v>0.31778957849319617</v>
      </c>
      <c r="AZ156" s="40">
        <v>8222</v>
      </c>
      <c r="BA156" s="91">
        <v>0.68221042150680389</v>
      </c>
    </row>
    <row r="157" spans="2:53" s="12" customFormat="1" ht="13.5" customHeight="1">
      <c r="B157" s="263"/>
      <c r="C157" s="330"/>
      <c r="D157" s="70" t="s">
        <v>158</v>
      </c>
      <c r="E157" s="102">
        <v>15</v>
      </c>
      <c r="F157" s="69">
        <v>0</v>
      </c>
      <c r="G157" s="67">
        <f t="shared" si="84"/>
        <v>0</v>
      </c>
      <c r="H157" s="69">
        <v>15</v>
      </c>
      <c r="I157" s="67">
        <f t="shared" si="85"/>
        <v>1</v>
      </c>
      <c r="J157" s="102">
        <v>61</v>
      </c>
      <c r="K157" s="69">
        <v>0</v>
      </c>
      <c r="L157" s="67">
        <f t="shared" si="86"/>
        <v>0</v>
      </c>
      <c r="M157" s="69">
        <v>61</v>
      </c>
      <c r="N157" s="67">
        <f t="shared" si="87"/>
        <v>1</v>
      </c>
      <c r="O157" s="102">
        <v>3642</v>
      </c>
      <c r="P157" s="69">
        <v>65</v>
      </c>
      <c r="Q157" s="67">
        <f t="shared" si="88"/>
        <v>1.7847336628226251E-2</v>
      </c>
      <c r="R157" s="69">
        <v>3577</v>
      </c>
      <c r="S157" s="67">
        <f t="shared" si="89"/>
        <v>0.98215266337177376</v>
      </c>
      <c r="T157" s="102">
        <v>2794</v>
      </c>
      <c r="U157" s="69">
        <v>37</v>
      </c>
      <c r="V157" s="67">
        <f t="shared" si="90"/>
        <v>1.3242662848962061E-2</v>
      </c>
      <c r="W157" s="69">
        <v>2757</v>
      </c>
      <c r="X157" s="67">
        <f t="shared" si="91"/>
        <v>0.98675733715103797</v>
      </c>
      <c r="Y157" s="102">
        <v>1873</v>
      </c>
      <c r="Z157" s="69">
        <v>27</v>
      </c>
      <c r="AA157" s="67">
        <f t="shared" si="92"/>
        <v>1.4415376401494928E-2</v>
      </c>
      <c r="AB157" s="69">
        <v>1846</v>
      </c>
      <c r="AC157" s="67">
        <f t="shared" si="93"/>
        <v>0.98558462359850507</v>
      </c>
      <c r="AD157" s="102">
        <v>915</v>
      </c>
      <c r="AE157" s="69">
        <v>6</v>
      </c>
      <c r="AF157" s="67">
        <f t="shared" si="94"/>
        <v>6.5573770491803279E-3</v>
      </c>
      <c r="AG157" s="69">
        <v>909</v>
      </c>
      <c r="AH157" s="67">
        <f t="shared" si="95"/>
        <v>0.99344262295081964</v>
      </c>
      <c r="AI157" s="102">
        <v>395</v>
      </c>
      <c r="AJ157" s="69">
        <v>0</v>
      </c>
      <c r="AK157" s="67">
        <f t="shared" si="96"/>
        <v>0</v>
      </c>
      <c r="AL157" s="69">
        <v>395</v>
      </c>
      <c r="AM157" s="67">
        <f t="shared" si="97"/>
        <v>1</v>
      </c>
      <c r="AN157" s="102">
        <f t="shared" si="98"/>
        <v>9695</v>
      </c>
      <c r="AO157" s="69">
        <f t="shared" si="101"/>
        <v>135</v>
      </c>
      <c r="AP157" s="67">
        <f t="shared" si="99"/>
        <v>1.3924703455389376E-2</v>
      </c>
      <c r="AQ157" s="68">
        <f t="shared" si="102"/>
        <v>9560</v>
      </c>
      <c r="AR157" s="67">
        <f t="shared" si="100"/>
        <v>0.98607529654461057</v>
      </c>
      <c r="AS157" s="98"/>
      <c r="AT157" s="272"/>
      <c r="AU157" s="342"/>
      <c r="AV157" s="11" t="s">
        <v>158</v>
      </c>
      <c r="AW157" s="225">
        <v>9648</v>
      </c>
      <c r="AX157" s="40">
        <v>142</v>
      </c>
      <c r="AY157" s="91">
        <v>1.4718076285240465E-2</v>
      </c>
      <c r="AZ157" s="40">
        <v>9506</v>
      </c>
      <c r="BA157" s="91">
        <v>0.98528192371475953</v>
      </c>
    </row>
    <row r="158" spans="2:53" s="12" customFormat="1" ht="13.5" customHeight="1">
      <c r="B158" s="264"/>
      <c r="C158" s="332"/>
      <c r="D158" s="76" t="s">
        <v>74</v>
      </c>
      <c r="E158" s="103">
        <v>47</v>
      </c>
      <c r="F158" s="75">
        <v>6</v>
      </c>
      <c r="G158" s="13">
        <f t="shared" si="84"/>
        <v>0.1276595744680851</v>
      </c>
      <c r="H158" s="75">
        <v>41</v>
      </c>
      <c r="I158" s="13">
        <f t="shared" si="85"/>
        <v>0.87234042553191493</v>
      </c>
      <c r="J158" s="103">
        <v>156</v>
      </c>
      <c r="K158" s="75">
        <v>23</v>
      </c>
      <c r="L158" s="13">
        <f t="shared" si="86"/>
        <v>0.14743589743589744</v>
      </c>
      <c r="M158" s="75">
        <v>133</v>
      </c>
      <c r="N158" s="13">
        <f t="shared" si="87"/>
        <v>0.85256410256410253</v>
      </c>
      <c r="O158" s="103">
        <v>9006</v>
      </c>
      <c r="P158" s="75">
        <v>1890</v>
      </c>
      <c r="Q158" s="13">
        <f t="shared" si="88"/>
        <v>0.20986009327115257</v>
      </c>
      <c r="R158" s="75">
        <v>7116</v>
      </c>
      <c r="S158" s="13">
        <f t="shared" si="89"/>
        <v>0.79013990672884749</v>
      </c>
      <c r="T158" s="103">
        <v>7006</v>
      </c>
      <c r="U158" s="75">
        <v>1454</v>
      </c>
      <c r="V158" s="13">
        <f t="shared" si="90"/>
        <v>0.20753639737367971</v>
      </c>
      <c r="W158" s="75">
        <v>5552</v>
      </c>
      <c r="X158" s="13">
        <f t="shared" si="91"/>
        <v>0.79246360262632032</v>
      </c>
      <c r="Y158" s="103">
        <v>4089</v>
      </c>
      <c r="Z158" s="75">
        <v>637</v>
      </c>
      <c r="AA158" s="13">
        <f t="shared" si="92"/>
        <v>0.15578381022254831</v>
      </c>
      <c r="AB158" s="75">
        <v>3452</v>
      </c>
      <c r="AC158" s="13">
        <f t="shared" si="93"/>
        <v>0.84421618977745172</v>
      </c>
      <c r="AD158" s="103">
        <v>1717</v>
      </c>
      <c r="AE158" s="75">
        <v>156</v>
      </c>
      <c r="AF158" s="13">
        <f t="shared" si="94"/>
        <v>9.0856144437973213E-2</v>
      </c>
      <c r="AG158" s="75">
        <v>1561</v>
      </c>
      <c r="AH158" s="13">
        <f t="shared" si="95"/>
        <v>0.90914385556202681</v>
      </c>
      <c r="AI158" s="103">
        <v>624</v>
      </c>
      <c r="AJ158" s="75">
        <v>26</v>
      </c>
      <c r="AK158" s="13">
        <f t="shared" si="96"/>
        <v>4.1666666666666664E-2</v>
      </c>
      <c r="AL158" s="75">
        <v>598</v>
      </c>
      <c r="AM158" s="13">
        <f t="shared" si="97"/>
        <v>0.95833333333333337</v>
      </c>
      <c r="AN158" s="103">
        <f t="shared" si="98"/>
        <v>22645</v>
      </c>
      <c r="AO158" s="75">
        <f t="shared" si="101"/>
        <v>4192</v>
      </c>
      <c r="AP158" s="13">
        <f t="shared" si="99"/>
        <v>0.18511812762199162</v>
      </c>
      <c r="AQ158" s="34">
        <f t="shared" si="102"/>
        <v>18453</v>
      </c>
      <c r="AR158" s="13">
        <f t="shared" si="100"/>
        <v>0.81488187237800835</v>
      </c>
      <c r="AS158" s="98"/>
      <c r="AT158" s="272"/>
      <c r="AU158" s="342"/>
      <c r="AV158" s="160" t="s">
        <v>74</v>
      </c>
      <c r="AW158" s="225">
        <v>21700</v>
      </c>
      <c r="AX158" s="40">
        <v>3972</v>
      </c>
      <c r="AY158" s="91">
        <v>0.18304147465437787</v>
      </c>
      <c r="AZ158" s="40">
        <v>17728</v>
      </c>
      <c r="BA158" s="91">
        <v>0.81695852534562208</v>
      </c>
    </row>
    <row r="159" spans="2:53" s="12" customFormat="1" ht="13.5" customHeight="1">
      <c r="B159" s="262">
        <v>52</v>
      </c>
      <c r="C159" s="329" t="s">
        <v>4</v>
      </c>
      <c r="D159" s="80" t="s">
        <v>157</v>
      </c>
      <c r="E159" s="101">
        <v>4</v>
      </c>
      <c r="F159" s="79">
        <v>0</v>
      </c>
      <c r="G159" s="77">
        <f t="shared" si="84"/>
        <v>0</v>
      </c>
      <c r="H159" s="79">
        <v>4</v>
      </c>
      <c r="I159" s="77">
        <f t="shared" si="85"/>
        <v>1</v>
      </c>
      <c r="J159" s="101">
        <v>14</v>
      </c>
      <c r="K159" s="79">
        <v>3</v>
      </c>
      <c r="L159" s="77">
        <f t="shared" si="86"/>
        <v>0.21428571428571427</v>
      </c>
      <c r="M159" s="79">
        <v>11</v>
      </c>
      <c r="N159" s="77">
        <f t="shared" si="87"/>
        <v>0.7857142857142857</v>
      </c>
      <c r="O159" s="101">
        <v>4706</v>
      </c>
      <c r="P159" s="79">
        <v>1417</v>
      </c>
      <c r="Q159" s="77">
        <f t="shared" si="88"/>
        <v>0.30110497237569062</v>
      </c>
      <c r="R159" s="79">
        <v>3289</v>
      </c>
      <c r="S159" s="77">
        <f t="shared" si="89"/>
        <v>0.69889502762430944</v>
      </c>
      <c r="T159" s="101">
        <v>3888</v>
      </c>
      <c r="U159" s="79">
        <v>1148</v>
      </c>
      <c r="V159" s="77">
        <f t="shared" si="90"/>
        <v>0.29526748971193417</v>
      </c>
      <c r="W159" s="79">
        <v>2740</v>
      </c>
      <c r="X159" s="77">
        <f t="shared" si="91"/>
        <v>0.70473251028806583</v>
      </c>
      <c r="Y159" s="101">
        <v>2093</v>
      </c>
      <c r="Z159" s="79">
        <v>482</v>
      </c>
      <c r="AA159" s="77">
        <f t="shared" si="92"/>
        <v>0.23029144768275203</v>
      </c>
      <c r="AB159" s="79">
        <v>1611</v>
      </c>
      <c r="AC159" s="77">
        <f t="shared" si="93"/>
        <v>0.769708552317248</v>
      </c>
      <c r="AD159" s="101">
        <v>948</v>
      </c>
      <c r="AE159" s="79">
        <v>166</v>
      </c>
      <c r="AF159" s="77">
        <f t="shared" si="94"/>
        <v>0.17510548523206751</v>
      </c>
      <c r="AG159" s="79">
        <v>782</v>
      </c>
      <c r="AH159" s="77">
        <f t="shared" si="95"/>
        <v>0.82489451476793252</v>
      </c>
      <c r="AI159" s="101">
        <v>268</v>
      </c>
      <c r="AJ159" s="79">
        <v>32</v>
      </c>
      <c r="AK159" s="77">
        <f t="shared" si="96"/>
        <v>0.11940298507462686</v>
      </c>
      <c r="AL159" s="79">
        <v>236</v>
      </c>
      <c r="AM159" s="77">
        <f t="shared" si="97"/>
        <v>0.88059701492537312</v>
      </c>
      <c r="AN159" s="101">
        <f t="shared" si="98"/>
        <v>11921</v>
      </c>
      <c r="AO159" s="79">
        <f t="shared" si="101"/>
        <v>3248</v>
      </c>
      <c r="AP159" s="77">
        <f t="shared" si="99"/>
        <v>0.2724603640634175</v>
      </c>
      <c r="AQ159" s="78">
        <f t="shared" si="102"/>
        <v>8673</v>
      </c>
      <c r="AR159" s="77">
        <f t="shared" si="100"/>
        <v>0.72753963593658255</v>
      </c>
      <c r="AS159" s="98"/>
      <c r="AT159" s="272">
        <v>52</v>
      </c>
      <c r="AU159" s="342" t="s">
        <v>4</v>
      </c>
      <c r="AV159" s="11" t="s">
        <v>157</v>
      </c>
      <c r="AW159" s="225">
        <v>11264</v>
      </c>
      <c r="AX159" s="40">
        <v>3250</v>
      </c>
      <c r="AY159" s="91">
        <v>0.28852982954545453</v>
      </c>
      <c r="AZ159" s="40">
        <v>8014</v>
      </c>
      <c r="BA159" s="91">
        <v>0.71147017045454541</v>
      </c>
    </row>
    <row r="160" spans="2:53" s="12" customFormat="1" ht="13.5" customHeight="1">
      <c r="B160" s="263"/>
      <c r="C160" s="330"/>
      <c r="D160" s="70" t="s">
        <v>158</v>
      </c>
      <c r="E160" s="102">
        <v>3</v>
      </c>
      <c r="F160" s="69">
        <v>0</v>
      </c>
      <c r="G160" s="67">
        <f t="shared" si="84"/>
        <v>0</v>
      </c>
      <c r="H160" s="69">
        <v>3</v>
      </c>
      <c r="I160" s="67">
        <f t="shared" si="85"/>
        <v>1</v>
      </c>
      <c r="J160" s="102">
        <v>6</v>
      </c>
      <c r="K160" s="69">
        <v>0</v>
      </c>
      <c r="L160" s="67">
        <f t="shared" si="86"/>
        <v>0</v>
      </c>
      <c r="M160" s="69">
        <v>6</v>
      </c>
      <c r="N160" s="67">
        <f t="shared" si="87"/>
        <v>1</v>
      </c>
      <c r="O160" s="102">
        <v>2409</v>
      </c>
      <c r="P160" s="69">
        <v>39</v>
      </c>
      <c r="Q160" s="67">
        <f t="shared" si="88"/>
        <v>1.61892901618929E-2</v>
      </c>
      <c r="R160" s="69">
        <v>2370</v>
      </c>
      <c r="S160" s="67">
        <f t="shared" si="89"/>
        <v>0.98381070983810714</v>
      </c>
      <c r="T160" s="102">
        <v>1856</v>
      </c>
      <c r="U160" s="69">
        <v>42</v>
      </c>
      <c r="V160" s="67">
        <f t="shared" si="90"/>
        <v>2.2629310344827586E-2</v>
      </c>
      <c r="W160" s="69">
        <v>1814</v>
      </c>
      <c r="X160" s="67">
        <f t="shared" si="91"/>
        <v>0.97737068965517238</v>
      </c>
      <c r="Y160" s="102">
        <v>1334</v>
      </c>
      <c r="Z160" s="69">
        <v>7</v>
      </c>
      <c r="AA160" s="67">
        <f t="shared" si="92"/>
        <v>5.2473763118440781E-3</v>
      </c>
      <c r="AB160" s="69">
        <v>1327</v>
      </c>
      <c r="AC160" s="67">
        <f t="shared" si="93"/>
        <v>0.99475262368815587</v>
      </c>
      <c r="AD160" s="102">
        <v>750</v>
      </c>
      <c r="AE160" s="69">
        <v>5</v>
      </c>
      <c r="AF160" s="67">
        <f t="shared" si="94"/>
        <v>6.6666666666666671E-3</v>
      </c>
      <c r="AG160" s="69">
        <v>745</v>
      </c>
      <c r="AH160" s="67">
        <f t="shared" si="95"/>
        <v>0.99333333333333329</v>
      </c>
      <c r="AI160" s="102">
        <v>308</v>
      </c>
      <c r="AJ160" s="69">
        <v>2</v>
      </c>
      <c r="AK160" s="67">
        <f t="shared" si="96"/>
        <v>6.4935064935064939E-3</v>
      </c>
      <c r="AL160" s="69">
        <v>306</v>
      </c>
      <c r="AM160" s="67">
        <f t="shared" si="97"/>
        <v>0.99350649350649356</v>
      </c>
      <c r="AN160" s="102">
        <f t="shared" si="98"/>
        <v>6666</v>
      </c>
      <c r="AO160" s="69">
        <f t="shared" si="101"/>
        <v>95</v>
      </c>
      <c r="AP160" s="67">
        <f t="shared" si="99"/>
        <v>1.4251425142514252E-2</v>
      </c>
      <c r="AQ160" s="68">
        <f t="shared" si="102"/>
        <v>6571</v>
      </c>
      <c r="AR160" s="67">
        <f t="shared" si="100"/>
        <v>0.98574857485748579</v>
      </c>
      <c r="AS160" s="98"/>
      <c r="AT160" s="272"/>
      <c r="AU160" s="342"/>
      <c r="AV160" s="11" t="s">
        <v>158</v>
      </c>
      <c r="AW160" s="225">
        <v>6676</v>
      </c>
      <c r="AX160" s="40">
        <v>93</v>
      </c>
      <c r="AY160" s="91">
        <v>1.3930497303774715E-2</v>
      </c>
      <c r="AZ160" s="40">
        <v>6583</v>
      </c>
      <c r="BA160" s="91">
        <v>0.98606950269622529</v>
      </c>
    </row>
    <row r="161" spans="2:53" s="12" customFormat="1" ht="13.5" customHeight="1">
      <c r="B161" s="264"/>
      <c r="C161" s="332"/>
      <c r="D161" s="76" t="s">
        <v>74</v>
      </c>
      <c r="E161" s="103">
        <v>7</v>
      </c>
      <c r="F161" s="75">
        <v>0</v>
      </c>
      <c r="G161" s="13">
        <f t="shared" si="84"/>
        <v>0</v>
      </c>
      <c r="H161" s="75">
        <v>7</v>
      </c>
      <c r="I161" s="13">
        <f t="shared" si="85"/>
        <v>1</v>
      </c>
      <c r="J161" s="103">
        <v>20</v>
      </c>
      <c r="K161" s="75">
        <v>3</v>
      </c>
      <c r="L161" s="13">
        <f t="shared" si="86"/>
        <v>0.15</v>
      </c>
      <c r="M161" s="75">
        <v>17</v>
      </c>
      <c r="N161" s="13">
        <f t="shared" si="87"/>
        <v>0.85</v>
      </c>
      <c r="O161" s="103">
        <v>7115</v>
      </c>
      <c r="P161" s="75">
        <v>1456</v>
      </c>
      <c r="Q161" s="13">
        <f t="shared" si="88"/>
        <v>0.20463808854532678</v>
      </c>
      <c r="R161" s="75">
        <v>5659</v>
      </c>
      <c r="S161" s="13">
        <f t="shared" si="89"/>
        <v>0.79536191145467328</v>
      </c>
      <c r="T161" s="103">
        <v>5744</v>
      </c>
      <c r="U161" s="75">
        <v>1190</v>
      </c>
      <c r="V161" s="13">
        <f t="shared" si="90"/>
        <v>0.20717270194986073</v>
      </c>
      <c r="W161" s="75">
        <v>4554</v>
      </c>
      <c r="X161" s="13">
        <f t="shared" si="91"/>
        <v>0.7928272980501393</v>
      </c>
      <c r="Y161" s="103">
        <v>3427</v>
      </c>
      <c r="Z161" s="75">
        <v>489</v>
      </c>
      <c r="AA161" s="13">
        <f t="shared" si="92"/>
        <v>0.14269039976655967</v>
      </c>
      <c r="AB161" s="75">
        <v>2938</v>
      </c>
      <c r="AC161" s="13">
        <f t="shared" si="93"/>
        <v>0.85730960023344027</v>
      </c>
      <c r="AD161" s="103">
        <v>1698</v>
      </c>
      <c r="AE161" s="75">
        <v>171</v>
      </c>
      <c r="AF161" s="13">
        <f t="shared" si="94"/>
        <v>0.10070671378091872</v>
      </c>
      <c r="AG161" s="75">
        <v>1527</v>
      </c>
      <c r="AH161" s="13">
        <f t="shared" si="95"/>
        <v>0.89929328621908122</v>
      </c>
      <c r="AI161" s="103">
        <v>576</v>
      </c>
      <c r="AJ161" s="75">
        <v>34</v>
      </c>
      <c r="AK161" s="13">
        <f t="shared" si="96"/>
        <v>5.9027777777777776E-2</v>
      </c>
      <c r="AL161" s="75">
        <v>542</v>
      </c>
      <c r="AM161" s="13">
        <f t="shared" si="97"/>
        <v>0.94097222222222221</v>
      </c>
      <c r="AN161" s="103">
        <f t="shared" si="98"/>
        <v>18587</v>
      </c>
      <c r="AO161" s="75">
        <f t="shared" si="101"/>
        <v>3343</v>
      </c>
      <c r="AP161" s="13">
        <f t="shared" si="99"/>
        <v>0.17985688922365095</v>
      </c>
      <c r="AQ161" s="34">
        <f t="shared" si="102"/>
        <v>15244</v>
      </c>
      <c r="AR161" s="13">
        <f t="shared" si="100"/>
        <v>0.82014311077634905</v>
      </c>
      <c r="AS161" s="98"/>
      <c r="AT161" s="272"/>
      <c r="AU161" s="342"/>
      <c r="AV161" s="160" t="s">
        <v>74</v>
      </c>
      <c r="AW161" s="225">
        <v>17940</v>
      </c>
      <c r="AX161" s="40">
        <v>3343</v>
      </c>
      <c r="AY161" s="91">
        <v>0.18634336677814939</v>
      </c>
      <c r="AZ161" s="40">
        <v>14597</v>
      </c>
      <c r="BA161" s="91">
        <v>0.81365663322185067</v>
      </c>
    </row>
    <row r="162" spans="2:53" s="12" customFormat="1" ht="13.5" customHeight="1">
      <c r="B162" s="262">
        <v>53</v>
      </c>
      <c r="C162" s="329" t="s">
        <v>22</v>
      </c>
      <c r="D162" s="80" t="s">
        <v>157</v>
      </c>
      <c r="E162" s="101">
        <v>17</v>
      </c>
      <c r="F162" s="79">
        <v>3</v>
      </c>
      <c r="G162" s="77">
        <f t="shared" si="84"/>
        <v>0.17647058823529413</v>
      </c>
      <c r="H162" s="79">
        <v>14</v>
      </c>
      <c r="I162" s="77">
        <f t="shared" si="85"/>
        <v>0.82352941176470584</v>
      </c>
      <c r="J162" s="101">
        <v>32</v>
      </c>
      <c r="K162" s="79">
        <v>3</v>
      </c>
      <c r="L162" s="77">
        <f t="shared" si="86"/>
        <v>9.375E-2</v>
      </c>
      <c r="M162" s="79">
        <v>29</v>
      </c>
      <c r="N162" s="77">
        <f t="shared" si="87"/>
        <v>0.90625</v>
      </c>
      <c r="O162" s="101">
        <v>2064</v>
      </c>
      <c r="P162" s="79">
        <v>491</v>
      </c>
      <c r="Q162" s="77">
        <f t="shared" si="88"/>
        <v>0.23788759689922481</v>
      </c>
      <c r="R162" s="79">
        <v>1573</v>
      </c>
      <c r="S162" s="77">
        <f t="shared" si="89"/>
        <v>0.76211240310077522</v>
      </c>
      <c r="T162" s="101">
        <v>1819</v>
      </c>
      <c r="U162" s="79">
        <v>449</v>
      </c>
      <c r="V162" s="77">
        <f t="shared" si="90"/>
        <v>0.24683892248488179</v>
      </c>
      <c r="W162" s="79">
        <v>1370</v>
      </c>
      <c r="X162" s="77">
        <f t="shared" si="91"/>
        <v>0.75316107751511818</v>
      </c>
      <c r="Y162" s="101">
        <v>926</v>
      </c>
      <c r="Z162" s="79">
        <v>161</v>
      </c>
      <c r="AA162" s="77">
        <f t="shared" si="92"/>
        <v>0.17386609071274298</v>
      </c>
      <c r="AB162" s="79">
        <v>765</v>
      </c>
      <c r="AC162" s="77">
        <f t="shared" si="93"/>
        <v>0.82613390928725705</v>
      </c>
      <c r="AD162" s="101">
        <v>348</v>
      </c>
      <c r="AE162" s="79">
        <v>37</v>
      </c>
      <c r="AF162" s="77">
        <f t="shared" si="94"/>
        <v>0.10632183908045977</v>
      </c>
      <c r="AG162" s="79">
        <v>311</v>
      </c>
      <c r="AH162" s="77">
        <f t="shared" si="95"/>
        <v>0.89367816091954022</v>
      </c>
      <c r="AI162" s="101">
        <v>99</v>
      </c>
      <c r="AJ162" s="79">
        <v>6</v>
      </c>
      <c r="AK162" s="77">
        <f t="shared" si="96"/>
        <v>6.0606060606060608E-2</v>
      </c>
      <c r="AL162" s="79">
        <v>93</v>
      </c>
      <c r="AM162" s="77">
        <f t="shared" si="97"/>
        <v>0.93939393939393945</v>
      </c>
      <c r="AN162" s="101">
        <f t="shared" si="98"/>
        <v>5305</v>
      </c>
      <c r="AO162" s="79">
        <f t="shared" si="101"/>
        <v>1150</v>
      </c>
      <c r="AP162" s="77">
        <f t="shared" si="99"/>
        <v>0.21677662582469368</v>
      </c>
      <c r="AQ162" s="78">
        <f t="shared" si="102"/>
        <v>4155</v>
      </c>
      <c r="AR162" s="77">
        <f t="shared" si="100"/>
        <v>0.7832233741753063</v>
      </c>
      <c r="AS162" s="98"/>
      <c r="AT162" s="272">
        <v>53</v>
      </c>
      <c r="AU162" s="342" t="s">
        <v>22</v>
      </c>
      <c r="AV162" s="11" t="s">
        <v>157</v>
      </c>
      <c r="AW162" s="225">
        <v>5118</v>
      </c>
      <c r="AX162" s="40">
        <v>1156</v>
      </c>
      <c r="AY162" s="91">
        <v>0.22586948026572881</v>
      </c>
      <c r="AZ162" s="40">
        <v>3962</v>
      </c>
      <c r="BA162" s="91">
        <v>0.77413051973427116</v>
      </c>
    </row>
    <row r="163" spans="2:53" s="12" customFormat="1" ht="13.5" customHeight="1">
      <c r="B163" s="263"/>
      <c r="C163" s="330"/>
      <c r="D163" s="70" t="s">
        <v>158</v>
      </c>
      <c r="E163" s="102">
        <v>13</v>
      </c>
      <c r="F163" s="69">
        <v>0</v>
      </c>
      <c r="G163" s="67">
        <f t="shared" si="84"/>
        <v>0</v>
      </c>
      <c r="H163" s="69">
        <v>13</v>
      </c>
      <c r="I163" s="67">
        <f t="shared" si="85"/>
        <v>1</v>
      </c>
      <c r="J163" s="102">
        <v>34</v>
      </c>
      <c r="K163" s="69">
        <v>2</v>
      </c>
      <c r="L163" s="67">
        <f t="shared" si="86"/>
        <v>5.8823529411764705E-2</v>
      </c>
      <c r="M163" s="69">
        <v>32</v>
      </c>
      <c r="N163" s="67">
        <f t="shared" si="87"/>
        <v>0.94117647058823528</v>
      </c>
      <c r="O163" s="102">
        <v>1862</v>
      </c>
      <c r="P163" s="69">
        <v>78</v>
      </c>
      <c r="Q163" s="67">
        <f t="shared" si="88"/>
        <v>4.1890440386680987E-2</v>
      </c>
      <c r="R163" s="69">
        <v>1784</v>
      </c>
      <c r="S163" s="67">
        <f t="shared" si="89"/>
        <v>0.95810955961331901</v>
      </c>
      <c r="T163" s="102">
        <v>1528</v>
      </c>
      <c r="U163" s="69">
        <v>58</v>
      </c>
      <c r="V163" s="67">
        <f t="shared" si="90"/>
        <v>3.7958115183246072E-2</v>
      </c>
      <c r="W163" s="69">
        <v>1470</v>
      </c>
      <c r="X163" s="67">
        <f t="shared" si="91"/>
        <v>0.9620418848167539</v>
      </c>
      <c r="Y163" s="102">
        <v>1015</v>
      </c>
      <c r="Z163" s="69">
        <v>24</v>
      </c>
      <c r="AA163" s="67">
        <f t="shared" si="92"/>
        <v>2.3645320197044337E-2</v>
      </c>
      <c r="AB163" s="69">
        <v>991</v>
      </c>
      <c r="AC163" s="67">
        <f t="shared" si="93"/>
        <v>0.97635467980295565</v>
      </c>
      <c r="AD163" s="102">
        <v>425</v>
      </c>
      <c r="AE163" s="69">
        <v>7</v>
      </c>
      <c r="AF163" s="67">
        <f t="shared" si="94"/>
        <v>1.6470588235294119E-2</v>
      </c>
      <c r="AG163" s="69">
        <v>418</v>
      </c>
      <c r="AH163" s="67">
        <f t="shared" si="95"/>
        <v>0.98352941176470587</v>
      </c>
      <c r="AI163" s="102">
        <v>154</v>
      </c>
      <c r="AJ163" s="69">
        <v>1</v>
      </c>
      <c r="AK163" s="67">
        <f t="shared" si="96"/>
        <v>6.4935064935064939E-3</v>
      </c>
      <c r="AL163" s="69">
        <v>153</v>
      </c>
      <c r="AM163" s="67">
        <f t="shared" si="97"/>
        <v>0.99350649350649356</v>
      </c>
      <c r="AN163" s="102">
        <f t="shared" si="98"/>
        <v>5031</v>
      </c>
      <c r="AO163" s="69">
        <f t="shared" si="101"/>
        <v>170</v>
      </c>
      <c r="AP163" s="67">
        <f t="shared" si="99"/>
        <v>3.3790498906777974E-2</v>
      </c>
      <c r="AQ163" s="68">
        <f t="shared" si="102"/>
        <v>4861</v>
      </c>
      <c r="AR163" s="67">
        <f t="shared" si="100"/>
        <v>0.96620950109322201</v>
      </c>
      <c r="AS163" s="98"/>
      <c r="AT163" s="272"/>
      <c r="AU163" s="342"/>
      <c r="AV163" s="11" t="s">
        <v>158</v>
      </c>
      <c r="AW163" s="225">
        <v>4921</v>
      </c>
      <c r="AX163" s="40">
        <v>190</v>
      </c>
      <c r="AY163" s="91">
        <v>3.8610038610038609E-2</v>
      </c>
      <c r="AZ163" s="40">
        <v>4731</v>
      </c>
      <c r="BA163" s="91">
        <v>0.96138996138996136</v>
      </c>
    </row>
    <row r="164" spans="2:53" s="12" customFormat="1" ht="13.5" customHeight="1">
      <c r="B164" s="264"/>
      <c r="C164" s="332"/>
      <c r="D164" s="76" t="s">
        <v>74</v>
      </c>
      <c r="E164" s="103">
        <v>30</v>
      </c>
      <c r="F164" s="75">
        <v>3</v>
      </c>
      <c r="G164" s="13">
        <f t="shared" si="84"/>
        <v>0.1</v>
      </c>
      <c r="H164" s="75">
        <v>27</v>
      </c>
      <c r="I164" s="13">
        <f t="shared" si="85"/>
        <v>0.9</v>
      </c>
      <c r="J164" s="103">
        <v>66</v>
      </c>
      <c r="K164" s="75">
        <v>5</v>
      </c>
      <c r="L164" s="13">
        <f t="shared" si="86"/>
        <v>7.575757575757576E-2</v>
      </c>
      <c r="M164" s="75">
        <v>61</v>
      </c>
      <c r="N164" s="13">
        <f t="shared" si="87"/>
        <v>0.9242424242424242</v>
      </c>
      <c r="O164" s="103">
        <v>3926</v>
      </c>
      <c r="P164" s="75">
        <v>569</v>
      </c>
      <c r="Q164" s="13">
        <f t="shared" si="88"/>
        <v>0.14493122771268466</v>
      </c>
      <c r="R164" s="75">
        <v>3357</v>
      </c>
      <c r="S164" s="13">
        <f t="shared" si="89"/>
        <v>0.85506877228731537</v>
      </c>
      <c r="T164" s="103">
        <v>3347</v>
      </c>
      <c r="U164" s="75">
        <v>507</v>
      </c>
      <c r="V164" s="13">
        <f t="shared" si="90"/>
        <v>0.15147893636092022</v>
      </c>
      <c r="W164" s="75">
        <v>2840</v>
      </c>
      <c r="X164" s="13">
        <f t="shared" si="91"/>
        <v>0.84852106363907975</v>
      </c>
      <c r="Y164" s="103">
        <v>1941</v>
      </c>
      <c r="Z164" s="75">
        <v>185</v>
      </c>
      <c r="AA164" s="13">
        <f t="shared" si="92"/>
        <v>9.5311695002575997E-2</v>
      </c>
      <c r="AB164" s="75">
        <v>1756</v>
      </c>
      <c r="AC164" s="13">
        <f t="shared" si="93"/>
        <v>0.90468830499742403</v>
      </c>
      <c r="AD164" s="103">
        <v>773</v>
      </c>
      <c r="AE164" s="75">
        <v>44</v>
      </c>
      <c r="AF164" s="13">
        <f t="shared" si="94"/>
        <v>5.6921086675291076E-2</v>
      </c>
      <c r="AG164" s="75">
        <v>729</v>
      </c>
      <c r="AH164" s="13">
        <f t="shared" si="95"/>
        <v>0.94307891332470895</v>
      </c>
      <c r="AI164" s="103">
        <v>253</v>
      </c>
      <c r="AJ164" s="75">
        <v>7</v>
      </c>
      <c r="AK164" s="13">
        <f t="shared" si="96"/>
        <v>2.766798418972332E-2</v>
      </c>
      <c r="AL164" s="75">
        <v>246</v>
      </c>
      <c r="AM164" s="13">
        <f t="shared" si="97"/>
        <v>0.97233201581027673</v>
      </c>
      <c r="AN164" s="103">
        <f t="shared" si="98"/>
        <v>10336</v>
      </c>
      <c r="AO164" s="75">
        <f t="shared" si="101"/>
        <v>1320</v>
      </c>
      <c r="AP164" s="13">
        <f t="shared" si="99"/>
        <v>0.12770897832817338</v>
      </c>
      <c r="AQ164" s="34">
        <f t="shared" si="102"/>
        <v>9016</v>
      </c>
      <c r="AR164" s="13">
        <f t="shared" si="100"/>
        <v>0.87229102167182659</v>
      </c>
      <c r="AS164" s="98"/>
      <c r="AT164" s="272"/>
      <c r="AU164" s="342"/>
      <c r="AV164" s="160" t="s">
        <v>74</v>
      </c>
      <c r="AW164" s="225">
        <v>10039</v>
      </c>
      <c r="AX164" s="40">
        <v>1346</v>
      </c>
      <c r="AY164" s="91">
        <v>0.13407709931268055</v>
      </c>
      <c r="AZ164" s="40">
        <v>8693</v>
      </c>
      <c r="BA164" s="91">
        <v>0.86592290068731947</v>
      </c>
    </row>
    <row r="165" spans="2:53" s="12" customFormat="1" ht="13.5" customHeight="1">
      <c r="B165" s="262">
        <v>54</v>
      </c>
      <c r="C165" s="329" t="s">
        <v>28</v>
      </c>
      <c r="D165" s="80" t="s">
        <v>157</v>
      </c>
      <c r="E165" s="101">
        <v>22</v>
      </c>
      <c r="F165" s="79">
        <v>1</v>
      </c>
      <c r="G165" s="77">
        <f t="shared" si="84"/>
        <v>4.5454545454545456E-2</v>
      </c>
      <c r="H165" s="79">
        <v>21</v>
      </c>
      <c r="I165" s="77">
        <f t="shared" si="85"/>
        <v>0.95454545454545459</v>
      </c>
      <c r="J165" s="101">
        <v>69</v>
      </c>
      <c r="K165" s="79">
        <v>8</v>
      </c>
      <c r="L165" s="77">
        <f t="shared" si="86"/>
        <v>0.11594202898550725</v>
      </c>
      <c r="M165" s="79">
        <v>61</v>
      </c>
      <c r="N165" s="77">
        <f t="shared" si="87"/>
        <v>0.88405797101449279</v>
      </c>
      <c r="O165" s="101">
        <v>3855</v>
      </c>
      <c r="P165" s="79">
        <v>891</v>
      </c>
      <c r="Q165" s="77">
        <f t="shared" si="88"/>
        <v>0.23112840466926071</v>
      </c>
      <c r="R165" s="79">
        <v>2964</v>
      </c>
      <c r="S165" s="77">
        <f t="shared" si="89"/>
        <v>0.76887159533073934</v>
      </c>
      <c r="T165" s="101">
        <v>3317</v>
      </c>
      <c r="U165" s="79">
        <v>757</v>
      </c>
      <c r="V165" s="77">
        <f t="shared" si="90"/>
        <v>0.22821826952065119</v>
      </c>
      <c r="W165" s="79">
        <v>2560</v>
      </c>
      <c r="X165" s="77">
        <f t="shared" si="91"/>
        <v>0.77178173047934884</v>
      </c>
      <c r="Y165" s="101">
        <v>1807</v>
      </c>
      <c r="Z165" s="79">
        <v>309</v>
      </c>
      <c r="AA165" s="77">
        <f t="shared" si="92"/>
        <v>0.17100166021029331</v>
      </c>
      <c r="AB165" s="79">
        <v>1498</v>
      </c>
      <c r="AC165" s="77">
        <f t="shared" si="93"/>
        <v>0.82899833978970672</v>
      </c>
      <c r="AD165" s="101">
        <v>762</v>
      </c>
      <c r="AE165" s="79">
        <v>93</v>
      </c>
      <c r="AF165" s="77">
        <f t="shared" si="94"/>
        <v>0.12204724409448819</v>
      </c>
      <c r="AG165" s="79">
        <v>669</v>
      </c>
      <c r="AH165" s="77">
        <f t="shared" si="95"/>
        <v>0.87795275590551181</v>
      </c>
      <c r="AI165" s="101">
        <v>183</v>
      </c>
      <c r="AJ165" s="79">
        <v>6</v>
      </c>
      <c r="AK165" s="77">
        <f t="shared" si="96"/>
        <v>3.2786885245901641E-2</v>
      </c>
      <c r="AL165" s="79">
        <v>177</v>
      </c>
      <c r="AM165" s="77">
        <f t="shared" si="97"/>
        <v>0.96721311475409832</v>
      </c>
      <c r="AN165" s="101">
        <f t="shared" si="98"/>
        <v>10015</v>
      </c>
      <c r="AO165" s="79">
        <f t="shared" si="101"/>
        <v>2065</v>
      </c>
      <c r="AP165" s="77">
        <f t="shared" si="99"/>
        <v>0.20619071392910635</v>
      </c>
      <c r="AQ165" s="78">
        <f t="shared" si="102"/>
        <v>7950</v>
      </c>
      <c r="AR165" s="77">
        <f t="shared" si="100"/>
        <v>0.79380928607089363</v>
      </c>
      <c r="AS165" s="98"/>
      <c r="AT165" s="272">
        <v>54</v>
      </c>
      <c r="AU165" s="342" t="s">
        <v>28</v>
      </c>
      <c r="AV165" s="11" t="s">
        <v>157</v>
      </c>
      <c r="AW165" s="225">
        <v>9516</v>
      </c>
      <c r="AX165" s="40">
        <v>1843</v>
      </c>
      <c r="AY165" s="91">
        <v>0.19367381252627155</v>
      </c>
      <c r="AZ165" s="40">
        <v>7673</v>
      </c>
      <c r="BA165" s="91">
        <v>0.80632618747372842</v>
      </c>
    </row>
    <row r="166" spans="2:53" s="12" customFormat="1" ht="13.5" customHeight="1">
      <c r="B166" s="263"/>
      <c r="C166" s="330"/>
      <c r="D166" s="70" t="s">
        <v>158</v>
      </c>
      <c r="E166" s="102">
        <v>18</v>
      </c>
      <c r="F166" s="69">
        <v>1</v>
      </c>
      <c r="G166" s="67">
        <f t="shared" si="84"/>
        <v>5.5555555555555552E-2</v>
      </c>
      <c r="H166" s="69">
        <v>17</v>
      </c>
      <c r="I166" s="67">
        <f t="shared" si="85"/>
        <v>0.94444444444444442</v>
      </c>
      <c r="J166" s="102">
        <v>57</v>
      </c>
      <c r="K166" s="69">
        <v>0</v>
      </c>
      <c r="L166" s="67">
        <f t="shared" si="86"/>
        <v>0</v>
      </c>
      <c r="M166" s="69">
        <v>57</v>
      </c>
      <c r="N166" s="67">
        <f t="shared" si="87"/>
        <v>1</v>
      </c>
      <c r="O166" s="102">
        <v>2683</v>
      </c>
      <c r="P166" s="69">
        <v>54</v>
      </c>
      <c r="Q166" s="67">
        <f t="shared" si="88"/>
        <v>2.0126723816623181E-2</v>
      </c>
      <c r="R166" s="69">
        <v>2629</v>
      </c>
      <c r="S166" s="67">
        <f t="shared" si="89"/>
        <v>0.97987327618337683</v>
      </c>
      <c r="T166" s="102">
        <v>2082</v>
      </c>
      <c r="U166" s="69">
        <v>24</v>
      </c>
      <c r="V166" s="67">
        <f t="shared" si="90"/>
        <v>1.1527377521613832E-2</v>
      </c>
      <c r="W166" s="69">
        <v>2058</v>
      </c>
      <c r="X166" s="67">
        <f t="shared" si="91"/>
        <v>0.98847262247838619</v>
      </c>
      <c r="Y166" s="102">
        <v>1422</v>
      </c>
      <c r="Z166" s="69">
        <v>10</v>
      </c>
      <c r="AA166" s="67">
        <f t="shared" si="92"/>
        <v>7.0323488045007029E-3</v>
      </c>
      <c r="AB166" s="69">
        <v>1412</v>
      </c>
      <c r="AC166" s="67">
        <f t="shared" si="93"/>
        <v>0.99296765119549935</v>
      </c>
      <c r="AD166" s="102">
        <v>651</v>
      </c>
      <c r="AE166" s="69">
        <v>4</v>
      </c>
      <c r="AF166" s="67">
        <f t="shared" si="94"/>
        <v>6.1443932411674347E-3</v>
      </c>
      <c r="AG166" s="69">
        <v>647</v>
      </c>
      <c r="AH166" s="67">
        <f t="shared" si="95"/>
        <v>0.99385560675883255</v>
      </c>
      <c r="AI166" s="102">
        <v>250</v>
      </c>
      <c r="AJ166" s="69">
        <v>0</v>
      </c>
      <c r="AK166" s="67">
        <f t="shared" si="96"/>
        <v>0</v>
      </c>
      <c r="AL166" s="69">
        <v>250</v>
      </c>
      <c r="AM166" s="67">
        <f t="shared" si="97"/>
        <v>1</v>
      </c>
      <c r="AN166" s="102">
        <f t="shared" si="98"/>
        <v>7163</v>
      </c>
      <c r="AO166" s="69">
        <f t="shared" si="101"/>
        <v>93</v>
      </c>
      <c r="AP166" s="67">
        <f t="shared" si="99"/>
        <v>1.2983386849085579E-2</v>
      </c>
      <c r="AQ166" s="68">
        <f t="shared" si="102"/>
        <v>7070</v>
      </c>
      <c r="AR166" s="67">
        <f t="shared" si="100"/>
        <v>0.98701661315091438</v>
      </c>
      <c r="AS166" s="98"/>
      <c r="AT166" s="272"/>
      <c r="AU166" s="342"/>
      <c r="AV166" s="11" t="s">
        <v>158</v>
      </c>
      <c r="AW166" s="225">
        <v>7108</v>
      </c>
      <c r="AX166" s="40">
        <v>84</v>
      </c>
      <c r="AY166" s="91">
        <v>1.1817670230725942E-2</v>
      </c>
      <c r="AZ166" s="40">
        <v>7024</v>
      </c>
      <c r="BA166" s="91">
        <v>0.988182329769274</v>
      </c>
    </row>
    <row r="167" spans="2:53" s="12" customFormat="1" ht="13.5" customHeight="1">
      <c r="B167" s="264"/>
      <c r="C167" s="332"/>
      <c r="D167" s="76" t="s">
        <v>74</v>
      </c>
      <c r="E167" s="103">
        <v>40</v>
      </c>
      <c r="F167" s="75">
        <v>2</v>
      </c>
      <c r="G167" s="13">
        <f t="shared" si="84"/>
        <v>0.05</v>
      </c>
      <c r="H167" s="75">
        <v>38</v>
      </c>
      <c r="I167" s="13">
        <f t="shared" si="85"/>
        <v>0.95</v>
      </c>
      <c r="J167" s="103">
        <v>126</v>
      </c>
      <c r="K167" s="75">
        <v>8</v>
      </c>
      <c r="L167" s="13">
        <f t="shared" si="86"/>
        <v>6.3492063492063489E-2</v>
      </c>
      <c r="M167" s="75">
        <v>118</v>
      </c>
      <c r="N167" s="13">
        <f t="shared" si="87"/>
        <v>0.93650793650793651</v>
      </c>
      <c r="O167" s="103">
        <v>6538</v>
      </c>
      <c r="P167" s="75">
        <v>945</v>
      </c>
      <c r="Q167" s="13">
        <f t="shared" si="88"/>
        <v>0.14453961456102785</v>
      </c>
      <c r="R167" s="75">
        <v>5593</v>
      </c>
      <c r="S167" s="13">
        <f t="shared" si="89"/>
        <v>0.85546038543897218</v>
      </c>
      <c r="T167" s="103">
        <v>5399</v>
      </c>
      <c r="U167" s="75">
        <v>781</v>
      </c>
      <c r="V167" s="13">
        <f t="shared" si="90"/>
        <v>0.14465641785515837</v>
      </c>
      <c r="W167" s="75">
        <v>4618</v>
      </c>
      <c r="X167" s="13">
        <f t="shared" si="91"/>
        <v>0.85534358214484163</v>
      </c>
      <c r="Y167" s="103">
        <v>3229</v>
      </c>
      <c r="Z167" s="75">
        <v>319</v>
      </c>
      <c r="AA167" s="13">
        <f t="shared" si="92"/>
        <v>9.8792195726231033E-2</v>
      </c>
      <c r="AB167" s="75">
        <v>2910</v>
      </c>
      <c r="AC167" s="13">
        <f t="shared" si="93"/>
        <v>0.90120780427376901</v>
      </c>
      <c r="AD167" s="103">
        <v>1413</v>
      </c>
      <c r="AE167" s="75">
        <v>97</v>
      </c>
      <c r="AF167" s="13">
        <f t="shared" si="94"/>
        <v>6.8648266100495403E-2</v>
      </c>
      <c r="AG167" s="75">
        <v>1316</v>
      </c>
      <c r="AH167" s="13">
        <f t="shared" si="95"/>
        <v>0.93135173389950465</v>
      </c>
      <c r="AI167" s="103">
        <v>433</v>
      </c>
      <c r="AJ167" s="75">
        <v>6</v>
      </c>
      <c r="AK167" s="13">
        <f t="shared" si="96"/>
        <v>1.3856812933025405E-2</v>
      </c>
      <c r="AL167" s="75">
        <v>427</v>
      </c>
      <c r="AM167" s="13">
        <f t="shared" si="97"/>
        <v>0.98614318706697457</v>
      </c>
      <c r="AN167" s="103">
        <f t="shared" si="98"/>
        <v>17178</v>
      </c>
      <c r="AO167" s="75">
        <f t="shared" si="101"/>
        <v>2158</v>
      </c>
      <c r="AP167" s="13">
        <f t="shared" si="99"/>
        <v>0.12562580044242636</v>
      </c>
      <c r="AQ167" s="34">
        <f t="shared" si="102"/>
        <v>15020</v>
      </c>
      <c r="AR167" s="13">
        <f t="shared" si="100"/>
        <v>0.87437419955757367</v>
      </c>
      <c r="AS167" s="98"/>
      <c r="AT167" s="272"/>
      <c r="AU167" s="342"/>
      <c r="AV167" s="160" t="s">
        <v>74</v>
      </c>
      <c r="AW167" s="225">
        <v>16624</v>
      </c>
      <c r="AX167" s="40">
        <v>1927</v>
      </c>
      <c r="AY167" s="91">
        <v>0.1159167468719923</v>
      </c>
      <c r="AZ167" s="40">
        <v>14697</v>
      </c>
      <c r="BA167" s="91">
        <v>0.88408325312800773</v>
      </c>
    </row>
    <row r="168" spans="2:53" s="12" customFormat="1" ht="13.5" customHeight="1">
      <c r="B168" s="262">
        <v>55</v>
      </c>
      <c r="C168" s="329" t="s">
        <v>17</v>
      </c>
      <c r="D168" s="80" t="s">
        <v>157</v>
      </c>
      <c r="E168" s="101">
        <v>10</v>
      </c>
      <c r="F168" s="79">
        <v>1</v>
      </c>
      <c r="G168" s="77">
        <f t="shared" si="84"/>
        <v>0.1</v>
      </c>
      <c r="H168" s="79">
        <v>9</v>
      </c>
      <c r="I168" s="77">
        <f t="shared" si="85"/>
        <v>0.9</v>
      </c>
      <c r="J168" s="101">
        <v>44</v>
      </c>
      <c r="K168" s="79">
        <v>6</v>
      </c>
      <c r="L168" s="77">
        <f t="shared" si="86"/>
        <v>0.13636363636363635</v>
      </c>
      <c r="M168" s="79">
        <v>38</v>
      </c>
      <c r="N168" s="77">
        <f t="shared" si="87"/>
        <v>0.86363636363636365</v>
      </c>
      <c r="O168" s="101">
        <v>3616</v>
      </c>
      <c r="P168" s="79">
        <v>700</v>
      </c>
      <c r="Q168" s="77">
        <f t="shared" si="88"/>
        <v>0.19358407079646017</v>
      </c>
      <c r="R168" s="79">
        <v>2916</v>
      </c>
      <c r="S168" s="77">
        <f t="shared" si="89"/>
        <v>0.80641592920353977</v>
      </c>
      <c r="T168" s="101">
        <v>3378</v>
      </c>
      <c r="U168" s="79">
        <v>633</v>
      </c>
      <c r="V168" s="77">
        <f t="shared" si="90"/>
        <v>0.18738898756660746</v>
      </c>
      <c r="W168" s="79">
        <v>2745</v>
      </c>
      <c r="X168" s="77">
        <f t="shared" si="91"/>
        <v>0.81261101243339251</v>
      </c>
      <c r="Y168" s="101">
        <v>1778</v>
      </c>
      <c r="Z168" s="79">
        <v>263</v>
      </c>
      <c r="AA168" s="77">
        <f t="shared" si="92"/>
        <v>0.14791901012373454</v>
      </c>
      <c r="AB168" s="79">
        <v>1515</v>
      </c>
      <c r="AC168" s="77">
        <f t="shared" si="93"/>
        <v>0.85208098987626546</v>
      </c>
      <c r="AD168" s="101">
        <v>527</v>
      </c>
      <c r="AE168" s="79">
        <v>57</v>
      </c>
      <c r="AF168" s="77">
        <f t="shared" si="94"/>
        <v>0.10815939278937381</v>
      </c>
      <c r="AG168" s="79">
        <v>470</v>
      </c>
      <c r="AH168" s="77">
        <f t="shared" si="95"/>
        <v>0.89184060721062619</v>
      </c>
      <c r="AI168" s="101">
        <v>129</v>
      </c>
      <c r="AJ168" s="79">
        <v>9</v>
      </c>
      <c r="AK168" s="77">
        <f t="shared" si="96"/>
        <v>6.9767441860465115E-2</v>
      </c>
      <c r="AL168" s="79">
        <v>120</v>
      </c>
      <c r="AM168" s="77">
        <f t="shared" si="97"/>
        <v>0.93023255813953487</v>
      </c>
      <c r="AN168" s="101">
        <f t="shared" si="98"/>
        <v>9482</v>
      </c>
      <c r="AO168" s="79">
        <f t="shared" si="101"/>
        <v>1669</v>
      </c>
      <c r="AP168" s="77">
        <f t="shared" si="99"/>
        <v>0.17601771778105885</v>
      </c>
      <c r="AQ168" s="78">
        <f t="shared" si="102"/>
        <v>7813</v>
      </c>
      <c r="AR168" s="77">
        <f t="shared" si="100"/>
        <v>0.8239822822189411</v>
      </c>
      <c r="AS168" s="98"/>
      <c r="AT168" s="272">
        <v>55</v>
      </c>
      <c r="AU168" s="342" t="s">
        <v>17</v>
      </c>
      <c r="AV168" s="11" t="s">
        <v>157</v>
      </c>
      <c r="AW168" s="225">
        <v>9177</v>
      </c>
      <c r="AX168" s="40">
        <v>1710</v>
      </c>
      <c r="AY168" s="91">
        <v>0.18633540372670807</v>
      </c>
      <c r="AZ168" s="40">
        <v>7467</v>
      </c>
      <c r="BA168" s="91">
        <v>0.81366459627329191</v>
      </c>
    </row>
    <row r="169" spans="2:53" s="12" customFormat="1" ht="13.5" customHeight="1">
      <c r="B169" s="263"/>
      <c r="C169" s="330"/>
      <c r="D169" s="70" t="s">
        <v>158</v>
      </c>
      <c r="E169" s="102">
        <v>13</v>
      </c>
      <c r="F169" s="69">
        <v>0</v>
      </c>
      <c r="G169" s="67">
        <f t="shared" si="84"/>
        <v>0</v>
      </c>
      <c r="H169" s="69">
        <v>13</v>
      </c>
      <c r="I169" s="67">
        <f t="shared" si="85"/>
        <v>1</v>
      </c>
      <c r="J169" s="102">
        <v>43</v>
      </c>
      <c r="K169" s="69">
        <v>0</v>
      </c>
      <c r="L169" s="67">
        <f t="shared" si="86"/>
        <v>0</v>
      </c>
      <c r="M169" s="69">
        <v>43</v>
      </c>
      <c r="N169" s="67">
        <f t="shared" si="87"/>
        <v>1</v>
      </c>
      <c r="O169" s="102">
        <v>3230</v>
      </c>
      <c r="P169" s="69">
        <v>38</v>
      </c>
      <c r="Q169" s="67">
        <f t="shared" si="88"/>
        <v>1.1764705882352941E-2</v>
      </c>
      <c r="R169" s="69">
        <v>3192</v>
      </c>
      <c r="S169" s="67">
        <f t="shared" si="89"/>
        <v>0.9882352941176471</v>
      </c>
      <c r="T169" s="102">
        <v>2777</v>
      </c>
      <c r="U169" s="69">
        <v>26</v>
      </c>
      <c r="V169" s="67">
        <f t="shared" si="90"/>
        <v>9.3626215340295287E-3</v>
      </c>
      <c r="W169" s="69">
        <v>2751</v>
      </c>
      <c r="X169" s="67">
        <f t="shared" si="91"/>
        <v>0.99063737846597044</v>
      </c>
      <c r="Y169" s="102">
        <v>1598</v>
      </c>
      <c r="Z169" s="69">
        <v>11</v>
      </c>
      <c r="AA169" s="67">
        <f t="shared" si="92"/>
        <v>6.8836045056320403E-3</v>
      </c>
      <c r="AB169" s="69">
        <v>1587</v>
      </c>
      <c r="AC169" s="67">
        <f t="shared" si="93"/>
        <v>0.99311639549436792</v>
      </c>
      <c r="AD169" s="102">
        <v>643</v>
      </c>
      <c r="AE169" s="69">
        <v>5</v>
      </c>
      <c r="AF169" s="67">
        <f t="shared" si="94"/>
        <v>7.7760497667185074E-3</v>
      </c>
      <c r="AG169" s="69">
        <v>638</v>
      </c>
      <c r="AH169" s="67">
        <f t="shared" si="95"/>
        <v>0.99222395023328147</v>
      </c>
      <c r="AI169" s="102">
        <v>194</v>
      </c>
      <c r="AJ169" s="69">
        <v>1</v>
      </c>
      <c r="AK169" s="67">
        <f t="shared" si="96"/>
        <v>5.1546391752577319E-3</v>
      </c>
      <c r="AL169" s="69">
        <v>193</v>
      </c>
      <c r="AM169" s="67">
        <f t="shared" si="97"/>
        <v>0.99484536082474229</v>
      </c>
      <c r="AN169" s="102">
        <f t="shared" si="98"/>
        <v>8498</v>
      </c>
      <c r="AO169" s="69">
        <f t="shared" si="101"/>
        <v>81</v>
      </c>
      <c r="AP169" s="67">
        <f t="shared" si="99"/>
        <v>9.5316545069428094E-3</v>
      </c>
      <c r="AQ169" s="68">
        <f t="shared" si="102"/>
        <v>8417</v>
      </c>
      <c r="AR169" s="67">
        <f t="shared" si="100"/>
        <v>0.99046834549305718</v>
      </c>
      <c r="AS169" s="98"/>
      <c r="AT169" s="272"/>
      <c r="AU169" s="342"/>
      <c r="AV169" s="11" t="s">
        <v>158</v>
      </c>
      <c r="AW169" s="225">
        <v>8306</v>
      </c>
      <c r="AX169" s="40">
        <v>77</v>
      </c>
      <c r="AY169" s="91">
        <v>9.2704069347459665E-3</v>
      </c>
      <c r="AZ169" s="40">
        <v>8229</v>
      </c>
      <c r="BA169" s="91">
        <v>0.99072959306525399</v>
      </c>
    </row>
    <row r="170" spans="2:53" s="12" customFormat="1" ht="13.5" customHeight="1">
      <c r="B170" s="264"/>
      <c r="C170" s="332"/>
      <c r="D170" s="76" t="s">
        <v>74</v>
      </c>
      <c r="E170" s="103">
        <v>23</v>
      </c>
      <c r="F170" s="75">
        <v>1</v>
      </c>
      <c r="G170" s="13">
        <f t="shared" si="84"/>
        <v>4.3478260869565216E-2</v>
      </c>
      <c r="H170" s="75">
        <v>22</v>
      </c>
      <c r="I170" s="13">
        <f t="shared" si="85"/>
        <v>0.95652173913043481</v>
      </c>
      <c r="J170" s="103">
        <v>87</v>
      </c>
      <c r="K170" s="75">
        <v>6</v>
      </c>
      <c r="L170" s="13">
        <f t="shared" si="86"/>
        <v>6.8965517241379309E-2</v>
      </c>
      <c r="M170" s="75">
        <v>81</v>
      </c>
      <c r="N170" s="13">
        <f t="shared" si="87"/>
        <v>0.93103448275862066</v>
      </c>
      <c r="O170" s="103">
        <v>6846</v>
      </c>
      <c r="P170" s="75">
        <v>738</v>
      </c>
      <c r="Q170" s="13">
        <f t="shared" si="88"/>
        <v>0.10780017528483786</v>
      </c>
      <c r="R170" s="75">
        <v>6108</v>
      </c>
      <c r="S170" s="13">
        <f t="shared" si="89"/>
        <v>0.89219982471516213</v>
      </c>
      <c r="T170" s="103">
        <v>6155</v>
      </c>
      <c r="U170" s="75">
        <v>659</v>
      </c>
      <c r="V170" s="13">
        <f t="shared" si="90"/>
        <v>0.10706742485783916</v>
      </c>
      <c r="W170" s="75">
        <v>5496</v>
      </c>
      <c r="X170" s="13">
        <f t="shared" si="91"/>
        <v>0.89293257514216084</v>
      </c>
      <c r="Y170" s="103">
        <v>3376</v>
      </c>
      <c r="Z170" s="75">
        <v>274</v>
      </c>
      <c r="AA170" s="13">
        <f t="shared" si="92"/>
        <v>8.1161137440758299E-2</v>
      </c>
      <c r="AB170" s="75">
        <v>3102</v>
      </c>
      <c r="AC170" s="13">
        <f t="shared" si="93"/>
        <v>0.91883886255924174</v>
      </c>
      <c r="AD170" s="103">
        <v>1170</v>
      </c>
      <c r="AE170" s="75">
        <v>62</v>
      </c>
      <c r="AF170" s="13">
        <f t="shared" si="94"/>
        <v>5.2991452991452991E-2</v>
      </c>
      <c r="AG170" s="75">
        <v>1108</v>
      </c>
      <c r="AH170" s="13">
        <f t="shared" si="95"/>
        <v>0.94700854700854697</v>
      </c>
      <c r="AI170" s="103">
        <v>323</v>
      </c>
      <c r="AJ170" s="75">
        <v>10</v>
      </c>
      <c r="AK170" s="13">
        <f t="shared" si="96"/>
        <v>3.0959752321981424E-2</v>
      </c>
      <c r="AL170" s="75">
        <v>313</v>
      </c>
      <c r="AM170" s="13">
        <f t="shared" si="97"/>
        <v>0.96904024767801855</v>
      </c>
      <c r="AN170" s="103">
        <f t="shared" si="98"/>
        <v>17980</v>
      </c>
      <c r="AO170" s="75">
        <f t="shared" si="101"/>
        <v>1750</v>
      </c>
      <c r="AP170" s="13">
        <f t="shared" si="99"/>
        <v>9.7330367074527246E-2</v>
      </c>
      <c r="AQ170" s="34">
        <f t="shared" si="102"/>
        <v>16230</v>
      </c>
      <c r="AR170" s="13">
        <f t="shared" si="100"/>
        <v>0.90266963292547275</v>
      </c>
      <c r="AS170" s="98"/>
      <c r="AT170" s="272"/>
      <c r="AU170" s="342"/>
      <c r="AV170" s="160" t="s">
        <v>74</v>
      </c>
      <c r="AW170" s="225">
        <v>17483</v>
      </c>
      <c r="AX170" s="40">
        <v>1787</v>
      </c>
      <c r="AY170" s="91">
        <v>0.10221357890522222</v>
      </c>
      <c r="AZ170" s="40">
        <v>15696</v>
      </c>
      <c r="BA170" s="91">
        <v>0.8977864210947778</v>
      </c>
    </row>
    <row r="171" spans="2:53" s="12" customFormat="1" ht="13.5" customHeight="1">
      <c r="B171" s="262">
        <v>56</v>
      </c>
      <c r="C171" s="329" t="s">
        <v>10</v>
      </c>
      <c r="D171" s="80" t="s">
        <v>157</v>
      </c>
      <c r="E171" s="101">
        <v>5</v>
      </c>
      <c r="F171" s="79">
        <v>1</v>
      </c>
      <c r="G171" s="77">
        <f t="shared" si="84"/>
        <v>0.2</v>
      </c>
      <c r="H171" s="79">
        <v>4</v>
      </c>
      <c r="I171" s="77">
        <f t="shared" si="85"/>
        <v>0.8</v>
      </c>
      <c r="J171" s="101">
        <v>24</v>
      </c>
      <c r="K171" s="79">
        <v>0</v>
      </c>
      <c r="L171" s="77">
        <f t="shared" si="86"/>
        <v>0</v>
      </c>
      <c r="M171" s="79">
        <v>24</v>
      </c>
      <c r="N171" s="77">
        <f t="shared" si="87"/>
        <v>1</v>
      </c>
      <c r="O171" s="101">
        <v>2546</v>
      </c>
      <c r="P171" s="79">
        <v>553</v>
      </c>
      <c r="Q171" s="77">
        <f t="shared" si="88"/>
        <v>0.21720345640219954</v>
      </c>
      <c r="R171" s="79">
        <v>1993</v>
      </c>
      <c r="S171" s="77">
        <f t="shared" si="89"/>
        <v>0.78279654359780049</v>
      </c>
      <c r="T171" s="101">
        <v>2088</v>
      </c>
      <c r="U171" s="79">
        <v>400</v>
      </c>
      <c r="V171" s="77">
        <f t="shared" si="90"/>
        <v>0.19157088122605365</v>
      </c>
      <c r="W171" s="79">
        <v>1688</v>
      </c>
      <c r="X171" s="77">
        <f t="shared" si="91"/>
        <v>0.80842911877394641</v>
      </c>
      <c r="Y171" s="101">
        <v>1002</v>
      </c>
      <c r="Z171" s="79">
        <v>155</v>
      </c>
      <c r="AA171" s="77">
        <f t="shared" si="92"/>
        <v>0.15469061876247506</v>
      </c>
      <c r="AB171" s="79">
        <v>847</v>
      </c>
      <c r="AC171" s="77">
        <f t="shared" si="93"/>
        <v>0.84530938123752497</v>
      </c>
      <c r="AD171" s="101">
        <v>381</v>
      </c>
      <c r="AE171" s="79">
        <v>41</v>
      </c>
      <c r="AF171" s="77">
        <f t="shared" si="94"/>
        <v>0.10761154855643044</v>
      </c>
      <c r="AG171" s="79">
        <v>340</v>
      </c>
      <c r="AH171" s="77">
        <f t="shared" si="95"/>
        <v>0.8923884514435696</v>
      </c>
      <c r="AI171" s="101">
        <v>97</v>
      </c>
      <c r="AJ171" s="79">
        <v>6</v>
      </c>
      <c r="AK171" s="77">
        <f t="shared" si="96"/>
        <v>6.1855670103092786E-2</v>
      </c>
      <c r="AL171" s="79">
        <v>91</v>
      </c>
      <c r="AM171" s="77">
        <f t="shared" si="97"/>
        <v>0.93814432989690721</v>
      </c>
      <c r="AN171" s="101">
        <f t="shared" si="98"/>
        <v>6143</v>
      </c>
      <c r="AO171" s="79">
        <f t="shared" si="101"/>
        <v>1156</v>
      </c>
      <c r="AP171" s="77">
        <f t="shared" si="99"/>
        <v>0.18818167019371643</v>
      </c>
      <c r="AQ171" s="78">
        <f t="shared" si="102"/>
        <v>4987</v>
      </c>
      <c r="AR171" s="77">
        <f t="shared" si="100"/>
        <v>0.81181832980628355</v>
      </c>
      <c r="AS171" s="98"/>
      <c r="AT171" s="272">
        <v>56</v>
      </c>
      <c r="AU171" s="342" t="s">
        <v>10</v>
      </c>
      <c r="AV171" s="11" t="s">
        <v>157</v>
      </c>
      <c r="AW171" s="225">
        <v>5847</v>
      </c>
      <c r="AX171" s="40">
        <v>1138</v>
      </c>
      <c r="AY171" s="91">
        <v>0.19462972464511716</v>
      </c>
      <c r="AZ171" s="40">
        <v>4709</v>
      </c>
      <c r="BA171" s="91">
        <v>0.80537027535488281</v>
      </c>
    </row>
    <row r="172" spans="2:53" s="12" customFormat="1" ht="13.5" customHeight="1">
      <c r="B172" s="263"/>
      <c r="C172" s="330"/>
      <c r="D172" s="70" t="s">
        <v>158</v>
      </c>
      <c r="E172" s="102">
        <v>2</v>
      </c>
      <c r="F172" s="69">
        <v>0</v>
      </c>
      <c r="G172" s="67">
        <f t="shared" si="84"/>
        <v>0</v>
      </c>
      <c r="H172" s="69">
        <v>2</v>
      </c>
      <c r="I172" s="67">
        <f t="shared" si="85"/>
        <v>1</v>
      </c>
      <c r="J172" s="102">
        <v>25</v>
      </c>
      <c r="K172" s="69">
        <v>1</v>
      </c>
      <c r="L172" s="67">
        <f t="shared" si="86"/>
        <v>0.04</v>
      </c>
      <c r="M172" s="69">
        <v>24</v>
      </c>
      <c r="N172" s="67">
        <f t="shared" si="87"/>
        <v>0.96</v>
      </c>
      <c r="O172" s="102">
        <v>2173</v>
      </c>
      <c r="P172" s="69">
        <v>78</v>
      </c>
      <c r="Q172" s="67">
        <f t="shared" si="88"/>
        <v>3.5895075931891396E-2</v>
      </c>
      <c r="R172" s="69">
        <v>2095</v>
      </c>
      <c r="S172" s="67">
        <f t="shared" si="89"/>
        <v>0.96410492406810866</v>
      </c>
      <c r="T172" s="102">
        <v>1645</v>
      </c>
      <c r="U172" s="69">
        <v>57</v>
      </c>
      <c r="V172" s="67">
        <f t="shared" si="90"/>
        <v>3.4650455927051675E-2</v>
      </c>
      <c r="W172" s="69">
        <v>1588</v>
      </c>
      <c r="X172" s="67">
        <f t="shared" si="91"/>
        <v>0.96534954407294837</v>
      </c>
      <c r="Y172" s="102">
        <v>931</v>
      </c>
      <c r="Z172" s="69">
        <v>28</v>
      </c>
      <c r="AA172" s="67">
        <f t="shared" si="92"/>
        <v>3.007518796992481E-2</v>
      </c>
      <c r="AB172" s="69">
        <v>903</v>
      </c>
      <c r="AC172" s="67">
        <f t="shared" si="93"/>
        <v>0.96992481203007519</v>
      </c>
      <c r="AD172" s="102">
        <v>351</v>
      </c>
      <c r="AE172" s="69">
        <v>3</v>
      </c>
      <c r="AF172" s="67">
        <f t="shared" si="94"/>
        <v>8.5470085470085479E-3</v>
      </c>
      <c r="AG172" s="69">
        <v>348</v>
      </c>
      <c r="AH172" s="67">
        <f t="shared" si="95"/>
        <v>0.99145299145299148</v>
      </c>
      <c r="AI172" s="102">
        <v>144</v>
      </c>
      <c r="AJ172" s="69">
        <v>0</v>
      </c>
      <c r="AK172" s="67">
        <f t="shared" si="96"/>
        <v>0</v>
      </c>
      <c r="AL172" s="69">
        <v>144</v>
      </c>
      <c r="AM172" s="67">
        <f t="shared" si="97"/>
        <v>1</v>
      </c>
      <c r="AN172" s="102">
        <f t="shared" si="98"/>
        <v>5271</v>
      </c>
      <c r="AO172" s="69">
        <f t="shared" si="101"/>
        <v>167</v>
      </c>
      <c r="AP172" s="67">
        <f t="shared" si="99"/>
        <v>3.1682792638967935E-2</v>
      </c>
      <c r="AQ172" s="68">
        <f t="shared" si="102"/>
        <v>5104</v>
      </c>
      <c r="AR172" s="67">
        <f t="shared" si="100"/>
        <v>0.96831720736103211</v>
      </c>
      <c r="AS172" s="98"/>
      <c r="AT172" s="272"/>
      <c r="AU172" s="342"/>
      <c r="AV172" s="11" t="s">
        <v>158</v>
      </c>
      <c r="AW172" s="225">
        <v>5132</v>
      </c>
      <c r="AX172" s="40">
        <v>133</v>
      </c>
      <c r="AY172" s="91">
        <v>2.5915822291504288E-2</v>
      </c>
      <c r="AZ172" s="40">
        <v>4999</v>
      </c>
      <c r="BA172" s="91">
        <v>0.97408417770849576</v>
      </c>
    </row>
    <row r="173" spans="2:53" s="12" customFormat="1" ht="13.5" customHeight="1">
      <c r="B173" s="264"/>
      <c r="C173" s="332"/>
      <c r="D173" s="76" t="s">
        <v>74</v>
      </c>
      <c r="E173" s="103">
        <v>7</v>
      </c>
      <c r="F173" s="75">
        <v>1</v>
      </c>
      <c r="G173" s="13">
        <f t="shared" si="84"/>
        <v>0.14285714285714285</v>
      </c>
      <c r="H173" s="75">
        <v>6</v>
      </c>
      <c r="I173" s="13">
        <f t="shared" si="85"/>
        <v>0.8571428571428571</v>
      </c>
      <c r="J173" s="103">
        <v>49</v>
      </c>
      <c r="K173" s="75">
        <v>1</v>
      </c>
      <c r="L173" s="13">
        <f t="shared" si="86"/>
        <v>2.0408163265306121E-2</v>
      </c>
      <c r="M173" s="75">
        <v>48</v>
      </c>
      <c r="N173" s="13">
        <f t="shared" si="87"/>
        <v>0.97959183673469385</v>
      </c>
      <c r="O173" s="103">
        <v>4719</v>
      </c>
      <c r="P173" s="75">
        <v>631</v>
      </c>
      <c r="Q173" s="13">
        <f t="shared" si="88"/>
        <v>0.13371477007840643</v>
      </c>
      <c r="R173" s="75">
        <v>4088</v>
      </c>
      <c r="S173" s="13">
        <f t="shared" si="89"/>
        <v>0.86628522992159351</v>
      </c>
      <c r="T173" s="103">
        <v>3733</v>
      </c>
      <c r="U173" s="75">
        <v>457</v>
      </c>
      <c r="V173" s="13">
        <f t="shared" si="90"/>
        <v>0.12242164478971337</v>
      </c>
      <c r="W173" s="75">
        <v>3276</v>
      </c>
      <c r="X173" s="13">
        <f t="shared" si="91"/>
        <v>0.8775783552102866</v>
      </c>
      <c r="Y173" s="103">
        <v>1933</v>
      </c>
      <c r="Z173" s="75">
        <v>183</v>
      </c>
      <c r="AA173" s="13">
        <f t="shared" si="92"/>
        <v>9.4671495085359547E-2</v>
      </c>
      <c r="AB173" s="75">
        <v>1750</v>
      </c>
      <c r="AC173" s="13">
        <f t="shared" si="93"/>
        <v>0.90532850491464045</v>
      </c>
      <c r="AD173" s="103">
        <v>732</v>
      </c>
      <c r="AE173" s="75">
        <v>44</v>
      </c>
      <c r="AF173" s="13">
        <f t="shared" si="94"/>
        <v>6.0109289617486336E-2</v>
      </c>
      <c r="AG173" s="75">
        <v>688</v>
      </c>
      <c r="AH173" s="13">
        <f t="shared" si="95"/>
        <v>0.93989071038251371</v>
      </c>
      <c r="AI173" s="103">
        <v>241</v>
      </c>
      <c r="AJ173" s="75">
        <v>6</v>
      </c>
      <c r="AK173" s="13">
        <f t="shared" si="96"/>
        <v>2.4896265560165973E-2</v>
      </c>
      <c r="AL173" s="75">
        <v>235</v>
      </c>
      <c r="AM173" s="13">
        <f t="shared" si="97"/>
        <v>0.975103734439834</v>
      </c>
      <c r="AN173" s="103">
        <f t="shared" si="98"/>
        <v>11414</v>
      </c>
      <c r="AO173" s="75">
        <f t="shared" si="101"/>
        <v>1323</v>
      </c>
      <c r="AP173" s="13">
        <f t="shared" si="99"/>
        <v>0.11591028561415805</v>
      </c>
      <c r="AQ173" s="34">
        <f t="shared" si="102"/>
        <v>10091</v>
      </c>
      <c r="AR173" s="13">
        <f t="shared" si="100"/>
        <v>0.88408971438584194</v>
      </c>
      <c r="AS173" s="98"/>
      <c r="AT173" s="272"/>
      <c r="AU173" s="342"/>
      <c r="AV173" s="160" t="s">
        <v>74</v>
      </c>
      <c r="AW173" s="225">
        <v>10979</v>
      </c>
      <c r="AX173" s="40">
        <v>1271</v>
      </c>
      <c r="AY173" s="91">
        <v>0.11576646324801894</v>
      </c>
      <c r="AZ173" s="40">
        <v>9708</v>
      </c>
      <c r="BA173" s="91">
        <v>0.88423353675198102</v>
      </c>
    </row>
    <row r="174" spans="2:53" s="12" customFormat="1" ht="13.5" customHeight="1">
      <c r="B174" s="262">
        <v>57</v>
      </c>
      <c r="C174" s="329" t="s">
        <v>49</v>
      </c>
      <c r="D174" s="80" t="s">
        <v>157</v>
      </c>
      <c r="E174" s="101">
        <v>11</v>
      </c>
      <c r="F174" s="79">
        <v>1</v>
      </c>
      <c r="G174" s="77">
        <f t="shared" si="84"/>
        <v>9.0909090909090912E-2</v>
      </c>
      <c r="H174" s="79">
        <v>10</v>
      </c>
      <c r="I174" s="77">
        <f t="shared" si="85"/>
        <v>0.90909090909090906</v>
      </c>
      <c r="J174" s="101">
        <v>22</v>
      </c>
      <c r="K174" s="79">
        <v>4</v>
      </c>
      <c r="L174" s="77">
        <f t="shared" si="86"/>
        <v>0.18181818181818182</v>
      </c>
      <c r="M174" s="79">
        <v>18</v>
      </c>
      <c r="N174" s="77">
        <f t="shared" si="87"/>
        <v>0.81818181818181823</v>
      </c>
      <c r="O174" s="101">
        <v>1795</v>
      </c>
      <c r="P174" s="79">
        <v>415</v>
      </c>
      <c r="Q174" s="77">
        <f t="shared" si="88"/>
        <v>0.23119777158774374</v>
      </c>
      <c r="R174" s="79">
        <v>1380</v>
      </c>
      <c r="S174" s="77">
        <f t="shared" si="89"/>
        <v>0.76880222841225632</v>
      </c>
      <c r="T174" s="101">
        <v>1588</v>
      </c>
      <c r="U174" s="79">
        <v>335</v>
      </c>
      <c r="V174" s="77">
        <f t="shared" si="90"/>
        <v>0.21095717884130982</v>
      </c>
      <c r="W174" s="79">
        <v>1253</v>
      </c>
      <c r="X174" s="77">
        <f t="shared" si="91"/>
        <v>0.78904282115869018</v>
      </c>
      <c r="Y174" s="101">
        <v>924</v>
      </c>
      <c r="Z174" s="79">
        <v>172</v>
      </c>
      <c r="AA174" s="77">
        <f t="shared" si="92"/>
        <v>0.18614718614718614</v>
      </c>
      <c r="AB174" s="79">
        <v>752</v>
      </c>
      <c r="AC174" s="77">
        <f t="shared" si="93"/>
        <v>0.81385281385281383</v>
      </c>
      <c r="AD174" s="101">
        <v>395</v>
      </c>
      <c r="AE174" s="79">
        <v>42</v>
      </c>
      <c r="AF174" s="77">
        <f t="shared" si="94"/>
        <v>0.10632911392405063</v>
      </c>
      <c r="AG174" s="79">
        <v>353</v>
      </c>
      <c r="AH174" s="77">
        <f t="shared" si="95"/>
        <v>0.89367088607594936</v>
      </c>
      <c r="AI174" s="101">
        <v>109</v>
      </c>
      <c r="AJ174" s="79">
        <v>8</v>
      </c>
      <c r="AK174" s="77">
        <f t="shared" si="96"/>
        <v>7.3394495412844041E-2</v>
      </c>
      <c r="AL174" s="79">
        <v>101</v>
      </c>
      <c r="AM174" s="77">
        <f t="shared" si="97"/>
        <v>0.92660550458715596</v>
      </c>
      <c r="AN174" s="101">
        <f t="shared" si="98"/>
        <v>4844</v>
      </c>
      <c r="AO174" s="79">
        <f t="shared" si="53"/>
        <v>977</v>
      </c>
      <c r="AP174" s="77">
        <f t="shared" si="99"/>
        <v>0.20169281585466556</v>
      </c>
      <c r="AQ174" s="78">
        <f t="shared" si="54"/>
        <v>3867</v>
      </c>
      <c r="AR174" s="77">
        <f t="shared" si="100"/>
        <v>0.79830718414533441</v>
      </c>
      <c r="AS174" s="98"/>
      <c r="AT174" s="272">
        <v>57</v>
      </c>
      <c r="AU174" s="342" t="s">
        <v>49</v>
      </c>
      <c r="AV174" s="11" t="s">
        <v>157</v>
      </c>
      <c r="AW174" s="225">
        <v>4664</v>
      </c>
      <c r="AX174" s="40">
        <v>1023</v>
      </c>
      <c r="AY174" s="91">
        <v>0.21933962264150944</v>
      </c>
      <c r="AZ174" s="40">
        <v>3641</v>
      </c>
      <c r="BA174" s="91">
        <v>0.78066037735849059</v>
      </c>
    </row>
    <row r="175" spans="2:53" s="12" customFormat="1" ht="13.5" customHeight="1">
      <c r="B175" s="263"/>
      <c r="C175" s="330"/>
      <c r="D175" s="70" t="s">
        <v>158</v>
      </c>
      <c r="E175" s="102">
        <v>5</v>
      </c>
      <c r="F175" s="69">
        <v>0</v>
      </c>
      <c r="G175" s="67">
        <f t="shared" si="84"/>
        <v>0</v>
      </c>
      <c r="H175" s="69">
        <v>5</v>
      </c>
      <c r="I175" s="67">
        <f t="shared" si="85"/>
        <v>1</v>
      </c>
      <c r="J175" s="102">
        <v>25</v>
      </c>
      <c r="K175" s="69">
        <v>0</v>
      </c>
      <c r="L175" s="67">
        <f t="shared" si="86"/>
        <v>0</v>
      </c>
      <c r="M175" s="69">
        <v>25</v>
      </c>
      <c r="N175" s="67">
        <f t="shared" si="87"/>
        <v>1</v>
      </c>
      <c r="O175" s="102">
        <v>1220</v>
      </c>
      <c r="P175" s="69">
        <v>57</v>
      </c>
      <c r="Q175" s="67">
        <f t="shared" si="88"/>
        <v>4.6721311475409838E-2</v>
      </c>
      <c r="R175" s="69">
        <v>1163</v>
      </c>
      <c r="S175" s="67">
        <f t="shared" si="89"/>
        <v>0.95327868852459019</v>
      </c>
      <c r="T175" s="102">
        <v>992</v>
      </c>
      <c r="U175" s="69">
        <v>58</v>
      </c>
      <c r="V175" s="67">
        <f t="shared" si="90"/>
        <v>5.8467741935483868E-2</v>
      </c>
      <c r="W175" s="69">
        <v>934</v>
      </c>
      <c r="X175" s="67">
        <f t="shared" si="91"/>
        <v>0.94153225806451613</v>
      </c>
      <c r="Y175" s="102">
        <v>697</v>
      </c>
      <c r="Z175" s="69">
        <v>16</v>
      </c>
      <c r="AA175" s="67">
        <f t="shared" si="92"/>
        <v>2.2955523672883789E-2</v>
      </c>
      <c r="AB175" s="69">
        <v>681</v>
      </c>
      <c r="AC175" s="67">
        <f t="shared" si="93"/>
        <v>0.97704447632711622</v>
      </c>
      <c r="AD175" s="102">
        <v>343</v>
      </c>
      <c r="AE175" s="69">
        <v>6</v>
      </c>
      <c r="AF175" s="67">
        <f t="shared" si="94"/>
        <v>1.7492711370262391E-2</v>
      </c>
      <c r="AG175" s="69">
        <v>337</v>
      </c>
      <c r="AH175" s="67">
        <f t="shared" si="95"/>
        <v>0.98250728862973757</v>
      </c>
      <c r="AI175" s="102">
        <v>122</v>
      </c>
      <c r="AJ175" s="69">
        <v>1</v>
      </c>
      <c r="AK175" s="67">
        <f t="shared" si="96"/>
        <v>8.1967213114754103E-3</v>
      </c>
      <c r="AL175" s="69">
        <v>121</v>
      </c>
      <c r="AM175" s="67">
        <f t="shared" si="97"/>
        <v>0.99180327868852458</v>
      </c>
      <c r="AN175" s="102">
        <f t="shared" si="98"/>
        <v>3404</v>
      </c>
      <c r="AO175" s="69">
        <f t="shared" si="53"/>
        <v>138</v>
      </c>
      <c r="AP175" s="67">
        <f t="shared" si="99"/>
        <v>4.0540540540540543E-2</v>
      </c>
      <c r="AQ175" s="68">
        <f t="shared" si="54"/>
        <v>3266</v>
      </c>
      <c r="AR175" s="67">
        <f t="shared" si="100"/>
        <v>0.95945945945945943</v>
      </c>
      <c r="AS175" s="98"/>
      <c r="AT175" s="272"/>
      <c r="AU175" s="342"/>
      <c r="AV175" s="11" t="s">
        <v>158</v>
      </c>
      <c r="AW175" s="225">
        <v>3363</v>
      </c>
      <c r="AX175" s="40">
        <v>111</v>
      </c>
      <c r="AY175" s="91">
        <v>3.3006244424620877E-2</v>
      </c>
      <c r="AZ175" s="40">
        <v>3252</v>
      </c>
      <c r="BA175" s="91">
        <v>0.96699375557537914</v>
      </c>
    </row>
    <row r="176" spans="2:53" s="12" customFormat="1" ht="13.5" customHeight="1">
      <c r="B176" s="264"/>
      <c r="C176" s="332"/>
      <c r="D176" s="76" t="s">
        <v>74</v>
      </c>
      <c r="E176" s="103">
        <v>16</v>
      </c>
      <c r="F176" s="75">
        <v>1</v>
      </c>
      <c r="G176" s="13">
        <f t="shared" si="84"/>
        <v>6.25E-2</v>
      </c>
      <c r="H176" s="75">
        <v>15</v>
      </c>
      <c r="I176" s="13">
        <f t="shared" si="85"/>
        <v>0.9375</v>
      </c>
      <c r="J176" s="103">
        <v>47</v>
      </c>
      <c r="K176" s="75">
        <v>4</v>
      </c>
      <c r="L176" s="13">
        <f t="shared" si="86"/>
        <v>8.5106382978723402E-2</v>
      </c>
      <c r="M176" s="75">
        <v>43</v>
      </c>
      <c r="N176" s="13">
        <f t="shared" si="87"/>
        <v>0.91489361702127658</v>
      </c>
      <c r="O176" s="103">
        <v>3015</v>
      </c>
      <c r="P176" s="75">
        <v>472</v>
      </c>
      <c r="Q176" s="13">
        <f t="shared" si="88"/>
        <v>0.15655058043117745</v>
      </c>
      <c r="R176" s="75">
        <v>2543</v>
      </c>
      <c r="S176" s="13">
        <f t="shared" si="89"/>
        <v>0.84344941956882258</v>
      </c>
      <c r="T176" s="103">
        <v>2580</v>
      </c>
      <c r="U176" s="75">
        <v>393</v>
      </c>
      <c r="V176" s="13">
        <f t="shared" si="90"/>
        <v>0.15232558139534882</v>
      </c>
      <c r="W176" s="75">
        <v>2187</v>
      </c>
      <c r="X176" s="13">
        <f t="shared" si="91"/>
        <v>0.8476744186046512</v>
      </c>
      <c r="Y176" s="103">
        <v>1621</v>
      </c>
      <c r="Z176" s="75">
        <v>188</v>
      </c>
      <c r="AA176" s="13">
        <f t="shared" si="92"/>
        <v>0.11597779148673658</v>
      </c>
      <c r="AB176" s="75">
        <v>1433</v>
      </c>
      <c r="AC176" s="13">
        <f t="shared" si="93"/>
        <v>0.88402220851326341</v>
      </c>
      <c r="AD176" s="103">
        <v>738</v>
      </c>
      <c r="AE176" s="75">
        <v>48</v>
      </c>
      <c r="AF176" s="13">
        <f t="shared" si="94"/>
        <v>6.5040650406504072E-2</v>
      </c>
      <c r="AG176" s="75">
        <v>690</v>
      </c>
      <c r="AH176" s="13">
        <f t="shared" si="95"/>
        <v>0.93495934959349591</v>
      </c>
      <c r="AI176" s="103">
        <v>231</v>
      </c>
      <c r="AJ176" s="75">
        <v>9</v>
      </c>
      <c r="AK176" s="13">
        <f t="shared" si="96"/>
        <v>3.896103896103896E-2</v>
      </c>
      <c r="AL176" s="75">
        <v>222</v>
      </c>
      <c r="AM176" s="13">
        <f t="shared" si="97"/>
        <v>0.96103896103896103</v>
      </c>
      <c r="AN176" s="103">
        <f t="shared" si="98"/>
        <v>8248</v>
      </c>
      <c r="AO176" s="75">
        <f t="shared" si="53"/>
        <v>1115</v>
      </c>
      <c r="AP176" s="13">
        <f t="shared" si="99"/>
        <v>0.13518428709990302</v>
      </c>
      <c r="AQ176" s="34">
        <f t="shared" si="54"/>
        <v>7133</v>
      </c>
      <c r="AR176" s="13">
        <f t="shared" si="100"/>
        <v>0.86481571290009696</v>
      </c>
      <c r="AS176" s="98"/>
      <c r="AT176" s="272"/>
      <c r="AU176" s="342"/>
      <c r="AV176" s="160" t="s">
        <v>74</v>
      </c>
      <c r="AW176" s="225">
        <v>8027</v>
      </c>
      <c r="AX176" s="40">
        <v>1134</v>
      </c>
      <c r="AY176" s="91">
        <v>0.14127320294007725</v>
      </c>
      <c r="AZ176" s="40">
        <v>6893</v>
      </c>
      <c r="BA176" s="91">
        <v>0.85872679705992272</v>
      </c>
    </row>
    <row r="177" spans="2:53" s="12" customFormat="1" ht="13.5" customHeight="1">
      <c r="B177" s="262">
        <v>58</v>
      </c>
      <c r="C177" s="329" t="s">
        <v>29</v>
      </c>
      <c r="D177" s="80" t="s">
        <v>157</v>
      </c>
      <c r="E177" s="101">
        <v>2</v>
      </c>
      <c r="F177" s="79">
        <v>1</v>
      </c>
      <c r="G177" s="77">
        <f t="shared" si="84"/>
        <v>0.5</v>
      </c>
      <c r="H177" s="79">
        <v>1</v>
      </c>
      <c r="I177" s="77">
        <f t="shared" si="85"/>
        <v>0.5</v>
      </c>
      <c r="J177" s="101">
        <v>29</v>
      </c>
      <c r="K177" s="79">
        <v>4</v>
      </c>
      <c r="L177" s="77">
        <f t="shared" si="86"/>
        <v>0.13793103448275862</v>
      </c>
      <c r="M177" s="79">
        <v>25</v>
      </c>
      <c r="N177" s="77">
        <f t="shared" si="87"/>
        <v>0.86206896551724133</v>
      </c>
      <c r="O177" s="101">
        <v>1973</v>
      </c>
      <c r="P177" s="79">
        <v>538</v>
      </c>
      <c r="Q177" s="77">
        <f t="shared" si="88"/>
        <v>0.27268119614799796</v>
      </c>
      <c r="R177" s="79">
        <v>1435</v>
      </c>
      <c r="S177" s="77">
        <f t="shared" si="89"/>
        <v>0.72731880385200198</v>
      </c>
      <c r="T177" s="101">
        <v>1660</v>
      </c>
      <c r="U177" s="79">
        <v>415</v>
      </c>
      <c r="V177" s="77">
        <f t="shared" si="90"/>
        <v>0.25</v>
      </c>
      <c r="W177" s="79">
        <v>1245</v>
      </c>
      <c r="X177" s="77">
        <f t="shared" si="91"/>
        <v>0.75</v>
      </c>
      <c r="Y177" s="101">
        <v>963</v>
      </c>
      <c r="Z177" s="79">
        <v>223</v>
      </c>
      <c r="AA177" s="77">
        <f t="shared" si="92"/>
        <v>0.23156801661474558</v>
      </c>
      <c r="AB177" s="79">
        <v>740</v>
      </c>
      <c r="AC177" s="77">
        <f t="shared" si="93"/>
        <v>0.76843198338525442</v>
      </c>
      <c r="AD177" s="101">
        <v>418</v>
      </c>
      <c r="AE177" s="79">
        <v>62</v>
      </c>
      <c r="AF177" s="77">
        <f t="shared" si="94"/>
        <v>0.14832535885167464</v>
      </c>
      <c r="AG177" s="79">
        <v>356</v>
      </c>
      <c r="AH177" s="77">
        <f t="shared" si="95"/>
        <v>0.85167464114832536</v>
      </c>
      <c r="AI177" s="101">
        <v>118</v>
      </c>
      <c r="AJ177" s="79">
        <v>5</v>
      </c>
      <c r="AK177" s="77">
        <f t="shared" si="96"/>
        <v>4.2372881355932202E-2</v>
      </c>
      <c r="AL177" s="79">
        <v>113</v>
      </c>
      <c r="AM177" s="77">
        <f t="shared" si="97"/>
        <v>0.9576271186440678</v>
      </c>
      <c r="AN177" s="101">
        <f t="shared" si="98"/>
        <v>5163</v>
      </c>
      <c r="AO177" s="79">
        <f t="shared" si="53"/>
        <v>1248</v>
      </c>
      <c r="AP177" s="77">
        <f t="shared" si="99"/>
        <v>0.24171993027309704</v>
      </c>
      <c r="AQ177" s="78">
        <f t="shared" si="54"/>
        <v>3915</v>
      </c>
      <c r="AR177" s="77">
        <f t="shared" si="100"/>
        <v>0.75828006972690298</v>
      </c>
      <c r="AS177" s="98"/>
      <c r="AT177" s="272">
        <v>58</v>
      </c>
      <c r="AU177" s="342" t="s">
        <v>29</v>
      </c>
      <c r="AV177" s="11" t="s">
        <v>157</v>
      </c>
      <c r="AW177" s="225">
        <v>5032</v>
      </c>
      <c r="AX177" s="40">
        <v>1214</v>
      </c>
      <c r="AY177" s="91">
        <v>0.24125596184419715</v>
      </c>
      <c r="AZ177" s="40">
        <v>3818</v>
      </c>
      <c r="BA177" s="91">
        <v>0.75874403815580282</v>
      </c>
    </row>
    <row r="178" spans="2:53" s="12" customFormat="1" ht="13.5" customHeight="1">
      <c r="B178" s="263"/>
      <c r="C178" s="330"/>
      <c r="D178" s="70" t="s">
        <v>158</v>
      </c>
      <c r="E178" s="102">
        <v>3</v>
      </c>
      <c r="F178" s="69">
        <v>0</v>
      </c>
      <c r="G178" s="67">
        <f t="shared" si="84"/>
        <v>0</v>
      </c>
      <c r="H178" s="69">
        <v>3</v>
      </c>
      <c r="I178" s="67">
        <f t="shared" si="85"/>
        <v>1</v>
      </c>
      <c r="J178" s="102">
        <v>16</v>
      </c>
      <c r="K178" s="69">
        <v>0</v>
      </c>
      <c r="L178" s="67">
        <f t="shared" si="86"/>
        <v>0</v>
      </c>
      <c r="M178" s="69">
        <v>16</v>
      </c>
      <c r="N178" s="67">
        <f t="shared" si="87"/>
        <v>1</v>
      </c>
      <c r="O178" s="102">
        <v>1569</v>
      </c>
      <c r="P178" s="69">
        <v>63</v>
      </c>
      <c r="Q178" s="67">
        <f t="shared" si="88"/>
        <v>4.0152963671128104E-2</v>
      </c>
      <c r="R178" s="69">
        <v>1506</v>
      </c>
      <c r="S178" s="67">
        <f t="shared" si="89"/>
        <v>0.95984703632887192</v>
      </c>
      <c r="T178" s="102">
        <v>1358</v>
      </c>
      <c r="U178" s="69">
        <v>39</v>
      </c>
      <c r="V178" s="67">
        <f t="shared" si="90"/>
        <v>2.8718703976435934E-2</v>
      </c>
      <c r="W178" s="69">
        <v>1319</v>
      </c>
      <c r="X178" s="67">
        <f t="shared" si="91"/>
        <v>0.97128129602356406</v>
      </c>
      <c r="Y178" s="102">
        <v>879</v>
      </c>
      <c r="Z178" s="69">
        <v>17</v>
      </c>
      <c r="AA178" s="67">
        <f t="shared" si="92"/>
        <v>1.9340159271899887E-2</v>
      </c>
      <c r="AB178" s="69">
        <v>862</v>
      </c>
      <c r="AC178" s="67">
        <f t="shared" si="93"/>
        <v>0.98065984072810009</v>
      </c>
      <c r="AD178" s="102">
        <v>422</v>
      </c>
      <c r="AE178" s="69">
        <v>6</v>
      </c>
      <c r="AF178" s="67">
        <f t="shared" si="94"/>
        <v>1.4218009478672985E-2</v>
      </c>
      <c r="AG178" s="69">
        <v>416</v>
      </c>
      <c r="AH178" s="67">
        <f t="shared" si="95"/>
        <v>0.98578199052132698</v>
      </c>
      <c r="AI178" s="102">
        <v>152</v>
      </c>
      <c r="AJ178" s="69">
        <v>0</v>
      </c>
      <c r="AK178" s="67">
        <f t="shared" si="96"/>
        <v>0</v>
      </c>
      <c r="AL178" s="69">
        <v>152</v>
      </c>
      <c r="AM178" s="67">
        <f t="shared" si="97"/>
        <v>1</v>
      </c>
      <c r="AN178" s="102">
        <f t="shared" si="98"/>
        <v>4399</v>
      </c>
      <c r="AO178" s="69">
        <f t="shared" si="53"/>
        <v>125</v>
      </c>
      <c r="AP178" s="67">
        <f t="shared" si="99"/>
        <v>2.8415548988406456E-2</v>
      </c>
      <c r="AQ178" s="68">
        <f t="shared" si="54"/>
        <v>4274</v>
      </c>
      <c r="AR178" s="67">
        <f t="shared" si="100"/>
        <v>0.97158445101159352</v>
      </c>
      <c r="AS178" s="98"/>
      <c r="AT178" s="272"/>
      <c r="AU178" s="342"/>
      <c r="AV178" s="11" t="s">
        <v>158</v>
      </c>
      <c r="AW178" s="225">
        <v>4328</v>
      </c>
      <c r="AX178" s="40">
        <v>151</v>
      </c>
      <c r="AY178" s="91">
        <v>3.4889094269870607E-2</v>
      </c>
      <c r="AZ178" s="40">
        <v>4177</v>
      </c>
      <c r="BA178" s="91">
        <v>0.96511090573012936</v>
      </c>
    </row>
    <row r="179" spans="2:53" s="12" customFormat="1" ht="13.5" customHeight="1">
      <c r="B179" s="264"/>
      <c r="C179" s="332"/>
      <c r="D179" s="76" t="s">
        <v>74</v>
      </c>
      <c r="E179" s="103">
        <v>5</v>
      </c>
      <c r="F179" s="75">
        <v>1</v>
      </c>
      <c r="G179" s="13">
        <f t="shared" si="84"/>
        <v>0.2</v>
      </c>
      <c r="H179" s="75">
        <v>4</v>
      </c>
      <c r="I179" s="13">
        <f t="shared" si="85"/>
        <v>0.8</v>
      </c>
      <c r="J179" s="103">
        <v>45</v>
      </c>
      <c r="K179" s="75">
        <v>4</v>
      </c>
      <c r="L179" s="13">
        <f t="shared" si="86"/>
        <v>8.8888888888888892E-2</v>
      </c>
      <c r="M179" s="75">
        <v>41</v>
      </c>
      <c r="N179" s="13">
        <f t="shared" si="87"/>
        <v>0.91111111111111109</v>
      </c>
      <c r="O179" s="103">
        <v>3542</v>
      </c>
      <c r="P179" s="75">
        <v>601</v>
      </c>
      <c r="Q179" s="13">
        <f t="shared" si="88"/>
        <v>0.1696781479390175</v>
      </c>
      <c r="R179" s="75">
        <v>2941</v>
      </c>
      <c r="S179" s="13">
        <f t="shared" si="89"/>
        <v>0.83032185206098252</v>
      </c>
      <c r="T179" s="103">
        <v>3018</v>
      </c>
      <c r="U179" s="75">
        <v>454</v>
      </c>
      <c r="V179" s="13">
        <f t="shared" si="90"/>
        <v>0.15043074884029159</v>
      </c>
      <c r="W179" s="75">
        <v>2564</v>
      </c>
      <c r="X179" s="13">
        <f t="shared" si="91"/>
        <v>0.84956925115970838</v>
      </c>
      <c r="Y179" s="103">
        <v>1842</v>
      </c>
      <c r="Z179" s="75">
        <v>240</v>
      </c>
      <c r="AA179" s="13">
        <f t="shared" si="92"/>
        <v>0.13029315960912052</v>
      </c>
      <c r="AB179" s="75">
        <v>1602</v>
      </c>
      <c r="AC179" s="13">
        <f t="shared" si="93"/>
        <v>0.86970684039087953</v>
      </c>
      <c r="AD179" s="103">
        <v>840</v>
      </c>
      <c r="AE179" s="75">
        <v>68</v>
      </c>
      <c r="AF179" s="13">
        <f t="shared" si="94"/>
        <v>8.0952380952380956E-2</v>
      </c>
      <c r="AG179" s="75">
        <v>772</v>
      </c>
      <c r="AH179" s="13">
        <f t="shared" si="95"/>
        <v>0.919047619047619</v>
      </c>
      <c r="AI179" s="103">
        <v>270</v>
      </c>
      <c r="AJ179" s="75">
        <v>5</v>
      </c>
      <c r="AK179" s="13">
        <f t="shared" si="96"/>
        <v>1.8518518518518517E-2</v>
      </c>
      <c r="AL179" s="75">
        <v>265</v>
      </c>
      <c r="AM179" s="13">
        <f t="shared" si="97"/>
        <v>0.98148148148148151</v>
      </c>
      <c r="AN179" s="103">
        <f t="shared" si="98"/>
        <v>9562</v>
      </c>
      <c r="AO179" s="75">
        <f t="shared" si="53"/>
        <v>1373</v>
      </c>
      <c r="AP179" s="13">
        <f t="shared" si="99"/>
        <v>0.14358920727881197</v>
      </c>
      <c r="AQ179" s="34">
        <f t="shared" si="54"/>
        <v>8189</v>
      </c>
      <c r="AR179" s="13">
        <f t="shared" si="100"/>
        <v>0.85641079272118803</v>
      </c>
      <c r="AS179" s="98"/>
      <c r="AT179" s="272"/>
      <c r="AU179" s="342"/>
      <c r="AV179" s="160" t="s">
        <v>74</v>
      </c>
      <c r="AW179" s="225">
        <v>9360</v>
      </c>
      <c r="AX179" s="40">
        <v>1365</v>
      </c>
      <c r="AY179" s="91">
        <v>0.14583333333333334</v>
      </c>
      <c r="AZ179" s="40">
        <v>7995</v>
      </c>
      <c r="BA179" s="91">
        <v>0.85416666666666663</v>
      </c>
    </row>
    <row r="180" spans="2:53" s="12" customFormat="1" ht="13.5" customHeight="1">
      <c r="B180" s="262">
        <v>59</v>
      </c>
      <c r="C180" s="329" t="s">
        <v>23</v>
      </c>
      <c r="D180" s="80" t="s">
        <v>157</v>
      </c>
      <c r="E180" s="101">
        <v>26</v>
      </c>
      <c r="F180" s="79">
        <v>1</v>
      </c>
      <c r="G180" s="77">
        <f t="shared" si="84"/>
        <v>3.8461538461538464E-2</v>
      </c>
      <c r="H180" s="79">
        <v>25</v>
      </c>
      <c r="I180" s="77">
        <f t="shared" si="85"/>
        <v>0.96153846153846156</v>
      </c>
      <c r="J180" s="101">
        <v>71</v>
      </c>
      <c r="K180" s="79">
        <v>7</v>
      </c>
      <c r="L180" s="77">
        <f t="shared" si="86"/>
        <v>9.8591549295774641E-2</v>
      </c>
      <c r="M180" s="79">
        <v>64</v>
      </c>
      <c r="N180" s="77">
        <f t="shared" si="87"/>
        <v>0.90140845070422537</v>
      </c>
      <c r="O180" s="101">
        <v>15087</v>
      </c>
      <c r="P180" s="79">
        <v>3511</v>
      </c>
      <c r="Q180" s="77">
        <f t="shared" si="88"/>
        <v>0.23271690859680519</v>
      </c>
      <c r="R180" s="79">
        <v>11576</v>
      </c>
      <c r="S180" s="77">
        <f t="shared" si="89"/>
        <v>0.76728309140319484</v>
      </c>
      <c r="T180" s="101">
        <v>13524</v>
      </c>
      <c r="U180" s="79">
        <v>3059</v>
      </c>
      <c r="V180" s="77">
        <f t="shared" si="90"/>
        <v>0.22619047619047619</v>
      </c>
      <c r="W180" s="79">
        <v>10465</v>
      </c>
      <c r="X180" s="77">
        <f t="shared" si="91"/>
        <v>0.77380952380952384</v>
      </c>
      <c r="Y180" s="101">
        <v>7335</v>
      </c>
      <c r="Z180" s="79">
        <v>1332</v>
      </c>
      <c r="AA180" s="77">
        <f t="shared" si="92"/>
        <v>0.18159509202453988</v>
      </c>
      <c r="AB180" s="79">
        <v>6003</v>
      </c>
      <c r="AC180" s="77">
        <f t="shared" si="93"/>
        <v>0.81840490797546017</v>
      </c>
      <c r="AD180" s="101">
        <v>2467</v>
      </c>
      <c r="AE180" s="79">
        <v>299</v>
      </c>
      <c r="AF180" s="77">
        <f t="shared" si="94"/>
        <v>0.12119983785974868</v>
      </c>
      <c r="AG180" s="79">
        <v>2168</v>
      </c>
      <c r="AH180" s="77">
        <f t="shared" si="95"/>
        <v>0.87880016214025136</v>
      </c>
      <c r="AI180" s="101">
        <v>700</v>
      </c>
      <c r="AJ180" s="79">
        <v>40</v>
      </c>
      <c r="AK180" s="77">
        <f t="shared" si="96"/>
        <v>5.7142857142857141E-2</v>
      </c>
      <c r="AL180" s="79">
        <v>660</v>
      </c>
      <c r="AM180" s="77">
        <f t="shared" si="97"/>
        <v>0.94285714285714284</v>
      </c>
      <c r="AN180" s="101">
        <f t="shared" si="98"/>
        <v>39210</v>
      </c>
      <c r="AO180" s="79">
        <f t="shared" si="53"/>
        <v>8249</v>
      </c>
      <c r="AP180" s="77">
        <f t="shared" si="99"/>
        <v>0.21038000510073962</v>
      </c>
      <c r="AQ180" s="78">
        <f t="shared" si="54"/>
        <v>30961</v>
      </c>
      <c r="AR180" s="77">
        <f t="shared" si="100"/>
        <v>0.78961999489926038</v>
      </c>
      <c r="AS180" s="98"/>
      <c r="AT180" s="272">
        <v>59</v>
      </c>
      <c r="AU180" s="342" t="s">
        <v>23</v>
      </c>
      <c r="AV180" s="11" t="s">
        <v>157</v>
      </c>
      <c r="AW180" s="225">
        <v>37859</v>
      </c>
      <c r="AX180" s="40">
        <v>7645</v>
      </c>
      <c r="AY180" s="91">
        <v>0.20193349005520483</v>
      </c>
      <c r="AZ180" s="40">
        <v>30214</v>
      </c>
      <c r="BA180" s="91">
        <v>0.79806650994479511</v>
      </c>
    </row>
    <row r="181" spans="2:53" s="12" customFormat="1" ht="13.5" customHeight="1">
      <c r="B181" s="263"/>
      <c r="C181" s="330"/>
      <c r="D181" s="70" t="s">
        <v>158</v>
      </c>
      <c r="E181" s="102">
        <v>18</v>
      </c>
      <c r="F181" s="69">
        <v>0</v>
      </c>
      <c r="G181" s="67">
        <f t="shared" si="84"/>
        <v>0</v>
      </c>
      <c r="H181" s="69">
        <v>18</v>
      </c>
      <c r="I181" s="67">
        <f t="shared" si="85"/>
        <v>1</v>
      </c>
      <c r="J181" s="102">
        <v>63</v>
      </c>
      <c r="K181" s="69">
        <v>1</v>
      </c>
      <c r="L181" s="67">
        <f t="shared" si="86"/>
        <v>1.5873015873015872E-2</v>
      </c>
      <c r="M181" s="69">
        <v>62</v>
      </c>
      <c r="N181" s="67">
        <f t="shared" si="87"/>
        <v>0.98412698412698407</v>
      </c>
      <c r="O181" s="102">
        <v>11321</v>
      </c>
      <c r="P181" s="69">
        <v>145</v>
      </c>
      <c r="Q181" s="67">
        <f t="shared" si="88"/>
        <v>1.2808055825457115E-2</v>
      </c>
      <c r="R181" s="69">
        <v>11176</v>
      </c>
      <c r="S181" s="67">
        <f t="shared" si="89"/>
        <v>0.98719194417454292</v>
      </c>
      <c r="T181" s="102">
        <v>9359</v>
      </c>
      <c r="U181" s="69">
        <v>107</v>
      </c>
      <c r="V181" s="67">
        <f t="shared" si="90"/>
        <v>1.1432845389464687E-2</v>
      </c>
      <c r="W181" s="69">
        <v>9252</v>
      </c>
      <c r="X181" s="67">
        <f t="shared" si="91"/>
        <v>0.98856715461053535</v>
      </c>
      <c r="Y181" s="102">
        <v>6196</v>
      </c>
      <c r="Z181" s="69">
        <v>65</v>
      </c>
      <c r="AA181" s="67">
        <f t="shared" si="92"/>
        <v>1.0490639122014202E-2</v>
      </c>
      <c r="AB181" s="69">
        <v>6131</v>
      </c>
      <c r="AC181" s="67">
        <f t="shared" si="93"/>
        <v>0.9895093608779858</v>
      </c>
      <c r="AD181" s="102">
        <v>2650</v>
      </c>
      <c r="AE181" s="69">
        <v>16</v>
      </c>
      <c r="AF181" s="67">
        <f t="shared" si="94"/>
        <v>6.0377358490566035E-3</v>
      </c>
      <c r="AG181" s="69">
        <v>2634</v>
      </c>
      <c r="AH181" s="67">
        <f t="shared" si="95"/>
        <v>0.99396226415094335</v>
      </c>
      <c r="AI181" s="102">
        <v>891</v>
      </c>
      <c r="AJ181" s="69">
        <v>3</v>
      </c>
      <c r="AK181" s="67">
        <f t="shared" si="96"/>
        <v>3.3670033670033669E-3</v>
      </c>
      <c r="AL181" s="69">
        <v>888</v>
      </c>
      <c r="AM181" s="67">
        <f t="shared" si="97"/>
        <v>0.99663299663299665</v>
      </c>
      <c r="AN181" s="102">
        <f t="shared" si="98"/>
        <v>30498</v>
      </c>
      <c r="AO181" s="69">
        <f t="shared" si="53"/>
        <v>337</v>
      </c>
      <c r="AP181" s="67">
        <f t="shared" si="99"/>
        <v>1.1049904911797494E-2</v>
      </c>
      <c r="AQ181" s="68">
        <f t="shared" si="54"/>
        <v>30161</v>
      </c>
      <c r="AR181" s="67">
        <f t="shared" si="100"/>
        <v>0.98895009508820253</v>
      </c>
      <c r="AS181" s="98"/>
      <c r="AT181" s="272"/>
      <c r="AU181" s="342"/>
      <c r="AV181" s="11" t="s">
        <v>158</v>
      </c>
      <c r="AW181" s="225">
        <v>30011</v>
      </c>
      <c r="AX181" s="40">
        <v>342</v>
      </c>
      <c r="AY181" s="91">
        <v>1.1395821532104895E-2</v>
      </c>
      <c r="AZ181" s="40">
        <v>29669</v>
      </c>
      <c r="BA181" s="91">
        <v>0.98860417846789506</v>
      </c>
    </row>
    <row r="182" spans="2:53" s="12" customFormat="1" ht="13.5" customHeight="1">
      <c r="B182" s="264"/>
      <c r="C182" s="332"/>
      <c r="D182" s="76" t="s">
        <v>74</v>
      </c>
      <c r="E182" s="103">
        <v>44</v>
      </c>
      <c r="F182" s="75">
        <v>1</v>
      </c>
      <c r="G182" s="13">
        <f t="shared" si="84"/>
        <v>2.2727272727272728E-2</v>
      </c>
      <c r="H182" s="75">
        <v>43</v>
      </c>
      <c r="I182" s="13">
        <f t="shared" si="85"/>
        <v>0.97727272727272729</v>
      </c>
      <c r="J182" s="103">
        <v>134</v>
      </c>
      <c r="K182" s="75">
        <v>8</v>
      </c>
      <c r="L182" s="13">
        <f t="shared" si="86"/>
        <v>5.9701492537313432E-2</v>
      </c>
      <c r="M182" s="75">
        <v>126</v>
      </c>
      <c r="N182" s="13">
        <f t="shared" si="87"/>
        <v>0.94029850746268662</v>
      </c>
      <c r="O182" s="103">
        <v>26408</v>
      </c>
      <c r="P182" s="75">
        <v>3656</v>
      </c>
      <c r="Q182" s="13">
        <f t="shared" si="88"/>
        <v>0.13844289609209331</v>
      </c>
      <c r="R182" s="75">
        <v>22752</v>
      </c>
      <c r="S182" s="13">
        <f t="shared" si="89"/>
        <v>0.86155710390790674</v>
      </c>
      <c r="T182" s="103">
        <v>22883</v>
      </c>
      <c r="U182" s="75">
        <v>3166</v>
      </c>
      <c r="V182" s="13">
        <f t="shared" si="90"/>
        <v>0.13835598479220382</v>
      </c>
      <c r="W182" s="75">
        <v>19717</v>
      </c>
      <c r="X182" s="13">
        <f t="shared" si="91"/>
        <v>0.86164401520779621</v>
      </c>
      <c r="Y182" s="103">
        <v>13531</v>
      </c>
      <c r="Z182" s="75">
        <v>1397</v>
      </c>
      <c r="AA182" s="13">
        <f t="shared" si="92"/>
        <v>0.10324440174414308</v>
      </c>
      <c r="AB182" s="75">
        <v>12134</v>
      </c>
      <c r="AC182" s="13">
        <f t="shared" si="93"/>
        <v>0.89675559825585693</v>
      </c>
      <c r="AD182" s="103">
        <v>5117</v>
      </c>
      <c r="AE182" s="75">
        <v>315</v>
      </c>
      <c r="AF182" s="13">
        <f t="shared" si="94"/>
        <v>6.1559507523939808E-2</v>
      </c>
      <c r="AG182" s="75">
        <v>4802</v>
      </c>
      <c r="AH182" s="13">
        <f t="shared" si="95"/>
        <v>0.93844049247606021</v>
      </c>
      <c r="AI182" s="103">
        <v>1591</v>
      </c>
      <c r="AJ182" s="75">
        <v>43</v>
      </c>
      <c r="AK182" s="13">
        <f t="shared" si="96"/>
        <v>2.7027027027027029E-2</v>
      </c>
      <c r="AL182" s="75">
        <v>1548</v>
      </c>
      <c r="AM182" s="13">
        <f t="shared" si="97"/>
        <v>0.97297297297297303</v>
      </c>
      <c r="AN182" s="103">
        <f t="shared" si="98"/>
        <v>69708</v>
      </c>
      <c r="AO182" s="75">
        <f t="shared" si="53"/>
        <v>8586</v>
      </c>
      <c r="AP182" s="13">
        <f t="shared" si="99"/>
        <v>0.12317094164227922</v>
      </c>
      <c r="AQ182" s="34">
        <f t="shared" si="54"/>
        <v>61122</v>
      </c>
      <c r="AR182" s="13">
        <f t="shared" si="100"/>
        <v>0.87682905835772074</v>
      </c>
      <c r="AS182" s="98"/>
      <c r="AT182" s="272"/>
      <c r="AU182" s="342"/>
      <c r="AV182" s="160" t="s">
        <v>74</v>
      </c>
      <c r="AW182" s="225">
        <v>67870</v>
      </c>
      <c r="AX182" s="40">
        <v>7987</v>
      </c>
      <c r="AY182" s="91">
        <v>0.1176808604685428</v>
      </c>
      <c r="AZ182" s="40">
        <v>59883</v>
      </c>
      <c r="BA182" s="91">
        <v>0.88231913953145724</v>
      </c>
    </row>
    <row r="183" spans="2:53" s="12" customFormat="1" ht="13.5" customHeight="1">
      <c r="B183" s="262">
        <v>60</v>
      </c>
      <c r="C183" s="329" t="s">
        <v>50</v>
      </c>
      <c r="D183" s="80" t="s">
        <v>157</v>
      </c>
      <c r="E183" s="101">
        <v>14</v>
      </c>
      <c r="F183" s="79">
        <v>2</v>
      </c>
      <c r="G183" s="77">
        <f t="shared" si="84"/>
        <v>0.14285714285714285</v>
      </c>
      <c r="H183" s="79">
        <v>12</v>
      </c>
      <c r="I183" s="77">
        <f t="shared" si="85"/>
        <v>0.8571428571428571</v>
      </c>
      <c r="J183" s="101">
        <v>26</v>
      </c>
      <c r="K183" s="79">
        <v>3</v>
      </c>
      <c r="L183" s="77">
        <f t="shared" si="86"/>
        <v>0.11538461538461539</v>
      </c>
      <c r="M183" s="79">
        <v>23</v>
      </c>
      <c r="N183" s="77">
        <f t="shared" si="87"/>
        <v>0.88461538461538458</v>
      </c>
      <c r="O183" s="101">
        <v>1913</v>
      </c>
      <c r="P183" s="79">
        <v>307</v>
      </c>
      <c r="Q183" s="77">
        <f t="shared" si="88"/>
        <v>0.16048092002090958</v>
      </c>
      <c r="R183" s="79">
        <v>1606</v>
      </c>
      <c r="S183" s="77">
        <f t="shared" si="89"/>
        <v>0.83951907997909048</v>
      </c>
      <c r="T183" s="101">
        <v>1492</v>
      </c>
      <c r="U183" s="79">
        <v>242</v>
      </c>
      <c r="V183" s="77">
        <f t="shared" si="90"/>
        <v>0.16219839142091153</v>
      </c>
      <c r="W183" s="79">
        <v>1250</v>
      </c>
      <c r="X183" s="77">
        <f t="shared" si="91"/>
        <v>0.83780160857908847</v>
      </c>
      <c r="Y183" s="101">
        <v>777</v>
      </c>
      <c r="Z183" s="79">
        <v>100</v>
      </c>
      <c r="AA183" s="77">
        <f t="shared" si="92"/>
        <v>0.1287001287001287</v>
      </c>
      <c r="AB183" s="79">
        <v>677</v>
      </c>
      <c r="AC183" s="77">
        <f t="shared" si="93"/>
        <v>0.8712998712998713</v>
      </c>
      <c r="AD183" s="101">
        <v>271</v>
      </c>
      <c r="AE183" s="79">
        <v>22</v>
      </c>
      <c r="AF183" s="77">
        <f t="shared" si="94"/>
        <v>8.1180811808118078E-2</v>
      </c>
      <c r="AG183" s="79">
        <v>249</v>
      </c>
      <c r="AH183" s="77">
        <f t="shared" si="95"/>
        <v>0.91881918819188191</v>
      </c>
      <c r="AI183" s="101">
        <v>65</v>
      </c>
      <c r="AJ183" s="79">
        <v>4</v>
      </c>
      <c r="AK183" s="77">
        <f t="shared" si="96"/>
        <v>6.1538461538461542E-2</v>
      </c>
      <c r="AL183" s="79">
        <v>61</v>
      </c>
      <c r="AM183" s="77">
        <f t="shared" si="97"/>
        <v>0.93846153846153846</v>
      </c>
      <c r="AN183" s="101">
        <f t="shared" si="98"/>
        <v>4558</v>
      </c>
      <c r="AO183" s="79">
        <f t="shared" si="53"/>
        <v>680</v>
      </c>
      <c r="AP183" s="77">
        <f t="shared" si="99"/>
        <v>0.14918824045634049</v>
      </c>
      <c r="AQ183" s="78">
        <f t="shared" si="54"/>
        <v>3878</v>
      </c>
      <c r="AR183" s="77">
        <f t="shared" si="100"/>
        <v>0.85081175954365951</v>
      </c>
      <c r="AS183" s="98"/>
      <c r="AT183" s="272">
        <v>60</v>
      </c>
      <c r="AU183" s="342" t="s">
        <v>50</v>
      </c>
      <c r="AV183" s="11" t="s">
        <v>157</v>
      </c>
      <c r="AW183" s="225">
        <v>4340</v>
      </c>
      <c r="AX183" s="40">
        <v>780</v>
      </c>
      <c r="AY183" s="91">
        <v>0.17972350230414746</v>
      </c>
      <c r="AZ183" s="40">
        <v>3560</v>
      </c>
      <c r="BA183" s="91">
        <v>0.82027649769585254</v>
      </c>
    </row>
    <row r="184" spans="2:53" s="12" customFormat="1" ht="13.5" customHeight="1">
      <c r="B184" s="263"/>
      <c r="C184" s="330"/>
      <c r="D184" s="70" t="s">
        <v>158</v>
      </c>
      <c r="E184" s="102">
        <v>12</v>
      </c>
      <c r="F184" s="69">
        <v>0</v>
      </c>
      <c r="G184" s="67">
        <f t="shared" si="84"/>
        <v>0</v>
      </c>
      <c r="H184" s="69">
        <v>12</v>
      </c>
      <c r="I184" s="67">
        <f t="shared" si="85"/>
        <v>1</v>
      </c>
      <c r="J184" s="102">
        <v>26</v>
      </c>
      <c r="K184" s="69">
        <v>0</v>
      </c>
      <c r="L184" s="67">
        <f t="shared" si="86"/>
        <v>0</v>
      </c>
      <c r="M184" s="69">
        <v>26</v>
      </c>
      <c r="N184" s="67">
        <f t="shared" si="87"/>
        <v>1</v>
      </c>
      <c r="O184" s="102">
        <v>1680</v>
      </c>
      <c r="P184" s="69">
        <v>30</v>
      </c>
      <c r="Q184" s="67">
        <f t="shared" si="88"/>
        <v>1.7857142857142856E-2</v>
      </c>
      <c r="R184" s="69">
        <v>1650</v>
      </c>
      <c r="S184" s="67">
        <f t="shared" si="89"/>
        <v>0.9821428571428571</v>
      </c>
      <c r="T184" s="102">
        <v>1302</v>
      </c>
      <c r="U184" s="69">
        <v>28</v>
      </c>
      <c r="V184" s="67">
        <f t="shared" si="90"/>
        <v>2.1505376344086023E-2</v>
      </c>
      <c r="W184" s="69">
        <v>1274</v>
      </c>
      <c r="X184" s="67">
        <f t="shared" si="91"/>
        <v>0.978494623655914</v>
      </c>
      <c r="Y184" s="102">
        <v>850</v>
      </c>
      <c r="Z184" s="69">
        <v>9</v>
      </c>
      <c r="AA184" s="67">
        <f t="shared" si="92"/>
        <v>1.0588235294117647E-2</v>
      </c>
      <c r="AB184" s="69">
        <v>841</v>
      </c>
      <c r="AC184" s="67">
        <f t="shared" si="93"/>
        <v>0.98941176470588232</v>
      </c>
      <c r="AD184" s="102">
        <v>424</v>
      </c>
      <c r="AE184" s="69">
        <v>3</v>
      </c>
      <c r="AF184" s="67">
        <f t="shared" si="94"/>
        <v>7.0754716981132077E-3</v>
      </c>
      <c r="AG184" s="69">
        <v>421</v>
      </c>
      <c r="AH184" s="67">
        <f t="shared" si="95"/>
        <v>0.99292452830188682</v>
      </c>
      <c r="AI184" s="102">
        <v>140</v>
      </c>
      <c r="AJ184" s="69">
        <v>1</v>
      </c>
      <c r="AK184" s="67">
        <f t="shared" si="96"/>
        <v>7.1428571428571426E-3</v>
      </c>
      <c r="AL184" s="69">
        <v>139</v>
      </c>
      <c r="AM184" s="67">
        <f t="shared" si="97"/>
        <v>0.99285714285714288</v>
      </c>
      <c r="AN184" s="102">
        <f t="shared" si="98"/>
        <v>4434</v>
      </c>
      <c r="AO184" s="69">
        <f t="shared" si="53"/>
        <v>71</v>
      </c>
      <c r="AP184" s="67">
        <f t="shared" si="99"/>
        <v>1.6012629679747408E-2</v>
      </c>
      <c r="AQ184" s="68">
        <f t="shared" si="54"/>
        <v>4363</v>
      </c>
      <c r="AR184" s="67">
        <f t="shared" si="100"/>
        <v>0.98398737032025263</v>
      </c>
      <c r="AS184" s="98"/>
      <c r="AT184" s="272"/>
      <c r="AU184" s="342"/>
      <c r="AV184" s="11" t="s">
        <v>158</v>
      </c>
      <c r="AW184" s="225">
        <v>4407</v>
      </c>
      <c r="AX184" s="40">
        <v>76</v>
      </c>
      <c r="AY184" s="91">
        <v>1.7245291581574767E-2</v>
      </c>
      <c r="AZ184" s="40">
        <v>4331</v>
      </c>
      <c r="BA184" s="91">
        <v>0.98275470841842527</v>
      </c>
    </row>
    <row r="185" spans="2:53" s="12" customFormat="1" ht="13.5" customHeight="1">
      <c r="B185" s="264"/>
      <c r="C185" s="332"/>
      <c r="D185" s="63" t="s">
        <v>74</v>
      </c>
      <c r="E185" s="105">
        <v>26</v>
      </c>
      <c r="F185" s="62">
        <v>2</v>
      </c>
      <c r="G185" s="60">
        <f t="shared" si="84"/>
        <v>7.6923076923076927E-2</v>
      </c>
      <c r="H185" s="62">
        <v>24</v>
      </c>
      <c r="I185" s="60">
        <f t="shared" si="85"/>
        <v>0.92307692307692313</v>
      </c>
      <c r="J185" s="105">
        <v>52</v>
      </c>
      <c r="K185" s="62">
        <v>3</v>
      </c>
      <c r="L185" s="60">
        <f t="shared" si="86"/>
        <v>5.7692307692307696E-2</v>
      </c>
      <c r="M185" s="62">
        <v>49</v>
      </c>
      <c r="N185" s="60">
        <f t="shared" si="87"/>
        <v>0.94230769230769229</v>
      </c>
      <c r="O185" s="105">
        <v>3593</v>
      </c>
      <c r="P185" s="62">
        <v>337</v>
      </c>
      <c r="Q185" s="60">
        <f t="shared" si="88"/>
        <v>9.379348733648761E-2</v>
      </c>
      <c r="R185" s="62">
        <v>3256</v>
      </c>
      <c r="S185" s="60">
        <f t="shared" si="89"/>
        <v>0.90620651266351238</v>
      </c>
      <c r="T185" s="105">
        <v>2794</v>
      </c>
      <c r="U185" s="62">
        <v>270</v>
      </c>
      <c r="V185" s="60">
        <f t="shared" si="90"/>
        <v>9.6635647816750173E-2</v>
      </c>
      <c r="W185" s="62">
        <v>2524</v>
      </c>
      <c r="X185" s="60">
        <f t="shared" si="91"/>
        <v>0.90336435218324984</v>
      </c>
      <c r="Y185" s="105">
        <v>1627</v>
      </c>
      <c r="Z185" s="62">
        <v>109</v>
      </c>
      <c r="AA185" s="60">
        <f t="shared" si="92"/>
        <v>6.6994468346650279E-2</v>
      </c>
      <c r="AB185" s="62">
        <v>1518</v>
      </c>
      <c r="AC185" s="60">
        <f t="shared" si="93"/>
        <v>0.93300553165334976</v>
      </c>
      <c r="AD185" s="105">
        <v>695</v>
      </c>
      <c r="AE185" s="62">
        <v>25</v>
      </c>
      <c r="AF185" s="60">
        <f t="shared" si="94"/>
        <v>3.5971223021582732E-2</v>
      </c>
      <c r="AG185" s="62">
        <v>670</v>
      </c>
      <c r="AH185" s="60">
        <f t="shared" si="95"/>
        <v>0.96402877697841727</v>
      </c>
      <c r="AI185" s="105">
        <v>205</v>
      </c>
      <c r="AJ185" s="62">
        <v>5</v>
      </c>
      <c r="AK185" s="60">
        <f t="shared" si="96"/>
        <v>2.4390243902439025E-2</v>
      </c>
      <c r="AL185" s="62">
        <v>200</v>
      </c>
      <c r="AM185" s="60">
        <f t="shared" si="97"/>
        <v>0.97560975609756095</v>
      </c>
      <c r="AN185" s="105">
        <f t="shared" si="98"/>
        <v>8992</v>
      </c>
      <c r="AO185" s="62">
        <f t="shared" si="53"/>
        <v>751</v>
      </c>
      <c r="AP185" s="60">
        <f t="shared" si="99"/>
        <v>8.3518683274021357E-2</v>
      </c>
      <c r="AQ185" s="61">
        <f t="shared" si="54"/>
        <v>8241</v>
      </c>
      <c r="AR185" s="60">
        <f t="shared" si="100"/>
        <v>0.91648131672597866</v>
      </c>
      <c r="AS185" s="98"/>
      <c r="AT185" s="272"/>
      <c r="AU185" s="342"/>
      <c r="AV185" s="160" t="s">
        <v>74</v>
      </c>
      <c r="AW185" s="225">
        <v>8747</v>
      </c>
      <c r="AX185" s="40">
        <v>856</v>
      </c>
      <c r="AY185" s="91">
        <v>9.7862124156853775E-2</v>
      </c>
      <c r="AZ185" s="40">
        <v>7891</v>
      </c>
      <c r="BA185" s="91">
        <v>0.9021378758431462</v>
      </c>
    </row>
    <row r="186" spans="2:53" s="12" customFormat="1" ht="13.5" customHeight="1">
      <c r="B186" s="262">
        <v>61</v>
      </c>
      <c r="C186" s="329" t="s">
        <v>18</v>
      </c>
      <c r="D186" s="80" t="s">
        <v>157</v>
      </c>
      <c r="E186" s="101">
        <v>0</v>
      </c>
      <c r="F186" s="79">
        <v>0</v>
      </c>
      <c r="G186" s="77" t="str">
        <f t="shared" si="84"/>
        <v>-</v>
      </c>
      <c r="H186" s="79">
        <v>0</v>
      </c>
      <c r="I186" s="77" t="str">
        <f t="shared" si="85"/>
        <v>-</v>
      </c>
      <c r="J186" s="101">
        <v>8</v>
      </c>
      <c r="K186" s="79">
        <v>1</v>
      </c>
      <c r="L186" s="77">
        <f t="shared" si="86"/>
        <v>0.125</v>
      </c>
      <c r="M186" s="79">
        <v>7</v>
      </c>
      <c r="N186" s="77">
        <f t="shared" si="87"/>
        <v>0.875</v>
      </c>
      <c r="O186" s="101">
        <v>1804</v>
      </c>
      <c r="P186" s="79">
        <v>354</v>
      </c>
      <c r="Q186" s="77">
        <f t="shared" si="88"/>
        <v>0.19623059866962306</v>
      </c>
      <c r="R186" s="79">
        <v>1450</v>
      </c>
      <c r="S186" s="77">
        <f t="shared" si="89"/>
        <v>0.80376940133037689</v>
      </c>
      <c r="T186" s="101">
        <v>1410</v>
      </c>
      <c r="U186" s="79">
        <v>252</v>
      </c>
      <c r="V186" s="77">
        <f t="shared" si="90"/>
        <v>0.17872340425531916</v>
      </c>
      <c r="W186" s="79">
        <v>1158</v>
      </c>
      <c r="X186" s="77">
        <f t="shared" si="91"/>
        <v>0.82127659574468082</v>
      </c>
      <c r="Y186" s="101">
        <v>661</v>
      </c>
      <c r="Z186" s="79">
        <v>97</v>
      </c>
      <c r="AA186" s="77">
        <f t="shared" si="92"/>
        <v>0.14674735249621784</v>
      </c>
      <c r="AB186" s="79">
        <v>564</v>
      </c>
      <c r="AC186" s="77">
        <f t="shared" si="93"/>
        <v>0.85325264750378216</v>
      </c>
      <c r="AD186" s="101">
        <v>241</v>
      </c>
      <c r="AE186" s="79">
        <v>18</v>
      </c>
      <c r="AF186" s="77">
        <f t="shared" si="94"/>
        <v>7.4688796680497924E-2</v>
      </c>
      <c r="AG186" s="79">
        <v>223</v>
      </c>
      <c r="AH186" s="77">
        <f t="shared" si="95"/>
        <v>0.92531120331950212</v>
      </c>
      <c r="AI186" s="101">
        <v>75</v>
      </c>
      <c r="AJ186" s="79">
        <v>4</v>
      </c>
      <c r="AK186" s="77">
        <f t="shared" si="96"/>
        <v>5.3333333333333337E-2</v>
      </c>
      <c r="AL186" s="79">
        <v>71</v>
      </c>
      <c r="AM186" s="77">
        <f t="shared" si="97"/>
        <v>0.94666666666666666</v>
      </c>
      <c r="AN186" s="101">
        <f t="shared" si="98"/>
        <v>4199</v>
      </c>
      <c r="AO186" s="79">
        <f t="shared" si="53"/>
        <v>726</v>
      </c>
      <c r="AP186" s="77">
        <f t="shared" si="99"/>
        <v>0.17289830912121934</v>
      </c>
      <c r="AQ186" s="78">
        <f t="shared" si="54"/>
        <v>3473</v>
      </c>
      <c r="AR186" s="77">
        <f t="shared" si="100"/>
        <v>0.82710169087878072</v>
      </c>
      <c r="AS186" s="98"/>
      <c r="AT186" s="272">
        <v>61</v>
      </c>
      <c r="AU186" s="342" t="s">
        <v>18</v>
      </c>
      <c r="AV186" s="11" t="s">
        <v>157</v>
      </c>
      <c r="AW186" s="225">
        <v>3951</v>
      </c>
      <c r="AX186" s="40">
        <v>779</v>
      </c>
      <c r="AY186" s="91">
        <v>0.19716527461402178</v>
      </c>
      <c r="AZ186" s="40">
        <v>3172</v>
      </c>
      <c r="BA186" s="91">
        <v>0.80283472538597822</v>
      </c>
    </row>
    <row r="187" spans="2:53" s="12" customFormat="1" ht="13.5" customHeight="1">
      <c r="B187" s="263"/>
      <c r="C187" s="330"/>
      <c r="D187" s="70" t="s">
        <v>158</v>
      </c>
      <c r="E187" s="102">
        <v>0</v>
      </c>
      <c r="F187" s="69">
        <v>0</v>
      </c>
      <c r="G187" s="67" t="str">
        <f t="shared" si="84"/>
        <v>-</v>
      </c>
      <c r="H187" s="69">
        <v>0</v>
      </c>
      <c r="I187" s="67" t="str">
        <f t="shared" si="85"/>
        <v>-</v>
      </c>
      <c r="J187" s="102">
        <v>3</v>
      </c>
      <c r="K187" s="69">
        <v>0</v>
      </c>
      <c r="L187" s="67">
        <f t="shared" si="86"/>
        <v>0</v>
      </c>
      <c r="M187" s="69">
        <v>3</v>
      </c>
      <c r="N187" s="67">
        <f t="shared" si="87"/>
        <v>1</v>
      </c>
      <c r="O187" s="102">
        <v>1467</v>
      </c>
      <c r="P187" s="69">
        <v>15</v>
      </c>
      <c r="Q187" s="67">
        <f t="shared" si="88"/>
        <v>1.0224948875255624E-2</v>
      </c>
      <c r="R187" s="69">
        <v>1452</v>
      </c>
      <c r="S187" s="67">
        <f t="shared" si="89"/>
        <v>0.9897750511247444</v>
      </c>
      <c r="T187" s="102">
        <v>1151</v>
      </c>
      <c r="U187" s="69">
        <v>8</v>
      </c>
      <c r="V187" s="67">
        <f t="shared" si="90"/>
        <v>6.9504778453518675E-3</v>
      </c>
      <c r="W187" s="69">
        <v>1143</v>
      </c>
      <c r="X187" s="67">
        <f t="shared" si="91"/>
        <v>0.99304952215464815</v>
      </c>
      <c r="Y187" s="102">
        <v>705</v>
      </c>
      <c r="Z187" s="69">
        <v>3</v>
      </c>
      <c r="AA187" s="67">
        <f t="shared" si="92"/>
        <v>4.2553191489361703E-3</v>
      </c>
      <c r="AB187" s="69">
        <v>702</v>
      </c>
      <c r="AC187" s="67">
        <f t="shared" si="93"/>
        <v>0.99574468085106382</v>
      </c>
      <c r="AD187" s="102">
        <v>283</v>
      </c>
      <c r="AE187" s="69">
        <v>2</v>
      </c>
      <c r="AF187" s="67">
        <f t="shared" si="94"/>
        <v>7.0671378091872791E-3</v>
      </c>
      <c r="AG187" s="69">
        <v>281</v>
      </c>
      <c r="AH187" s="67">
        <f t="shared" si="95"/>
        <v>0.99293286219081267</v>
      </c>
      <c r="AI187" s="102">
        <v>93</v>
      </c>
      <c r="AJ187" s="69">
        <v>0</v>
      </c>
      <c r="AK187" s="67">
        <f t="shared" si="96"/>
        <v>0</v>
      </c>
      <c r="AL187" s="69">
        <v>93</v>
      </c>
      <c r="AM187" s="67">
        <f t="shared" si="97"/>
        <v>1</v>
      </c>
      <c r="AN187" s="102">
        <f t="shared" si="98"/>
        <v>3702</v>
      </c>
      <c r="AO187" s="69">
        <f t="shared" si="53"/>
        <v>28</v>
      </c>
      <c r="AP187" s="67">
        <f t="shared" si="99"/>
        <v>7.5634792004321992E-3</v>
      </c>
      <c r="AQ187" s="68">
        <f t="shared" si="54"/>
        <v>3674</v>
      </c>
      <c r="AR187" s="67">
        <f t="shared" si="100"/>
        <v>0.99243652079956779</v>
      </c>
      <c r="AS187" s="98"/>
      <c r="AT187" s="272"/>
      <c r="AU187" s="342"/>
      <c r="AV187" s="11" t="s">
        <v>158</v>
      </c>
      <c r="AW187" s="225">
        <v>3715</v>
      </c>
      <c r="AX187" s="40">
        <v>37</v>
      </c>
      <c r="AY187" s="91">
        <v>9.9596231493943466E-3</v>
      </c>
      <c r="AZ187" s="40">
        <v>3678</v>
      </c>
      <c r="BA187" s="91">
        <v>0.99004037685060564</v>
      </c>
    </row>
    <row r="188" spans="2:53" s="12" customFormat="1" ht="13.5" customHeight="1">
      <c r="B188" s="264"/>
      <c r="C188" s="332"/>
      <c r="D188" s="76" t="s">
        <v>74</v>
      </c>
      <c r="E188" s="103">
        <v>0</v>
      </c>
      <c r="F188" s="75">
        <v>0</v>
      </c>
      <c r="G188" s="13" t="str">
        <f t="shared" si="84"/>
        <v>-</v>
      </c>
      <c r="H188" s="75">
        <v>0</v>
      </c>
      <c r="I188" s="13" t="str">
        <f t="shared" si="85"/>
        <v>-</v>
      </c>
      <c r="J188" s="103">
        <v>11</v>
      </c>
      <c r="K188" s="75">
        <v>1</v>
      </c>
      <c r="L188" s="13">
        <f t="shared" si="86"/>
        <v>9.0909090909090912E-2</v>
      </c>
      <c r="M188" s="75">
        <v>10</v>
      </c>
      <c r="N188" s="13">
        <f t="shared" si="87"/>
        <v>0.90909090909090906</v>
      </c>
      <c r="O188" s="103">
        <v>3271</v>
      </c>
      <c r="P188" s="75">
        <v>369</v>
      </c>
      <c r="Q188" s="13">
        <f t="shared" si="88"/>
        <v>0.11280953836747172</v>
      </c>
      <c r="R188" s="75">
        <v>2902</v>
      </c>
      <c r="S188" s="13">
        <f t="shared" si="89"/>
        <v>0.88719046163252824</v>
      </c>
      <c r="T188" s="103">
        <v>2561</v>
      </c>
      <c r="U188" s="75">
        <v>260</v>
      </c>
      <c r="V188" s="13">
        <f t="shared" si="90"/>
        <v>0.10152284263959391</v>
      </c>
      <c r="W188" s="75">
        <v>2301</v>
      </c>
      <c r="X188" s="13">
        <f t="shared" si="91"/>
        <v>0.89847715736040612</v>
      </c>
      <c r="Y188" s="103">
        <v>1366</v>
      </c>
      <c r="Z188" s="75">
        <v>100</v>
      </c>
      <c r="AA188" s="13">
        <f t="shared" si="92"/>
        <v>7.320644216691069E-2</v>
      </c>
      <c r="AB188" s="75">
        <v>1266</v>
      </c>
      <c r="AC188" s="13">
        <f t="shared" si="93"/>
        <v>0.92679355783308937</v>
      </c>
      <c r="AD188" s="103">
        <v>524</v>
      </c>
      <c r="AE188" s="75">
        <v>20</v>
      </c>
      <c r="AF188" s="13">
        <f t="shared" si="94"/>
        <v>3.8167938931297711E-2</v>
      </c>
      <c r="AG188" s="75">
        <v>504</v>
      </c>
      <c r="AH188" s="13">
        <f t="shared" si="95"/>
        <v>0.96183206106870234</v>
      </c>
      <c r="AI188" s="103">
        <v>168</v>
      </c>
      <c r="AJ188" s="75">
        <v>4</v>
      </c>
      <c r="AK188" s="13">
        <f t="shared" si="96"/>
        <v>2.3809523809523808E-2</v>
      </c>
      <c r="AL188" s="75">
        <v>164</v>
      </c>
      <c r="AM188" s="13">
        <f t="shared" si="97"/>
        <v>0.97619047619047616</v>
      </c>
      <c r="AN188" s="103">
        <f t="shared" si="98"/>
        <v>7901</v>
      </c>
      <c r="AO188" s="75">
        <f t="shared" si="53"/>
        <v>754</v>
      </c>
      <c r="AP188" s="13">
        <f t="shared" si="99"/>
        <v>9.5430958106568792E-2</v>
      </c>
      <c r="AQ188" s="34">
        <f t="shared" si="54"/>
        <v>7147</v>
      </c>
      <c r="AR188" s="13">
        <f t="shared" si="100"/>
        <v>0.90456904189343124</v>
      </c>
      <c r="AS188" s="98"/>
      <c r="AT188" s="272"/>
      <c r="AU188" s="342"/>
      <c r="AV188" s="160" t="s">
        <v>74</v>
      </c>
      <c r="AW188" s="225">
        <v>7666</v>
      </c>
      <c r="AX188" s="40">
        <v>816</v>
      </c>
      <c r="AY188" s="91">
        <v>0.10644403861205322</v>
      </c>
      <c r="AZ188" s="40">
        <v>6850</v>
      </c>
      <c r="BA188" s="91">
        <v>0.8935559613879468</v>
      </c>
    </row>
    <row r="189" spans="2:53" s="12" customFormat="1" ht="13.5" customHeight="1">
      <c r="B189" s="262">
        <v>62</v>
      </c>
      <c r="C189" s="329" t="s">
        <v>19</v>
      </c>
      <c r="D189" s="80" t="s">
        <v>157</v>
      </c>
      <c r="E189" s="101">
        <v>7</v>
      </c>
      <c r="F189" s="79">
        <v>0</v>
      </c>
      <c r="G189" s="77">
        <f t="shared" si="84"/>
        <v>0</v>
      </c>
      <c r="H189" s="79">
        <v>7</v>
      </c>
      <c r="I189" s="77">
        <f t="shared" si="85"/>
        <v>1</v>
      </c>
      <c r="J189" s="101">
        <v>25</v>
      </c>
      <c r="K189" s="79">
        <v>1</v>
      </c>
      <c r="L189" s="77">
        <f t="shared" si="86"/>
        <v>0.04</v>
      </c>
      <c r="M189" s="79">
        <v>24</v>
      </c>
      <c r="N189" s="77">
        <f t="shared" si="87"/>
        <v>0.96</v>
      </c>
      <c r="O189" s="101">
        <v>2967</v>
      </c>
      <c r="P189" s="79">
        <v>373</v>
      </c>
      <c r="Q189" s="77">
        <f t="shared" si="88"/>
        <v>0.12571621166161107</v>
      </c>
      <c r="R189" s="79">
        <v>2594</v>
      </c>
      <c r="S189" s="77">
        <f t="shared" si="89"/>
        <v>0.87428378833838893</v>
      </c>
      <c r="T189" s="101">
        <v>2469</v>
      </c>
      <c r="U189" s="79">
        <v>322</v>
      </c>
      <c r="V189" s="77">
        <f t="shared" si="90"/>
        <v>0.13041717294451194</v>
      </c>
      <c r="W189" s="79">
        <v>2147</v>
      </c>
      <c r="X189" s="77">
        <f t="shared" si="91"/>
        <v>0.86958282705548806</v>
      </c>
      <c r="Y189" s="101">
        <v>1126</v>
      </c>
      <c r="Z189" s="79">
        <v>122</v>
      </c>
      <c r="AA189" s="77">
        <f t="shared" si="92"/>
        <v>0.10834813499111901</v>
      </c>
      <c r="AB189" s="79">
        <v>1004</v>
      </c>
      <c r="AC189" s="77">
        <f t="shared" si="93"/>
        <v>0.89165186500888094</v>
      </c>
      <c r="AD189" s="101">
        <v>419</v>
      </c>
      <c r="AE189" s="79">
        <v>29</v>
      </c>
      <c r="AF189" s="77">
        <f t="shared" si="94"/>
        <v>6.9212410501193311E-2</v>
      </c>
      <c r="AG189" s="79">
        <v>390</v>
      </c>
      <c r="AH189" s="77">
        <f t="shared" si="95"/>
        <v>0.93078758949880669</v>
      </c>
      <c r="AI189" s="101">
        <v>126</v>
      </c>
      <c r="AJ189" s="79">
        <v>4</v>
      </c>
      <c r="AK189" s="77">
        <f t="shared" si="96"/>
        <v>3.1746031746031744E-2</v>
      </c>
      <c r="AL189" s="79">
        <v>122</v>
      </c>
      <c r="AM189" s="77">
        <f t="shared" si="97"/>
        <v>0.96825396825396826</v>
      </c>
      <c r="AN189" s="101">
        <f t="shared" si="98"/>
        <v>7139</v>
      </c>
      <c r="AO189" s="79">
        <f t="shared" si="53"/>
        <v>851</v>
      </c>
      <c r="AP189" s="77">
        <f t="shared" si="99"/>
        <v>0.1192043703599944</v>
      </c>
      <c r="AQ189" s="78">
        <f t="shared" si="54"/>
        <v>6288</v>
      </c>
      <c r="AR189" s="77">
        <f t="shared" si="100"/>
        <v>0.88079562964000557</v>
      </c>
      <c r="AS189" s="98"/>
      <c r="AT189" s="272">
        <v>62</v>
      </c>
      <c r="AU189" s="342" t="s">
        <v>19</v>
      </c>
      <c r="AV189" s="11" t="s">
        <v>157</v>
      </c>
      <c r="AW189" s="225">
        <v>6791</v>
      </c>
      <c r="AX189" s="40">
        <v>864</v>
      </c>
      <c r="AY189" s="91">
        <v>0.1272272124871153</v>
      </c>
      <c r="AZ189" s="40">
        <v>5927</v>
      </c>
      <c r="BA189" s="91">
        <v>0.87277278751288467</v>
      </c>
    </row>
    <row r="190" spans="2:53" s="12" customFormat="1" ht="13.5" customHeight="1">
      <c r="B190" s="263"/>
      <c r="C190" s="330"/>
      <c r="D190" s="70" t="s">
        <v>158</v>
      </c>
      <c r="E190" s="102">
        <v>10</v>
      </c>
      <c r="F190" s="69">
        <v>0</v>
      </c>
      <c r="G190" s="67">
        <f t="shared" si="84"/>
        <v>0</v>
      </c>
      <c r="H190" s="69">
        <v>10</v>
      </c>
      <c r="I190" s="67">
        <f t="shared" si="85"/>
        <v>1</v>
      </c>
      <c r="J190" s="102">
        <v>16</v>
      </c>
      <c r="K190" s="69">
        <v>1</v>
      </c>
      <c r="L190" s="67">
        <f t="shared" si="86"/>
        <v>6.25E-2</v>
      </c>
      <c r="M190" s="69">
        <v>15</v>
      </c>
      <c r="N190" s="67">
        <f t="shared" si="87"/>
        <v>0.9375</v>
      </c>
      <c r="O190" s="102">
        <v>1772</v>
      </c>
      <c r="P190" s="69">
        <v>47</v>
      </c>
      <c r="Q190" s="67">
        <f t="shared" si="88"/>
        <v>2.652370203160271E-2</v>
      </c>
      <c r="R190" s="69">
        <v>1725</v>
      </c>
      <c r="S190" s="67">
        <f t="shared" si="89"/>
        <v>0.9734762979683973</v>
      </c>
      <c r="T190" s="102">
        <v>1495</v>
      </c>
      <c r="U190" s="69">
        <v>30</v>
      </c>
      <c r="V190" s="67">
        <f t="shared" si="90"/>
        <v>2.0066889632107024E-2</v>
      </c>
      <c r="W190" s="69">
        <v>1465</v>
      </c>
      <c r="X190" s="67">
        <f t="shared" si="91"/>
        <v>0.97993311036789299</v>
      </c>
      <c r="Y190" s="102">
        <v>916</v>
      </c>
      <c r="Z190" s="69">
        <v>12</v>
      </c>
      <c r="AA190" s="67">
        <f t="shared" si="92"/>
        <v>1.3100436681222707E-2</v>
      </c>
      <c r="AB190" s="69">
        <v>904</v>
      </c>
      <c r="AC190" s="67">
        <f t="shared" si="93"/>
        <v>0.98689956331877726</v>
      </c>
      <c r="AD190" s="102">
        <v>428</v>
      </c>
      <c r="AE190" s="69">
        <v>3</v>
      </c>
      <c r="AF190" s="67">
        <f t="shared" si="94"/>
        <v>7.0093457943925233E-3</v>
      </c>
      <c r="AG190" s="69">
        <v>425</v>
      </c>
      <c r="AH190" s="67">
        <f t="shared" si="95"/>
        <v>0.9929906542056075</v>
      </c>
      <c r="AI190" s="102">
        <v>151</v>
      </c>
      <c r="AJ190" s="69">
        <v>2</v>
      </c>
      <c r="AK190" s="67">
        <f t="shared" si="96"/>
        <v>1.3245033112582781E-2</v>
      </c>
      <c r="AL190" s="69">
        <v>149</v>
      </c>
      <c r="AM190" s="67">
        <f t="shared" si="97"/>
        <v>0.98675496688741726</v>
      </c>
      <c r="AN190" s="102">
        <f t="shared" si="98"/>
        <v>4788</v>
      </c>
      <c r="AO190" s="69">
        <f t="shared" si="53"/>
        <v>95</v>
      </c>
      <c r="AP190" s="67">
        <f t="shared" si="99"/>
        <v>1.984126984126984E-2</v>
      </c>
      <c r="AQ190" s="68">
        <f t="shared" si="54"/>
        <v>4693</v>
      </c>
      <c r="AR190" s="67">
        <f t="shared" si="100"/>
        <v>0.98015873015873012</v>
      </c>
      <c r="AS190" s="98"/>
      <c r="AT190" s="272"/>
      <c r="AU190" s="342"/>
      <c r="AV190" s="11" t="s">
        <v>158</v>
      </c>
      <c r="AW190" s="225">
        <v>4729</v>
      </c>
      <c r="AX190" s="40">
        <v>99</v>
      </c>
      <c r="AY190" s="91">
        <v>2.0934658490167055E-2</v>
      </c>
      <c r="AZ190" s="40">
        <v>4630</v>
      </c>
      <c r="BA190" s="91">
        <v>0.97906534150983293</v>
      </c>
    </row>
    <row r="191" spans="2:53" s="12" customFormat="1" ht="13.5" customHeight="1">
      <c r="B191" s="264"/>
      <c r="C191" s="332"/>
      <c r="D191" s="76" t="s">
        <v>74</v>
      </c>
      <c r="E191" s="103">
        <v>17</v>
      </c>
      <c r="F191" s="75">
        <v>0</v>
      </c>
      <c r="G191" s="13">
        <f t="shared" si="84"/>
        <v>0</v>
      </c>
      <c r="H191" s="75">
        <v>17</v>
      </c>
      <c r="I191" s="13">
        <f t="shared" si="85"/>
        <v>1</v>
      </c>
      <c r="J191" s="103">
        <v>41</v>
      </c>
      <c r="K191" s="75">
        <v>2</v>
      </c>
      <c r="L191" s="13">
        <f t="shared" si="86"/>
        <v>4.878048780487805E-2</v>
      </c>
      <c r="M191" s="75">
        <v>39</v>
      </c>
      <c r="N191" s="13">
        <f t="shared" si="87"/>
        <v>0.95121951219512191</v>
      </c>
      <c r="O191" s="103">
        <v>4739</v>
      </c>
      <c r="P191" s="75">
        <v>420</v>
      </c>
      <c r="Q191" s="13">
        <f t="shared" si="88"/>
        <v>8.8626292466765136E-2</v>
      </c>
      <c r="R191" s="75">
        <v>4319</v>
      </c>
      <c r="S191" s="13">
        <f t="shared" si="89"/>
        <v>0.91137370753323488</v>
      </c>
      <c r="T191" s="103">
        <v>3964</v>
      </c>
      <c r="U191" s="75">
        <v>352</v>
      </c>
      <c r="V191" s="13">
        <f t="shared" si="90"/>
        <v>8.879919273461151E-2</v>
      </c>
      <c r="W191" s="75">
        <v>3612</v>
      </c>
      <c r="X191" s="13">
        <f t="shared" si="91"/>
        <v>0.91120080726538855</v>
      </c>
      <c r="Y191" s="103">
        <v>2042</v>
      </c>
      <c r="Z191" s="75">
        <v>134</v>
      </c>
      <c r="AA191" s="13">
        <f t="shared" si="92"/>
        <v>6.5621939275220378E-2</v>
      </c>
      <c r="AB191" s="75">
        <v>1908</v>
      </c>
      <c r="AC191" s="13">
        <f t="shared" si="93"/>
        <v>0.93437806072477958</v>
      </c>
      <c r="AD191" s="103">
        <v>847</v>
      </c>
      <c r="AE191" s="75">
        <v>32</v>
      </c>
      <c r="AF191" s="13">
        <f t="shared" si="94"/>
        <v>3.7780401416765051E-2</v>
      </c>
      <c r="AG191" s="75">
        <v>815</v>
      </c>
      <c r="AH191" s="13">
        <f t="shared" si="95"/>
        <v>0.96221959858323491</v>
      </c>
      <c r="AI191" s="103">
        <v>277</v>
      </c>
      <c r="AJ191" s="75">
        <v>6</v>
      </c>
      <c r="AK191" s="13">
        <f t="shared" si="96"/>
        <v>2.1660649819494584E-2</v>
      </c>
      <c r="AL191" s="75">
        <v>271</v>
      </c>
      <c r="AM191" s="13">
        <f t="shared" si="97"/>
        <v>0.97833935018050544</v>
      </c>
      <c r="AN191" s="103">
        <f t="shared" si="98"/>
        <v>11927</v>
      </c>
      <c r="AO191" s="75">
        <f t="shared" si="53"/>
        <v>946</v>
      </c>
      <c r="AP191" s="13">
        <f t="shared" si="99"/>
        <v>7.9315838014588746E-2</v>
      </c>
      <c r="AQ191" s="34">
        <f t="shared" si="54"/>
        <v>10981</v>
      </c>
      <c r="AR191" s="13">
        <f t="shared" si="100"/>
        <v>0.92068416198541125</v>
      </c>
      <c r="AS191" s="98"/>
      <c r="AT191" s="272"/>
      <c r="AU191" s="342"/>
      <c r="AV191" s="160" t="s">
        <v>74</v>
      </c>
      <c r="AW191" s="225">
        <v>11520</v>
      </c>
      <c r="AX191" s="40">
        <v>963</v>
      </c>
      <c r="AY191" s="91">
        <v>8.3593749999999994E-2</v>
      </c>
      <c r="AZ191" s="40">
        <v>10557</v>
      </c>
      <c r="BA191" s="91">
        <v>0.91640624999999998</v>
      </c>
    </row>
    <row r="192" spans="2:53" s="12" customFormat="1" ht="13.5" customHeight="1">
      <c r="B192" s="262">
        <v>63</v>
      </c>
      <c r="C192" s="329" t="s">
        <v>30</v>
      </c>
      <c r="D192" s="80" t="s">
        <v>157</v>
      </c>
      <c r="E192" s="101">
        <v>5</v>
      </c>
      <c r="F192" s="79">
        <v>1</v>
      </c>
      <c r="G192" s="77">
        <f t="shared" si="84"/>
        <v>0.2</v>
      </c>
      <c r="H192" s="79">
        <v>4</v>
      </c>
      <c r="I192" s="77">
        <f t="shared" si="85"/>
        <v>0.8</v>
      </c>
      <c r="J192" s="101">
        <v>8</v>
      </c>
      <c r="K192" s="79">
        <v>1</v>
      </c>
      <c r="L192" s="77">
        <f t="shared" si="86"/>
        <v>0.125</v>
      </c>
      <c r="M192" s="79">
        <v>7</v>
      </c>
      <c r="N192" s="77">
        <f t="shared" si="87"/>
        <v>0.875</v>
      </c>
      <c r="O192" s="101">
        <v>1998</v>
      </c>
      <c r="P192" s="79">
        <v>323</v>
      </c>
      <c r="Q192" s="77">
        <f t="shared" si="88"/>
        <v>0.16166166166166165</v>
      </c>
      <c r="R192" s="79">
        <v>1675</v>
      </c>
      <c r="S192" s="77">
        <f t="shared" si="89"/>
        <v>0.83833833833833837</v>
      </c>
      <c r="T192" s="101">
        <v>1644</v>
      </c>
      <c r="U192" s="79">
        <v>235</v>
      </c>
      <c r="V192" s="77">
        <f t="shared" si="90"/>
        <v>0.14294403892944038</v>
      </c>
      <c r="W192" s="79">
        <v>1409</v>
      </c>
      <c r="X192" s="77">
        <f t="shared" si="91"/>
        <v>0.85705596107055959</v>
      </c>
      <c r="Y192" s="101">
        <v>945</v>
      </c>
      <c r="Z192" s="79">
        <v>91</v>
      </c>
      <c r="AA192" s="77">
        <f t="shared" si="92"/>
        <v>9.6296296296296297E-2</v>
      </c>
      <c r="AB192" s="79">
        <v>854</v>
      </c>
      <c r="AC192" s="77">
        <f t="shared" si="93"/>
        <v>0.90370370370370368</v>
      </c>
      <c r="AD192" s="101">
        <v>438</v>
      </c>
      <c r="AE192" s="79">
        <v>39</v>
      </c>
      <c r="AF192" s="77">
        <f t="shared" si="94"/>
        <v>8.9041095890410954E-2</v>
      </c>
      <c r="AG192" s="79">
        <v>399</v>
      </c>
      <c r="AH192" s="77">
        <f t="shared" si="95"/>
        <v>0.91095890410958902</v>
      </c>
      <c r="AI192" s="101">
        <v>120</v>
      </c>
      <c r="AJ192" s="79">
        <v>2</v>
      </c>
      <c r="AK192" s="77">
        <f t="shared" si="96"/>
        <v>1.6666666666666666E-2</v>
      </c>
      <c r="AL192" s="79">
        <v>118</v>
      </c>
      <c r="AM192" s="77">
        <f t="shared" si="97"/>
        <v>0.98333333333333328</v>
      </c>
      <c r="AN192" s="101">
        <f t="shared" si="98"/>
        <v>5158</v>
      </c>
      <c r="AO192" s="79">
        <f t="shared" si="53"/>
        <v>692</v>
      </c>
      <c r="AP192" s="77">
        <f t="shared" si="99"/>
        <v>0.13416052733617681</v>
      </c>
      <c r="AQ192" s="78">
        <f t="shared" si="54"/>
        <v>4466</v>
      </c>
      <c r="AR192" s="77">
        <f t="shared" si="100"/>
        <v>0.86583947266382322</v>
      </c>
      <c r="AS192" s="98"/>
      <c r="AT192" s="272">
        <v>63</v>
      </c>
      <c r="AU192" s="342" t="s">
        <v>30</v>
      </c>
      <c r="AV192" s="11" t="s">
        <v>157</v>
      </c>
      <c r="AW192" s="225">
        <v>4927</v>
      </c>
      <c r="AX192" s="40">
        <v>621</v>
      </c>
      <c r="AY192" s="91">
        <v>0.12604018672620257</v>
      </c>
      <c r="AZ192" s="40">
        <v>4306</v>
      </c>
      <c r="BA192" s="91">
        <v>0.87395981327379746</v>
      </c>
    </row>
    <row r="193" spans="2:53" s="12" customFormat="1" ht="13.5" customHeight="1">
      <c r="B193" s="263"/>
      <c r="C193" s="330"/>
      <c r="D193" s="70" t="s">
        <v>158</v>
      </c>
      <c r="E193" s="102">
        <v>3</v>
      </c>
      <c r="F193" s="69">
        <v>2</v>
      </c>
      <c r="G193" s="67">
        <f t="shared" si="84"/>
        <v>0.66666666666666663</v>
      </c>
      <c r="H193" s="69">
        <v>1</v>
      </c>
      <c r="I193" s="67">
        <f t="shared" si="85"/>
        <v>0.33333333333333331</v>
      </c>
      <c r="J193" s="102">
        <v>2</v>
      </c>
      <c r="K193" s="69">
        <v>0</v>
      </c>
      <c r="L193" s="67">
        <f t="shared" si="86"/>
        <v>0</v>
      </c>
      <c r="M193" s="69">
        <v>2</v>
      </c>
      <c r="N193" s="67">
        <f t="shared" si="87"/>
        <v>1</v>
      </c>
      <c r="O193" s="102">
        <v>1307</v>
      </c>
      <c r="P193" s="69">
        <v>45</v>
      </c>
      <c r="Q193" s="67">
        <f t="shared" si="88"/>
        <v>3.442999234889059E-2</v>
      </c>
      <c r="R193" s="69">
        <v>1262</v>
      </c>
      <c r="S193" s="67">
        <f t="shared" si="89"/>
        <v>0.96557000765110945</v>
      </c>
      <c r="T193" s="102">
        <v>996</v>
      </c>
      <c r="U193" s="69">
        <v>31</v>
      </c>
      <c r="V193" s="67">
        <f t="shared" si="90"/>
        <v>3.112449799196787E-2</v>
      </c>
      <c r="W193" s="69">
        <v>965</v>
      </c>
      <c r="X193" s="67">
        <f t="shared" si="91"/>
        <v>0.96887550200803207</v>
      </c>
      <c r="Y193" s="102">
        <v>671</v>
      </c>
      <c r="Z193" s="69">
        <v>14</v>
      </c>
      <c r="AA193" s="67">
        <f t="shared" si="92"/>
        <v>2.0864381520119227E-2</v>
      </c>
      <c r="AB193" s="69">
        <v>657</v>
      </c>
      <c r="AC193" s="67">
        <f t="shared" si="93"/>
        <v>0.97913561847988073</v>
      </c>
      <c r="AD193" s="102">
        <v>348</v>
      </c>
      <c r="AE193" s="69">
        <v>7</v>
      </c>
      <c r="AF193" s="67">
        <f t="shared" si="94"/>
        <v>2.0114942528735632E-2</v>
      </c>
      <c r="AG193" s="69">
        <v>341</v>
      </c>
      <c r="AH193" s="67">
        <f t="shared" si="95"/>
        <v>0.97988505747126442</v>
      </c>
      <c r="AI193" s="102">
        <v>117</v>
      </c>
      <c r="AJ193" s="69">
        <v>0</v>
      </c>
      <c r="AK193" s="67">
        <f t="shared" si="96"/>
        <v>0</v>
      </c>
      <c r="AL193" s="69">
        <v>117</v>
      </c>
      <c r="AM193" s="67">
        <f t="shared" si="97"/>
        <v>1</v>
      </c>
      <c r="AN193" s="102">
        <f t="shared" si="98"/>
        <v>3444</v>
      </c>
      <c r="AO193" s="69">
        <f t="shared" si="53"/>
        <v>99</v>
      </c>
      <c r="AP193" s="67">
        <f t="shared" si="99"/>
        <v>2.8745644599303136E-2</v>
      </c>
      <c r="AQ193" s="68">
        <f t="shared" si="54"/>
        <v>3345</v>
      </c>
      <c r="AR193" s="67">
        <f t="shared" si="100"/>
        <v>0.97125435540069682</v>
      </c>
      <c r="AS193" s="98"/>
      <c r="AT193" s="272"/>
      <c r="AU193" s="342"/>
      <c r="AV193" s="11" t="s">
        <v>158</v>
      </c>
      <c r="AW193" s="225">
        <v>3410</v>
      </c>
      <c r="AX193" s="40">
        <v>100</v>
      </c>
      <c r="AY193" s="91">
        <v>2.932551319648094E-2</v>
      </c>
      <c r="AZ193" s="40">
        <v>3310</v>
      </c>
      <c r="BA193" s="91">
        <v>0.97067448680351909</v>
      </c>
    </row>
    <row r="194" spans="2:53" s="12" customFormat="1" ht="13.5" customHeight="1">
      <c r="B194" s="264"/>
      <c r="C194" s="332"/>
      <c r="D194" s="76" t="s">
        <v>74</v>
      </c>
      <c r="E194" s="103">
        <v>8</v>
      </c>
      <c r="F194" s="75">
        <v>3</v>
      </c>
      <c r="G194" s="13">
        <f t="shared" si="84"/>
        <v>0.375</v>
      </c>
      <c r="H194" s="75">
        <v>5</v>
      </c>
      <c r="I194" s="13">
        <f t="shared" si="85"/>
        <v>0.625</v>
      </c>
      <c r="J194" s="103">
        <v>10</v>
      </c>
      <c r="K194" s="75">
        <v>1</v>
      </c>
      <c r="L194" s="13">
        <f t="shared" si="86"/>
        <v>0.1</v>
      </c>
      <c r="M194" s="75">
        <v>9</v>
      </c>
      <c r="N194" s="13">
        <f t="shared" si="87"/>
        <v>0.9</v>
      </c>
      <c r="O194" s="103">
        <v>3305</v>
      </c>
      <c r="P194" s="75">
        <v>368</v>
      </c>
      <c r="Q194" s="13">
        <f t="shared" si="88"/>
        <v>0.11134644478063541</v>
      </c>
      <c r="R194" s="75">
        <v>2937</v>
      </c>
      <c r="S194" s="13">
        <f t="shared" si="89"/>
        <v>0.88865355521936462</v>
      </c>
      <c r="T194" s="103">
        <v>2640</v>
      </c>
      <c r="U194" s="75">
        <v>266</v>
      </c>
      <c r="V194" s="13">
        <f t="shared" si="90"/>
        <v>0.10075757575757575</v>
      </c>
      <c r="W194" s="75">
        <v>2374</v>
      </c>
      <c r="X194" s="13">
        <f t="shared" si="91"/>
        <v>0.89924242424242429</v>
      </c>
      <c r="Y194" s="103">
        <v>1616</v>
      </c>
      <c r="Z194" s="75">
        <v>105</v>
      </c>
      <c r="AA194" s="13">
        <f t="shared" si="92"/>
        <v>6.4975247524752477E-2</v>
      </c>
      <c r="AB194" s="75">
        <v>1511</v>
      </c>
      <c r="AC194" s="13">
        <f t="shared" si="93"/>
        <v>0.93502475247524752</v>
      </c>
      <c r="AD194" s="103">
        <v>786</v>
      </c>
      <c r="AE194" s="75">
        <v>46</v>
      </c>
      <c r="AF194" s="13">
        <f t="shared" si="94"/>
        <v>5.8524173027989825E-2</v>
      </c>
      <c r="AG194" s="75">
        <v>740</v>
      </c>
      <c r="AH194" s="13">
        <f t="shared" si="95"/>
        <v>0.94147582697201015</v>
      </c>
      <c r="AI194" s="103">
        <v>237</v>
      </c>
      <c r="AJ194" s="75">
        <v>2</v>
      </c>
      <c r="AK194" s="13">
        <f t="shared" si="96"/>
        <v>8.4388185654008432E-3</v>
      </c>
      <c r="AL194" s="75">
        <v>235</v>
      </c>
      <c r="AM194" s="13">
        <f t="shared" si="97"/>
        <v>0.99156118143459915</v>
      </c>
      <c r="AN194" s="103">
        <f t="shared" si="98"/>
        <v>8602</v>
      </c>
      <c r="AO194" s="75">
        <f t="shared" si="53"/>
        <v>791</v>
      </c>
      <c r="AP194" s="13">
        <f t="shared" si="99"/>
        <v>9.1955359218786323E-2</v>
      </c>
      <c r="AQ194" s="34">
        <f t="shared" si="54"/>
        <v>7811</v>
      </c>
      <c r="AR194" s="13">
        <f t="shared" si="100"/>
        <v>0.90804464078121372</v>
      </c>
      <c r="AS194" s="98"/>
      <c r="AT194" s="272"/>
      <c r="AU194" s="342"/>
      <c r="AV194" s="160" t="s">
        <v>74</v>
      </c>
      <c r="AW194" s="225">
        <v>8337</v>
      </c>
      <c r="AX194" s="40">
        <v>721</v>
      </c>
      <c r="AY194" s="91">
        <v>8.6481947942905119E-2</v>
      </c>
      <c r="AZ194" s="40">
        <v>7616</v>
      </c>
      <c r="BA194" s="91">
        <v>0.91351805205709491</v>
      </c>
    </row>
    <row r="195" spans="2:53" s="12" customFormat="1" ht="13.5" customHeight="1">
      <c r="B195" s="262">
        <v>64</v>
      </c>
      <c r="C195" s="329" t="s">
        <v>51</v>
      </c>
      <c r="D195" s="80" t="s">
        <v>157</v>
      </c>
      <c r="E195" s="101">
        <v>37</v>
      </c>
      <c r="F195" s="79">
        <v>2</v>
      </c>
      <c r="G195" s="77">
        <f t="shared" si="84"/>
        <v>5.4054054054054057E-2</v>
      </c>
      <c r="H195" s="79">
        <v>35</v>
      </c>
      <c r="I195" s="77">
        <f t="shared" si="85"/>
        <v>0.94594594594594594</v>
      </c>
      <c r="J195" s="101">
        <v>60</v>
      </c>
      <c r="K195" s="79">
        <v>7</v>
      </c>
      <c r="L195" s="77">
        <f t="shared" si="86"/>
        <v>0.11666666666666667</v>
      </c>
      <c r="M195" s="79">
        <v>53</v>
      </c>
      <c r="N195" s="77">
        <f t="shared" si="87"/>
        <v>0.8833333333333333</v>
      </c>
      <c r="O195" s="101">
        <v>2184</v>
      </c>
      <c r="P195" s="79">
        <v>265</v>
      </c>
      <c r="Q195" s="77">
        <f t="shared" si="88"/>
        <v>0.12133699633699634</v>
      </c>
      <c r="R195" s="79">
        <v>1919</v>
      </c>
      <c r="S195" s="77">
        <f t="shared" si="89"/>
        <v>0.87866300366300365</v>
      </c>
      <c r="T195" s="101">
        <v>1656</v>
      </c>
      <c r="U195" s="79">
        <v>158</v>
      </c>
      <c r="V195" s="77">
        <f t="shared" si="90"/>
        <v>9.5410628019323665E-2</v>
      </c>
      <c r="W195" s="79">
        <v>1498</v>
      </c>
      <c r="X195" s="77">
        <f t="shared" si="91"/>
        <v>0.90458937198067635</v>
      </c>
      <c r="Y195" s="101">
        <v>820</v>
      </c>
      <c r="Z195" s="79">
        <v>40</v>
      </c>
      <c r="AA195" s="77">
        <f t="shared" si="92"/>
        <v>4.878048780487805E-2</v>
      </c>
      <c r="AB195" s="79">
        <v>780</v>
      </c>
      <c r="AC195" s="77">
        <f t="shared" si="93"/>
        <v>0.95121951219512191</v>
      </c>
      <c r="AD195" s="101">
        <v>291</v>
      </c>
      <c r="AE195" s="79">
        <v>9</v>
      </c>
      <c r="AF195" s="77">
        <f t="shared" si="94"/>
        <v>3.0927835051546393E-2</v>
      </c>
      <c r="AG195" s="79">
        <v>282</v>
      </c>
      <c r="AH195" s="77">
        <f t="shared" si="95"/>
        <v>0.96907216494845361</v>
      </c>
      <c r="AI195" s="101">
        <v>87</v>
      </c>
      <c r="AJ195" s="79">
        <v>1</v>
      </c>
      <c r="AK195" s="77">
        <f t="shared" si="96"/>
        <v>1.1494252873563218E-2</v>
      </c>
      <c r="AL195" s="79">
        <v>86</v>
      </c>
      <c r="AM195" s="77">
        <f t="shared" si="97"/>
        <v>0.9885057471264368</v>
      </c>
      <c r="AN195" s="101">
        <f t="shared" si="98"/>
        <v>5135</v>
      </c>
      <c r="AO195" s="79">
        <f t="shared" si="53"/>
        <v>482</v>
      </c>
      <c r="AP195" s="77">
        <f t="shared" si="99"/>
        <v>9.3865628042843235E-2</v>
      </c>
      <c r="AQ195" s="78">
        <f t="shared" si="54"/>
        <v>4653</v>
      </c>
      <c r="AR195" s="77">
        <f t="shared" si="100"/>
        <v>0.90613437195715674</v>
      </c>
      <c r="AS195" s="98"/>
      <c r="AT195" s="272">
        <v>64</v>
      </c>
      <c r="AU195" s="342" t="s">
        <v>51</v>
      </c>
      <c r="AV195" s="11" t="s">
        <v>157</v>
      </c>
      <c r="AW195" s="225">
        <v>4893</v>
      </c>
      <c r="AX195" s="40">
        <v>535</v>
      </c>
      <c r="AY195" s="91">
        <v>0.10933987328837114</v>
      </c>
      <c r="AZ195" s="40">
        <v>4358</v>
      </c>
      <c r="BA195" s="91">
        <v>0.89066012671162886</v>
      </c>
    </row>
    <row r="196" spans="2:53" s="12" customFormat="1" ht="13.5" customHeight="1">
      <c r="B196" s="263"/>
      <c r="C196" s="330"/>
      <c r="D196" s="70" t="s">
        <v>158</v>
      </c>
      <c r="E196" s="102">
        <v>23</v>
      </c>
      <c r="F196" s="69">
        <v>0</v>
      </c>
      <c r="G196" s="67">
        <f t="shared" si="84"/>
        <v>0</v>
      </c>
      <c r="H196" s="69">
        <v>23</v>
      </c>
      <c r="I196" s="67">
        <f t="shared" si="85"/>
        <v>1</v>
      </c>
      <c r="J196" s="102">
        <v>60</v>
      </c>
      <c r="K196" s="69">
        <v>0</v>
      </c>
      <c r="L196" s="67">
        <f t="shared" si="86"/>
        <v>0</v>
      </c>
      <c r="M196" s="69">
        <v>60</v>
      </c>
      <c r="N196" s="67">
        <f t="shared" si="87"/>
        <v>1</v>
      </c>
      <c r="O196" s="102">
        <v>1418</v>
      </c>
      <c r="P196" s="69">
        <v>21</v>
      </c>
      <c r="Q196" s="67">
        <f t="shared" si="88"/>
        <v>1.4809590973201692E-2</v>
      </c>
      <c r="R196" s="69">
        <v>1397</v>
      </c>
      <c r="S196" s="67">
        <f t="shared" si="89"/>
        <v>0.98519040902679833</v>
      </c>
      <c r="T196" s="102">
        <v>1091</v>
      </c>
      <c r="U196" s="69">
        <v>4</v>
      </c>
      <c r="V196" s="67">
        <f t="shared" si="90"/>
        <v>3.6663611365719525E-3</v>
      </c>
      <c r="W196" s="69">
        <v>1087</v>
      </c>
      <c r="X196" s="67">
        <f t="shared" si="91"/>
        <v>0.99633363886342807</v>
      </c>
      <c r="Y196" s="102">
        <v>686</v>
      </c>
      <c r="Z196" s="69">
        <v>3</v>
      </c>
      <c r="AA196" s="67">
        <f t="shared" si="92"/>
        <v>4.3731778425655978E-3</v>
      </c>
      <c r="AB196" s="69">
        <v>683</v>
      </c>
      <c r="AC196" s="67">
        <f t="shared" si="93"/>
        <v>0.99562682215743437</v>
      </c>
      <c r="AD196" s="102">
        <v>364</v>
      </c>
      <c r="AE196" s="69">
        <v>1</v>
      </c>
      <c r="AF196" s="67">
        <f t="shared" si="94"/>
        <v>2.7472527472527475E-3</v>
      </c>
      <c r="AG196" s="69">
        <v>363</v>
      </c>
      <c r="AH196" s="67">
        <f t="shared" si="95"/>
        <v>0.99725274725274726</v>
      </c>
      <c r="AI196" s="102">
        <v>142</v>
      </c>
      <c r="AJ196" s="69">
        <v>0</v>
      </c>
      <c r="AK196" s="67">
        <f t="shared" si="96"/>
        <v>0</v>
      </c>
      <c r="AL196" s="69">
        <v>142</v>
      </c>
      <c r="AM196" s="67">
        <f t="shared" si="97"/>
        <v>1</v>
      </c>
      <c r="AN196" s="102">
        <f t="shared" si="98"/>
        <v>3784</v>
      </c>
      <c r="AO196" s="69">
        <f t="shared" si="53"/>
        <v>29</v>
      </c>
      <c r="AP196" s="67">
        <f t="shared" si="99"/>
        <v>7.6638477801268499E-3</v>
      </c>
      <c r="AQ196" s="68">
        <f t="shared" si="54"/>
        <v>3755</v>
      </c>
      <c r="AR196" s="67">
        <f t="shared" si="100"/>
        <v>0.99233615221987315</v>
      </c>
      <c r="AS196" s="98"/>
      <c r="AT196" s="272"/>
      <c r="AU196" s="342"/>
      <c r="AV196" s="11" t="s">
        <v>158</v>
      </c>
      <c r="AW196" s="225">
        <v>3763</v>
      </c>
      <c r="AX196" s="40">
        <v>31</v>
      </c>
      <c r="AY196" s="91">
        <v>8.2381078926388514E-3</v>
      </c>
      <c r="AZ196" s="40">
        <v>3732</v>
      </c>
      <c r="BA196" s="91">
        <v>0.9917618921073611</v>
      </c>
    </row>
    <row r="197" spans="2:53" s="12" customFormat="1" ht="13.5" customHeight="1">
      <c r="B197" s="264"/>
      <c r="C197" s="332"/>
      <c r="D197" s="76" t="s">
        <v>74</v>
      </c>
      <c r="E197" s="103">
        <v>60</v>
      </c>
      <c r="F197" s="75">
        <v>2</v>
      </c>
      <c r="G197" s="13">
        <f t="shared" si="84"/>
        <v>3.3333333333333333E-2</v>
      </c>
      <c r="H197" s="75">
        <v>58</v>
      </c>
      <c r="I197" s="13">
        <f t="shared" si="85"/>
        <v>0.96666666666666667</v>
      </c>
      <c r="J197" s="103">
        <v>120</v>
      </c>
      <c r="K197" s="75">
        <v>7</v>
      </c>
      <c r="L197" s="13">
        <f t="shared" si="86"/>
        <v>5.8333333333333334E-2</v>
      </c>
      <c r="M197" s="75">
        <v>113</v>
      </c>
      <c r="N197" s="13">
        <f t="shared" si="87"/>
        <v>0.94166666666666665</v>
      </c>
      <c r="O197" s="103">
        <v>3602</v>
      </c>
      <c r="P197" s="75">
        <v>286</v>
      </c>
      <c r="Q197" s="13">
        <f t="shared" si="88"/>
        <v>7.9400333148250971E-2</v>
      </c>
      <c r="R197" s="75">
        <v>3316</v>
      </c>
      <c r="S197" s="13">
        <f t="shared" si="89"/>
        <v>0.92059966685174899</v>
      </c>
      <c r="T197" s="103">
        <v>2747</v>
      </c>
      <c r="U197" s="75">
        <v>162</v>
      </c>
      <c r="V197" s="13">
        <f t="shared" si="90"/>
        <v>5.8973425555151074E-2</v>
      </c>
      <c r="W197" s="75">
        <v>2585</v>
      </c>
      <c r="X197" s="13">
        <f t="shared" si="91"/>
        <v>0.94102657444484894</v>
      </c>
      <c r="Y197" s="103">
        <v>1506</v>
      </c>
      <c r="Z197" s="75">
        <v>43</v>
      </c>
      <c r="AA197" s="13">
        <f t="shared" si="92"/>
        <v>2.8552456839309428E-2</v>
      </c>
      <c r="AB197" s="75">
        <v>1463</v>
      </c>
      <c r="AC197" s="13">
        <f t="shared" si="93"/>
        <v>0.9714475431606906</v>
      </c>
      <c r="AD197" s="103">
        <v>655</v>
      </c>
      <c r="AE197" s="75">
        <v>10</v>
      </c>
      <c r="AF197" s="13">
        <f t="shared" si="94"/>
        <v>1.5267175572519083E-2</v>
      </c>
      <c r="AG197" s="75">
        <v>645</v>
      </c>
      <c r="AH197" s="13">
        <f t="shared" si="95"/>
        <v>0.98473282442748089</v>
      </c>
      <c r="AI197" s="103">
        <v>229</v>
      </c>
      <c r="AJ197" s="75">
        <v>1</v>
      </c>
      <c r="AK197" s="13">
        <f t="shared" si="96"/>
        <v>4.3668122270742356E-3</v>
      </c>
      <c r="AL197" s="75">
        <v>228</v>
      </c>
      <c r="AM197" s="13">
        <f t="shared" si="97"/>
        <v>0.99563318777292575</v>
      </c>
      <c r="AN197" s="103">
        <f t="shared" si="98"/>
        <v>8919</v>
      </c>
      <c r="AO197" s="75">
        <f t="shared" si="53"/>
        <v>511</v>
      </c>
      <c r="AP197" s="13">
        <f t="shared" si="99"/>
        <v>5.7293418544679897E-2</v>
      </c>
      <c r="AQ197" s="34">
        <f t="shared" si="54"/>
        <v>8408</v>
      </c>
      <c r="AR197" s="13">
        <f t="shared" si="100"/>
        <v>0.94270658145532016</v>
      </c>
      <c r="AS197" s="98"/>
      <c r="AT197" s="272"/>
      <c r="AU197" s="342"/>
      <c r="AV197" s="160" t="s">
        <v>74</v>
      </c>
      <c r="AW197" s="225">
        <v>8656</v>
      </c>
      <c r="AX197" s="40">
        <v>566</v>
      </c>
      <c r="AY197" s="91">
        <v>6.538817005545286E-2</v>
      </c>
      <c r="AZ197" s="40">
        <v>8090</v>
      </c>
      <c r="BA197" s="91">
        <v>0.93461182994454717</v>
      </c>
    </row>
    <row r="198" spans="2:53" s="12" customFormat="1" ht="13.5" customHeight="1">
      <c r="B198" s="262">
        <v>65</v>
      </c>
      <c r="C198" s="329" t="s">
        <v>11</v>
      </c>
      <c r="D198" s="80" t="s">
        <v>157</v>
      </c>
      <c r="E198" s="101">
        <v>2</v>
      </c>
      <c r="F198" s="79">
        <v>0</v>
      </c>
      <c r="G198" s="77">
        <f t="shared" si="84"/>
        <v>0</v>
      </c>
      <c r="H198" s="79">
        <v>2</v>
      </c>
      <c r="I198" s="77">
        <f t="shared" si="85"/>
        <v>1</v>
      </c>
      <c r="J198" s="101">
        <v>15</v>
      </c>
      <c r="K198" s="79">
        <v>1</v>
      </c>
      <c r="L198" s="77">
        <f t="shared" si="86"/>
        <v>6.6666666666666666E-2</v>
      </c>
      <c r="M198" s="79">
        <v>14</v>
      </c>
      <c r="N198" s="77">
        <f t="shared" si="87"/>
        <v>0.93333333333333335</v>
      </c>
      <c r="O198" s="101">
        <v>1045</v>
      </c>
      <c r="P198" s="79">
        <v>230</v>
      </c>
      <c r="Q198" s="77">
        <f t="shared" si="88"/>
        <v>0.22009569377990432</v>
      </c>
      <c r="R198" s="79">
        <v>815</v>
      </c>
      <c r="S198" s="77">
        <f t="shared" si="89"/>
        <v>0.77990430622009566</v>
      </c>
      <c r="T198" s="101">
        <v>808</v>
      </c>
      <c r="U198" s="79">
        <v>168</v>
      </c>
      <c r="V198" s="77">
        <f t="shared" si="90"/>
        <v>0.20792079207920791</v>
      </c>
      <c r="W198" s="79">
        <v>640</v>
      </c>
      <c r="X198" s="77">
        <f t="shared" si="91"/>
        <v>0.79207920792079212</v>
      </c>
      <c r="Y198" s="101">
        <v>443</v>
      </c>
      <c r="Z198" s="79">
        <v>61</v>
      </c>
      <c r="AA198" s="77">
        <f t="shared" si="92"/>
        <v>0.13769751693002258</v>
      </c>
      <c r="AB198" s="79">
        <v>382</v>
      </c>
      <c r="AC198" s="77">
        <f t="shared" si="93"/>
        <v>0.86230248306997748</v>
      </c>
      <c r="AD198" s="101">
        <v>192</v>
      </c>
      <c r="AE198" s="79">
        <v>18</v>
      </c>
      <c r="AF198" s="77">
        <f t="shared" si="94"/>
        <v>9.375E-2</v>
      </c>
      <c r="AG198" s="79">
        <v>174</v>
      </c>
      <c r="AH198" s="77">
        <f t="shared" si="95"/>
        <v>0.90625</v>
      </c>
      <c r="AI198" s="101">
        <v>76</v>
      </c>
      <c r="AJ198" s="79">
        <v>6</v>
      </c>
      <c r="AK198" s="77">
        <f t="shared" si="96"/>
        <v>7.8947368421052627E-2</v>
      </c>
      <c r="AL198" s="79">
        <v>70</v>
      </c>
      <c r="AM198" s="77">
        <f t="shared" si="97"/>
        <v>0.92105263157894735</v>
      </c>
      <c r="AN198" s="101">
        <f t="shared" si="98"/>
        <v>2581</v>
      </c>
      <c r="AO198" s="79">
        <f t="shared" ref="AO198:AO221" si="103">SUM(F198,K198,P198,U198,Z198,AE198,AJ198)</f>
        <v>484</v>
      </c>
      <c r="AP198" s="77">
        <f t="shared" si="99"/>
        <v>0.1875242154203797</v>
      </c>
      <c r="AQ198" s="78">
        <f t="shared" ref="AQ198:AQ221" si="104">SUM(H198,M198,R198,W198,AB198,AG198,AL198)</f>
        <v>2097</v>
      </c>
      <c r="AR198" s="77">
        <f t="shared" si="100"/>
        <v>0.81247578457962033</v>
      </c>
      <c r="AS198" s="98"/>
      <c r="AT198" s="272">
        <v>65</v>
      </c>
      <c r="AU198" s="342" t="s">
        <v>11</v>
      </c>
      <c r="AV198" s="11" t="s">
        <v>157</v>
      </c>
      <c r="AW198" s="225">
        <v>2426</v>
      </c>
      <c r="AX198" s="40">
        <v>510</v>
      </c>
      <c r="AY198" s="91">
        <v>0.21022258862324814</v>
      </c>
      <c r="AZ198" s="40">
        <v>1916</v>
      </c>
      <c r="BA198" s="91">
        <v>0.78977741137675184</v>
      </c>
    </row>
    <row r="199" spans="2:53" s="12" customFormat="1" ht="13.5" customHeight="1">
      <c r="B199" s="263"/>
      <c r="C199" s="330"/>
      <c r="D199" s="70" t="s">
        <v>158</v>
      </c>
      <c r="E199" s="102">
        <v>3</v>
      </c>
      <c r="F199" s="69">
        <v>0</v>
      </c>
      <c r="G199" s="67">
        <f t="shared" ref="G199:G227" si="105">IFERROR(F199/E199,"-")</f>
        <v>0</v>
      </c>
      <c r="H199" s="69">
        <v>3</v>
      </c>
      <c r="I199" s="67">
        <f t="shared" ref="I199:I227" si="106">IFERROR(H199/E199,"-")</f>
        <v>1</v>
      </c>
      <c r="J199" s="102">
        <v>14</v>
      </c>
      <c r="K199" s="69">
        <v>0</v>
      </c>
      <c r="L199" s="67">
        <f t="shared" ref="L199:L227" si="107">IFERROR(K199/J199,"-")</f>
        <v>0</v>
      </c>
      <c r="M199" s="69">
        <v>14</v>
      </c>
      <c r="N199" s="67">
        <f t="shared" ref="N199:N227" si="108">IFERROR(M199/J199,"-")</f>
        <v>1</v>
      </c>
      <c r="O199" s="102">
        <v>781</v>
      </c>
      <c r="P199" s="69">
        <v>11</v>
      </c>
      <c r="Q199" s="67">
        <f t="shared" ref="Q199:Q227" si="109">IFERROR(P199/O199,"-")</f>
        <v>1.4084507042253521E-2</v>
      </c>
      <c r="R199" s="69">
        <v>770</v>
      </c>
      <c r="S199" s="67">
        <f t="shared" ref="S199:S227" si="110">IFERROR(R199/O199,"-")</f>
        <v>0.9859154929577465</v>
      </c>
      <c r="T199" s="102">
        <v>501</v>
      </c>
      <c r="U199" s="69">
        <v>4</v>
      </c>
      <c r="V199" s="67">
        <f t="shared" ref="V199:V227" si="111">IFERROR(U199/T199,"-")</f>
        <v>7.9840319361277438E-3</v>
      </c>
      <c r="W199" s="69">
        <v>497</v>
      </c>
      <c r="X199" s="67">
        <f t="shared" ref="X199:X227" si="112">IFERROR(W199/T199,"-")</f>
        <v>0.99201596806387227</v>
      </c>
      <c r="Y199" s="102">
        <v>371</v>
      </c>
      <c r="Z199" s="69">
        <v>5</v>
      </c>
      <c r="AA199" s="67">
        <f t="shared" ref="AA199:AA227" si="113">IFERROR(Z199/Y199,"-")</f>
        <v>1.3477088948787063E-2</v>
      </c>
      <c r="AB199" s="69">
        <v>366</v>
      </c>
      <c r="AC199" s="67">
        <f t="shared" ref="AC199:AC227" si="114">IFERROR(AB199/Y199,"-")</f>
        <v>0.98652291105121293</v>
      </c>
      <c r="AD199" s="102">
        <v>193</v>
      </c>
      <c r="AE199" s="69">
        <v>1</v>
      </c>
      <c r="AF199" s="67">
        <f t="shared" ref="AF199:AF227" si="115">IFERROR(AE199/AD199,"-")</f>
        <v>5.1813471502590676E-3</v>
      </c>
      <c r="AG199" s="69">
        <v>192</v>
      </c>
      <c r="AH199" s="67">
        <f t="shared" ref="AH199:AH227" si="116">IFERROR(AG199/AD199,"-")</f>
        <v>0.99481865284974091</v>
      </c>
      <c r="AI199" s="102">
        <v>73</v>
      </c>
      <c r="AJ199" s="69">
        <v>0</v>
      </c>
      <c r="AK199" s="67">
        <f t="shared" ref="AK199:AK227" si="117">IFERROR(AJ199/AI199,"-")</f>
        <v>0</v>
      </c>
      <c r="AL199" s="69">
        <v>73</v>
      </c>
      <c r="AM199" s="67">
        <f t="shared" ref="AM199:AM227" si="118">IFERROR(AL199/AI199,"-")</f>
        <v>1</v>
      </c>
      <c r="AN199" s="102">
        <f t="shared" ref="AN199:AN227" si="119">SUM(E199,J199,O199,T199,Y199,AD199,AI199,)</f>
        <v>1936</v>
      </c>
      <c r="AO199" s="69">
        <f t="shared" si="103"/>
        <v>21</v>
      </c>
      <c r="AP199" s="67">
        <f t="shared" ref="AP199:AP227" si="120">IFERROR(AO199/AN199,"-")</f>
        <v>1.0847107438016529E-2</v>
      </c>
      <c r="AQ199" s="68">
        <f t="shared" si="104"/>
        <v>1915</v>
      </c>
      <c r="AR199" s="67">
        <f t="shared" ref="AR199:AR227" si="121">IFERROR(AQ199/AN199,"-")</f>
        <v>0.98915289256198347</v>
      </c>
      <c r="AS199" s="98"/>
      <c r="AT199" s="272"/>
      <c r="AU199" s="342"/>
      <c r="AV199" s="11" t="s">
        <v>158</v>
      </c>
      <c r="AW199" s="225">
        <v>1891</v>
      </c>
      <c r="AX199" s="40">
        <v>17</v>
      </c>
      <c r="AY199" s="91">
        <v>8.9899524061343213E-3</v>
      </c>
      <c r="AZ199" s="40">
        <v>1874</v>
      </c>
      <c r="BA199" s="91">
        <v>0.99101004759386568</v>
      </c>
    </row>
    <row r="200" spans="2:53" s="12" customFormat="1" ht="13.5" customHeight="1">
      <c r="B200" s="264"/>
      <c r="C200" s="332"/>
      <c r="D200" s="76" t="s">
        <v>74</v>
      </c>
      <c r="E200" s="103">
        <v>5</v>
      </c>
      <c r="F200" s="75">
        <v>0</v>
      </c>
      <c r="G200" s="13">
        <f t="shared" si="105"/>
        <v>0</v>
      </c>
      <c r="H200" s="75">
        <v>5</v>
      </c>
      <c r="I200" s="13">
        <f t="shared" si="106"/>
        <v>1</v>
      </c>
      <c r="J200" s="103">
        <v>29</v>
      </c>
      <c r="K200" s="75">
        <v>1</v>
      </c>
      <c r="L200" s="13">
        <f t="shared" si="107"/>
        <v>3.4482758620689655E-2</v>
      </c>
      <c r="M200" s="75">
        <v>28</v>
      </c>
      <c r="N200" s="13">
        <f t="shared" si="108"/>
        <v>0.96551724137931039</v>
      </c>
      <c r="O200" s="103">
        <v>1826</v>
      </c>
      <c r="P200" s="75">
        <v>241</v>
      </c>
      <c r="Q200" s="13">
        <f t="shared" si="109"/>
        <v>0.13198247535596933</v>
      </c>
      <c r="R200" s="75">
        <v>1585</v>
      </c>
      <c r="S200" s="13">
        <f t="shared" si="110"/>
        <v>0.8680175246440307</v>
      </c>
      <c r="T200" s="103">
        <v>1309</v>
      </c>
      <c r="U200" s="75">
        <v>172</v>
      </c>
      <c r="V200" s="13">
        <f t="shared" si="111"/>
        <v>0.13139801375095492</v>
      </c>
      <c r="W200" s="75">
        <v>1137</v>
      </c>
      <c r="X200" s="13">
        <f t="shared" si="112"/>
        <v>0.86860198624904505</v>
      </c>
      <c r="Y200" s="103">
        <v>814</v>
      </c>
      <c r="Z200" s="75">
        <v>66</v>
      </c>
      <c r="AA200" s="13">
        <f t="shared" si="113"/>
        <v>8.1081081081081086E-2</v>
      </c>
      <c r="AB200" s="75">
        <v>748</v>
      </c>
      <c r="AC200" s="13">
        <f t="shared" si="114"/>
        <v>0.91891891891891897</v>
      </c>
      <c r="AD200" s="103">
        <v>385</v>
      </c>
      <c r="AE200" s="75">
        <v>19</v>
      </c>
      <c r="AF200" s="13">
        <f t="shared" si="115"/>
        <v>4.9350649350649353E-2</v>
      </c>
      <c r="AG200" s="75">
        <v>366</v>
      </c>
      <c r="AH200" s="13">
        <f t="shared" si="116"/>
        <v>0.95064935064935063</v>
      </c>
      <c r="AI200" s="103">
        <v>149</v>
      </c>
      <c r="AJ200" s="75">
        <v>6</v>
      </c>
      <c r="AK200" s="13">
        <f t="shared" si="117"/>
        <v>4.0268456375838924E-2</v>
      </c>
      <c r="AL200" s="75">
        <v>143</v>
      </c>
      <c r="AM200" s="13">
        <f t="shared" si="118"/>
        <v>0.95973154362416102</v>
      </c>
      <c r="AN200" s="103">
        <f t="shared" si="119"/>
        <v>4517</v>
      </c>
      <c r="AO200" s="75">
        <f t="shared" si="103"/>
        <v>505</v>
      </c>
      <c r="AP200" s="13">
        <f t="shared" si="120"/>
        <v>0.11179986716847465</v>
      </c>
      <c r="AQ200" s="34">
        <f t="shared" si="104"/>
        <v>4012</v>
      </c>
      <c r="AR200" s="13">
        <f t="shared" si="121"/>
        <v>0.88820013283152532</v>
      </c>
      <c r="AS200" s="98"/>
      <c r="AT200" s="272"/>
      <c r="AU200" s="342"/>
      <c r="AV200" s="160" t="s">
        <v>74</v>
      </c>
      <c r="AW200" s="225">
        <v>4317</v>
      </c>
      <c r="AX200" s="40">
        <v>527</v>
      </c>
      <c r="AY200" s="91">
        <v>0.12207551540421589</v>
      </c>
      <c r="AZ200" s="40">
        <v>3790</v>
      </c>
      <c r="BA200" s="91">
        <v>0.87792448459578409</v>
      </c>
    </row>
    <row r="201" spans="2:53" s="12" customFormat="1" ht="13.5" customHeight="1">
      <c r="B201" s="262">
        <v>66</v>
      </c>
      <c r="C201" s="329" t="s">
        <v>5</v>
      </c>
      <c r="D201" s="80" t="s">
        <v>157</v>
      </c>
      <c r="E201" s="101">
        <v>2</v>
      </c>
      <c r="F201" s="79">
        <v>1</v>
      </c>
      <c r="G201" s="77">
        <f t="shared" si="105"/>
        <v>0.5</v>
      </c>
      <c r="H201" s="79">
        <v>1</v>
      </c>
      <c r="I201" s="77">
        <f t="shared" si="106"/>
        <v>0.5</v>
      </c>
      <c r="J201" s="101">
        <v>1</v>
      </c>
      <c r="K201" s="79">
        <v>0</v>
      </c>
      <c r="L201" s="77">
        <f t="shared" si="107"/>
        <v>0</v>
      </c>
      <c r="M201" s="79">
        <v>1</v>
      </c>
      <c r="N201" s="77">
        <f t="shared" si="108"/>
        <v>1</v>
      </c>
      <c r="O201" s="101">
        <v>1269</v>
      </c>
      <c r="P201" s="79">
        <v>359</v>
      </c>
      <c r="Q201" s="77">
        <f t="shared" si="109"/>
        <v>0.28289992119779356</v>
      </c>
      <c r="R201" s="79">
        <v>910</v>
      </c>
      <c r="S201" s="77">
        <f t="shared" si="110"/>
        <v>0.7171000788022065</v>
      </c>
      <c r="T201" s="101">
        <v>960</v>
      </c>
      <c r="U201" s="79">
        <v>236</v>
      </c>
      <c r="V201" s="77">
        <f t="shared" si="111"/>
        <v>0.24583333333333332</v>
      </c>
      <c r="W201" s="79">
        <v>724</v>
      </c>
      <c r="X201" s="77">
        <f t="shared" si="112"/>
        <v>0.75416666666666665</v>
      </c>
      <c r="Y201" s="101">
        <v>483</v>
      </c>
      <c r="Z201" s="79">
        <v>104</v>
      </c>
      <c r="AA201" s="77">
        <f t="shared" si="113"/>
        <v>0.21532091097308489</v>
      </c>
      <c r="AB201" s="79">
        <v>379</v>
      </c>
      <c r="AC201" s="77">
        <f t="shared" si="114"/>
        <v>0.78467908902691508</v>
      </c>
      <c r="AD201" s="101">
        <v>207</v>
      </c>
      <c r="AE201" s="79">
        <v>36</v>
      </c>
      <c r="AF201" s="77">
        <f t="shared" si="115"/>
        <v>0.17391304347826086</v>
      </c>
      <c r="AG201" s="79">
        <v>171</v>
      </c>
      <c r="AH201" s="77">
        <f t="shared" si="116"/>
        <v>0.82608695652173914</v>
      </c>
      <c r="AI201" s="101">
        <v>80</v>
      </c>
      <c r="AJ201" s="79">
        <v>5</v>
      </c>
      <c r="AK201" s="77">
        <f t="shared" si="117"/>
        <v>6.25E-2</v>
      </c>
      <c r="AL201" s="79">
        <v>75</v>
      </c>
      <c r="AM201" s="77">
        <f t="shared" si="118"/>
        <v>0.9375</v>
      </c>
      <c r="AN201" s="101">
        <f t="shared" si="119"/>
        <v>3002</v>
      </c>
      <c r="AO201" s="79">
        <f t="shared" si="103"/>
        <v>741</v>
      </c>
      <c r="AP201" s="77">
        <f t="shared" si="120"/>
        <v>0.24683544303797469</v>
      </c>
      <c r="AQ201" s="78">
        <f t="shared" si="104"/>
        <v>2261</v>
      </c>
      <c r="AR201" s="77">
        <f t="shared" si="121"/>
        <v>0.75316455696202533</v>
      </c>
      <c r="AS201" s="98"/>
      <c r="AT201" s="272">
        <v>66</v>
      </c>
      <c r="AU201" s="342" t="s">
        <v>5</v>
      </c>
      <c r="AV201" s="11" t="s">
        <v>157</v>
      </c>
      <c r="AW201" s="225">
        <v>2825</v>
      </c>
      <c r="AX201" s="40">
        <v>670</v>
      </c>
      <c r="AY201" s="91">
        <v>0.23716814159292035</v>
      </c>
      <c r="AZ201" s="40">
        <v>2155</v>
      </c>
      <c r="BA201" s="91">
        <v>0.76283185840707968</v>
      </c>
    </row>
    <row r="202" spans="2:53" s="12" customFormat="1" ht="13.5" customHeight="1">
      <c r="B202" s="263"/>
      <c r="C202" s="330"/>
      <c r="D202" s="70" t="s">
        <v>158</v>
      </c>
      <c r="E202" s="102">
        <v>0</v>
      </c>
      <c r="F202" s="69">
        <v>0</v>
      </c>
      <c r="G202" s="67" t="str">
        <f t="shared" si="105"/>
        <v>-</v>
      </c>
      <c r="H202" s="69">
        <v>0</v>
      </c>
      <c r="I202" s="67" t="str">
        <f t="shared" si="106"/>
        <v>-</v>
      </c>
      <c r="J202" s="102">
        <v>3</v>
      </c>
      <c r="K202" s="69">
        <v>0</v>
      </c>
      <c r="L202" s="67">
        <f t="shared" si="107"/>
        <v>0</v>
      </c>
      <c r="M202" s="69">
        <v>3</v>
      </c>
      <c r="N202" s="67">
        <f t="shared" si="108"/>
        <v>1</v>
      </c>
      <c r="O202" s="102">
        <v>643</v>
      </c>
      <c r="P202" s="69">
        <v>11</v>
      </c>
      <c r="Q202" s="67">
        <f t="shared" si="109"/>
        <v>1.7107309486780714E-2</v>
      </c>
      <c r="R202" s="69">
        <v>632</v>
      </c>
      <c r="S202" s="67">
        <f t="shared" si="110"/>
        <v>0.98289269051321926</v>
      </c>
      <c r="T202" s="102">
        <v>439</v>
      </c>
      <c r="U202" s="69">
        <v>4</v>
      </c>
      <c r="V202" s="67">
        <f t="shared" si="111"/>
        <v>9.1116173120728925E-3</v>
      </c>
      <c r="W202" s="69">
        <v>435</v>
      </c>
      <c r="X202" s="67">
        <f t="shared" si="112"/>
        <v>0.99088838268792712</v>
      </c>
      <c r="Y202" s="102">
        <v>312</v>
      </c>
      <c r="Z202" s="69">
        <v>2</v>
      </c>
      <c r="AA202" s="67">
        <f t="shared" si="113"/>
        <v>6.41025641025641E-3</v>
      </c>
      <c r="AB202" s="69">
        <v>310</v>
      </c>
      <c r="AC202" s="67">
        <f t="shared" si="114"/>
        <v>0.99358974358974361</v>
      </c>
      <c r="AD202" s="102">
        <v>172</v>
      </c>
      <c r="AE202" s="69">
        <v>1</v>
      </c>
      <c r="AF202" s="67">
        <f t="shared" si="115"/>
        <v>5.8139534883720929E-3</v>
      </c>
      <c r="AG202" s="69">
        <v>171</v>
      </c>
      <c r="AH202" s="67">
        <f t="shared" si="116"/>
        <v>0.9941860465116279</v>
      </c>
      <c r="AI202" s="102">
        <v>56</v>
      </c>
      <c r="AJ202" s="69">
        <v>0</v>
      </c>
      <c r="AK202" s="67">
        <f t="shared" si="117"/>
        <v>0</v>
      </c>
      <c r="AL202" s="69">
        <v>56</v>
      </c>
      <c r="AM202" s="67">
        <f t="shared" si="118"/>
        <v>1</v>
      </c>
      <c r="AN202" s="102">
        <f t="shared" si="119"/>
        <v>1625</v>
      </c>
      <c r="AO202" s="69">
        <f t="shared" si="103"/>
        <v>18</v>
      </c>
      <c r="AP202" s="67">
        <f t="shared" si="120"/>
        <v>1.1076923076923076E-2</v>
      </c>
      <c r="AQ202" s="68">
        <f t="shared" si="104"/>
        <v>1607</v>
      </c>
      <c r="AR202" s="67">
        <f t="shared" si="121"/>
        <v>0.9889230769230769</v>
      </c>
      <c r="AS202" s="98"/>
      <c r="AT202" s="272"/>
      <c r="AU202" s="342"/>
      <c r="AV202" s="11" t="s">
        <v>158</v>
      </c>
      <c r="AW202" s="225">
        <v>1612</v>
      </c>
      <c r="AX202" s="40">
        <v>13</v>
      </c>
      <c r="AY202" s="91">
        <v>8.0645161290322578E-3</v>
      </c>
      <c r="AZ202" s="40">
        <v>1599</v>
      </c>
      <c r="BA202" s="91">
        <v>0.99193548387096775</v>
      </c>
    </row>
    <row r="203" spans="2:53" s="12" customFormat="1" ht="13.5" customHeight="1">
      <c r="B203" s="264"/>
      <c r="C203" s="332"/>
      <c r="D203" s="76" t="s">
        <v>74</v>
      </c>
      <c r="E203" s="103">
        <v>2</v>
      </c>
      <c r="F203" s="75">
        <v>1</v>
      </c>
      <c r="G203" s="13">
        <f t="shared" si="105"/>
        <v>0.5</v>
      </c>
      <c r="H203" s="75">
        <v>1</v>
      </c>
      <c r="I203" s="13">
        <f t="shared" si="106"/>
        <v>0.5</v>
      </c>
      <c r="J203" s="103">
        <v>4</v>
      </c>
      <c r="K203" s="75">
        <v>0</v>
      </c>
      <c r="L203" s="13">
        <f t="shared" si="107"/>
        <v>0</v>
      </c>
      <c r="M203" s="75">
        <v>4</v>
      </c>
      <c r="N203" s="13">
        <f t="shared" si="108"/>
        <v>1</v>
      </c>
      <c r="O203" s="103">
        <v>1912</v>
      </c>
      <c r="P203" s="75">
        <v>370</v>
      </c>
      <c r="Q203" s="13">
        <f t="shared" si="109"/>
        <v>0.19351464435146443</v>
      </c>
      <c r="R203" s="75">
        <v>1542</v>
      </c>
      <c r="S203" s="13">
        <f t="shared" si="110"/>
        <v>0.80648535564853552</v>
      </c>
      <c r="T203" s="103">
        <v>1399</v>
      </c>
      <c r="U203" s="75">
        <v>240</v>
      </c>
      <c r="V203" s="13">
        <f t="shared" si="111"/>
        <v>0.17155110793423875</v>
      </c>
      <c r="W203" s="75">
        <v>1159</v>
      </c>
      <c r="X203" s="13">
        <f t="shared" si="112"/>
        <v>0.82844889206576122</v>
      </c>
      <c r="Y203" s="103">
        <v>795</v>
      </c>
      <c r="Z203" s="75">
        <v>106</v>
      </c>
      <c r="AA203" s="13">
        <f t="shared" si="113"/>
        <v>0.13333333333333333</v>
      </c>
      <c r="AB203" s="75">
        <v>689</v>
      </c>
      <c r="AC203" s="13">
        <f t="shared" si="114"/>
        <v>0.8666666666666667</v>
      </c>
      <c r="AD203" s="103">
        <v>379</v>
      </c>
      <c r="AE203" s="75">
        <v>37</v>
      </c>
      <c r="AF203" s="13">
        <f t="shared" si="115"/>
        <v>9.7625329815303433E-2</v>
      </c>
      <c r="AG203" s="75">
        <v>342</v>
      </c>
      <c r="AH203" s="13">
        <f t="shared" si="116"/>
        <v>0.90237467018469653</v>
      </c>
      <c r="AI203" s="103">
        <v>136</v>
      </c>
      <c r="AJ203" s="75">
        <v>5</v>
      </c>
      <c r="AK203" s="13">
        <f t="shared" si="117"/>
        <v>3.6764705882352942E-2</v>
      </c>
      <c r="AL203" s="75">
        <v>131</v>
      </c>
      <c r="AM203" s="13">
        <f t="shared" si="118"/>
        <v>0.96323529411764708</v>
      </c>
      <c r="AN203" s="103">
        <f t="shared" si="119"/>
        <v>4627</v>
      </c>
      <c r="AO203" s="75">
        <f t="shared" si="103"/>
        <v>759</v>
      </c>
      <c r="AP203" s="13">
        <f t="shared" si="120"/>
        <v>0.16403717311432894</v>
      </c>
      <c r="AQ203" s="34">
        <f t="shared" si="104"/>
        <v>3868</v>
      </c>
      <c r="AR203" s="13">
        <f t="shared" si="121"/>
        <v>0.83596282688567103</v>
      </c>
      <c r="AS203" s="98"/>
      <c r="AT203" s="272"/>
      <c r="AU203" s="342"/>
      <c r="AV203" s="160" t="s">
        <v>74</v>
      </c>
      <c r="AW203" s="225">
        <v>4437</v>
      </c>
      <c r="AX203" s="40">
        <v>683</v>
      </c>
      <c r="AY203" s="91">
        <v>0.15393283750281722</v>
      </c>
      <c r="AZ203" s="40">
        <v>3754</v>
      </c>
      <c r="BA203" s="91">
        <v>0.84606716249718283</v>
      </c>
    </row>
    <row r="204" spans="2:53" s="12" customFormat="1" ht="13.5" customHeight="1">
      <c r="B204" s="262">
        <v>67</v>
      </c>
      <c r="C204" s="329" t="s">
        <v>6</v>
      </c>
      <c r="D204" s="80" t="s">
        <v>157</v>
      </c>
      <c r="E204" s="101">
        <v>10</v>
      </c>
      <c r="F204" s="79">
        <v>5</v>
      </c>
      <c r="G204" s="77">
        <f t="shared" si="105"/>
        <v>0.5</v>
      </c>
      <c r="H204" s="79">
        <v>5</v>
      </c>
      <c r="I204" s="77">
        <f t="shared" si="106"/>
        <v>0.5</v>
      </c>
      <c r="J204" s="101">
        <v>16</v>
      </c>
      <c r="K204" s="79">
        <v>9</v>
      </c>
      <c r="L204" s="77">
        <f t="shared" si="107"/>
        <v>0.5625</v>
      </c>
      <c r="M204" s="79">
        <v>7</v>
      </c>
      <c r="N204" s="77">
        <f t="shared" si="108"/>
        <v>0.4375</v>
      </c>
      <c r="O204" s="101">
        <v>386</v>
      </c>
      <c r="P204" s="79">
        <v>100</v>
      </c>
      <c r="Q204" s="77">
        <f t="shared" si="109"/>
        <v>0.25906735751295334</v>
      </c>
      <c r="R204" s="79">
        <v>286</v>
      </c>
      <c r="S204" s="77">
        <f t="shared" si="110"/>
        <v>0.7409326424870466</v>
      </c>
      <c r="T204" s="101">
        <v>306</v>
      </c>
      <c r="U204" s="79">
        <v>70</v>
      </c>
      <c r="V204" s="77">
        <f t="shared" si="111"/>
        <v>0.22875816993464052</v>
      </c>
      <c r="W204" s="79">
        <v>236</v>
      </c>
      <c r="X204" s="77">
        <f t="shared" si="112"/>
        <v>0.77124183006535951</v>
      </c>
      <c r="Y204" s="101">
        <v>148</v>
      </c>
      <c r="Z204" s="79">
        <v>25</v>
      </c>
      <c r="AA204" s="77">
        <f t="shared" si="113"/>
        <v>0.16891891891891891</v>
      </c>
      <c r="AB204" s="79">
        <v>123</v>
      </c>
      <c r="AC204" s="77">
        <f t="shared" si="114"/>
        <v>0.83108108108108103</v>
      </c>
      <c r="AD204" s="101">
        <v>84</v>
      </c>
      <c r="AE204" s="79">
        <v>9</v>
      </c>
      <c r="AF204" s="77">
        <f t="shared" si="115"/>
        <v>0.10714285714285714</v>
      </c>
      <c r="AG204" s="79">
        <v>75</v>
      </c>
      <c r="AH204" s="77">
        <f t="shared" si="116"/>
        <v>0.8928571428571429</v>
      </c>
      <c r="AI204" s="101">
        <v>27</v>
      </c>
      <c r="AJ204" s="79">
        <v>0</v>
      </c>
      <c r="AK204" s="77">
        <f t="shared" si="117"/>
        <v>0</v>
      </c>
      <c r="AL204" s="79">
        <v>27</v>
      </c>
      <c r="AM204" s="77">
        <f t="shared" si="118"/>
        <v>1</v>
      </c>
      <c r="AN204" s="101">
        <f t="shared" si="119"/>
        <v>977</v>
      </c>
      <c r="AO204" s="79">
        <f t="shared" si="103"/>
        <v>218</v>
      </c>
      <c r="AP204" s="77">
        <f t="shared" si="120"/>
        <v>0.22313203684749233</v>
      </c>
      <c r="AQ204" s="78">
        <f t="shared" si="104"/>
        <v>759</v>
      </c>
      <c r="AR204" s="77">
        <f t="shared" si="121"/>
        <v>0.77686796315250772</v>
      </c>
      <c r="AS204" s="98"/>
      <c r="AT204" s="272">
        <v>67</v>
      </c>
      <c r="AU204" s="342" t="s">
        <v>6</v>
      </c>
      <c r="AV204" s="11" t="s">
        <v>157</v>
      </c>
      <c r="AW204" s="225">
        <v>947</v>
      </c>
      <c r="AX204" s="40">
        <v>167</v>
      </c>
      <c r="AY204" s="91">
        <v>0.17634635691657866</v>
      </c>
      <c r="AZ204" s="40">
        <v>780</v>
      </c>
      <c r="BA204" s="91">
        <v>0.82365364308342137</v>
      </c>
    </row>
    <row r="205" spans="2:53" s="12" customFormat="1" ht="13.5" customHeight="1">
      <c r="B205" s="263"/>
      <c r="C205" s="330"/>
      <c r="D205" s="70" t="s">
        <v>158</v>
      </c>
      <c r="E205" s="102">
        <v>3</v>
      </c>
      <c r="F205" s="69">
        <v>2</v>
      </c>
      <c r="G205" s="67">
        <f t="shared" si="105"/>
        <v>0.66666666666666663</v>
      </c>
      <c r="H205" s="69">
        <v>1</v>
      </c>
      <c r="I205" s="67">
        <f t="shared" si="106"/>
        <v>0.33333333333333331</v>
      </c>
      <c r="J205" s="102">
        <v>8</v>
      </c>
      <c r="K205" s="69">
        <v>3</v>
      </c>
      <c r="L205" s="67">
        <f t="shared" si="107"/>
        <v>0.375</v>
      </c>
      <c r="M205" s="69">
        <v>5</v>
      </c>
      <c r="N205" s="67">
        <f t="shared" si="108"/>
        <v>0.625</v>
      </c>
      <c r="O205" s="102">
        <v>334</v>
      </c>
      <c r="P205" s="69">
        <v>2</v>
      </c>
      <c r="Q205" s="67">
        <f t="shared" si="109"/>
        <v>5.9880239520958087E-3</v>
      </c>
      <c r="R205" s="69">
        <v>332</v>
      </c>
      <c r="S205" s="67">
        <f t="shared" si="110"/>
        <v>0.99401197604790414</v>
      </c>
      <c r="T205" s="102">
        <v>244</v>
      </c>
      <c r="U205" s="69">
        <v>5</v>
      </c>
      <c r="V205" s="67">
        <f t="shared" si="111"/>
        <v>2.0491803278688523E-2</v>
      </c>
      <c r="W205" s="69">
        <v>239</v>
      </c>
      <c r="X205" s="67">
        <f t="shared" si="112"/>
        <v>0.97950819672131151</v>
      </c>
      <c r="Y205" s="102">
        <v>191</v>
      </c>
      <c r="Z205" s="69">
        <v>0</v>
      </c>
      <c r="AA205" s="67">
        <f t="shared" si="113"/>
        <v>0</v>
      </c>
      <c r="AB205" s="69">
        <v>191</v>
      </c>
      <c r="AC205" s="67">
        <f t="shared" si="114"/>
        <v>1</v>
      </c>
      <c r="AD205" s="102">
        <v>127</v>
      </c>
      <c r="AE205" s="69">
        <v>1</v>
      </c>
      <c r="AF205" s="67">
        <f t="shared" si="115"/>
        <v>7.874015748031496E-3</v>
      </c>
      <c r="AG205" s="69">
        <v>126</v>
      </c>
      <c r="AH205" s="67">
        <f t="shared" si="116"/>
        <v>0.99212598425196852</v>
      </c>
      <c r="AI205" s="102">
        <v>57</v>
      </c>
      <c r="AJ205" s="69">
        <v>0</v>
      </c>
      <c r="AK205" s="67">
        <f t="shared" si="117"/>
        <v>0</v>
      </c>
      <c r="AL205" s="69">
        <v>57</v>
      </c>
      <c r="AM205" s="67">
        <f t="shared" si="118"/>
        <v>1</v>
      </c>
      <c r="AN205" s="102">
        <f t="shared" si="119"/>
        <v>964</v>
      </c>
      <c r="AO205" s="69">
        <f t="shared" si="103"/>
        <v>13</v>
      </c>
      <c r="AP205" s="67">
        <f t="shared" si="120"/>
        <v>1.3485477178423237E-2</v>
      </c>
      <c r="AQ205" s="68">
        <f t="shared" si="104"/>
        <v>951</v>
      </c>
      <c r="AR205" s="67">
        <f t="shared" si="121"/>
        <v>0.98651452282157681</v>
      </c>
      <c r="AS205" s="98"/>
      <c r="AT205" s="272"/>
      <c r="AU205" s="342"/>
      <c r="AV205" s="11" t="s">
        <v>158</v>
      </c>
      <c r="AW205" s="225">
        <v>953</v>
      </c>
      <c r="AX205" s="40">
        <v>12</v>
      </c>
      <c r="AY205" s="91">
        <v>1.2591815320041973E-2</v>
      </c>
      <c r="AZ205" s="40">
        <v>941</v>
      </c>
      <c r="BA205" s="91">
        <v>0.98740818467995806</v>
      </c>
    </row>
    <row r="206" spans="2:53" s="12" customFormat="1" ht="13.5" customHeight="1">
      <c r="B206" s="264"/>
      <c r="C206" s="332"/>
      <c r="D206" s="76" t="s">
        <v>74</v>
      </c>
      <c r="E206" s="103">
        <v>13</v>
      </c>
      <c r="F206" s="75">
        <v>7</v>
      </c>
      <c r="G206" s="13">
        <f t="shared" si="105"/>
        <v>0.53846153846153844</v>
      </c>
      <c r="H206" s="75">
        <v>6</v>
      </c>
      <c r="I206" s="13">
        <f t="shared" si="106"/>
        <v>0.46153846153846156</v>
      </c>
      <c r="J206" s="103">
        <v>24</v>
      </c>
      <c r="K206" s="75">
        <v>12</v>
      </c>
      <c r="L206" s="13">
        <f t="shared" si="107"/>
        <v>0.5</v>
      </c>
      <c r="M206" s="75">
        <v>12</v>
      </c>
      <c r="N206" s="13">
        <f t="shared" si="108"/>
        <v>0.5</v>
      </c>
      <c r="O206" s="103">
        <v>720</v>
      </c>
      <c r="P206" s="75">
        <v>102</v>
      </c>
      <c r="Q206" s="13">
        <f t="shared" si="109"/>
        <v>0.14166666666666666</v>
      </c>
      <c r="R206" s="75">
        <v>618</v>
      </c>
      <c r="S206" s="13">
        <f t="shared" si="110"/>
        <v>0.85833333333333328</v>
      </c>
      <c r="T206" s="103">
        <v>550</v>
      </c>
      <c r="U206" s="75">
        <v>75</v>
      </c>
      <c r="V206" s="13">
        <f t="shared" si="111"/>
        <v>0.13636363636363635</v>
      </c>
      <c r="W206" s="75">
        <v>475</v>
      </c>
      <c r="X206" s="13">
        <f t="shared" si="112"/>
        <v>0.86363636363636365</v>
      </c>
      <c r="Y206" s="103">
        <v>339</v>
      </c>
      <c r="Z206" s="75">
        <v>25</v>
      </c>
      <c r="AA206" s="13">
        <f t="shared" si="113"/>
        <v>7.3746312684365781E-2</v>
      </c>
      <c r="AB206" s="75">
        <v>314</v>
      </c>
      <c r="AC206" s="13">
        <f t="shared" si="114"/>
        <v>0.92625368731563418</v>
      </c>
      <c r="AD206" s="103">
        <v>211</v>
      </c>
      <c r="AE206" s="75">
        <v>10</v>
      </c>
      <c r="AF206" s="13">
        <f t="shared" si="115"/>
        <v>4.7393364928909949E-2</v>
      </c>
      <c r="AG206" s="75">
        <v>201</v>
      </c>
      <c r="AH206" s="13">
        <f t="shared" si="116"/>
        <v>0.95260663507109</v>
      </c>
      <c r="AI206" s="103">
        <v>84</v>
      </c>
      <c r="AJ206" s="75">
        <v>0</v>
      </c>
      <c r="AK206" s="13">
        <f t="shared" si="117"/>
        <v>0</v>
      </c>
      <c r="AL206" s="75">
        <v>84</v>
      </c>
      <c r="AM206" s="13">
        <f t="shared" si="118"/>
        <v>1</v>
      </c>
      <c r="AN206" s="103">
        <f t="shared" si="119"/>
        <v>1941</v>
      </c>
      <c r="AO206" s="75">
        <f t="shared" si="103"/>
        <v>231</v>
      </c>
      <c r="AP206" s="13">
        <f t="shared" si="120"/>
        <v>0.11901081916537867</v>
      </c>
      <c r="AQ206" s="34">
        <f t="shared" si="104"/>
        <v>1710</v>
      </c>
      <c r="AR206" s="13">
        <f t="shared" si="121"/>
        <v>0.8809891808346213</v>
      </c>
      <c r="AS206" s="98"/>
      <c r="AT206" s="272"/>
      <c r="AU206" s="342"/>
      <c r="AV206" s="160" t="s">
        <v>74</v>
      </c>
      <c r="AW206" s="225">
        <v>1900</v>
      </c>
      <c r="AX206" s="40">
        <v>179</v>
      </c>
      <c r="AY206" s="91">
        <v>9.4210526315789467E-2</v>
      </c>
      <c r="AZ206" s="40">
        <v>1721</v>
      </c>
      <c r="BA206" s="91">
        <v>0.90578947368421048</v>
      </c>
    </row>
    <row r="207" spans="2:53" s="12" customFormat="1" ht="13.5" customHeight="1">
      <c r="B207" s="262">
        <v>68</v>
      </c>
      <c r="C207" s="329" t="s">
        <v>52</v>
      </c>
      <c r="D207" s="80" t="s">
        <v>157</v>
      </c>
      <c r="E207" s="101">
        <v>6</v>
      </c>
      <c r="F207" s="79">
        <v>0</v>
      </c>
      <c r="G207" s="77">
        <f t="shared" si="105"/>
        <v>0</v>
      </c>
      <c r="H207" s="79">
        <v>6</v>
      </c>
      <c r="I207" s="77">
        <f t="shared" si="106"/>
        <v>1</v>
      </c>
      <c r="J207" s="101">
        <v>16</v>
      </c>
      <c r="K207" s="79">
        <v>0</v>
      </c>
      <c r="L207" s="77">
        <f t="shared" si="107"/>
        <v>0</v>
      </c>
      <c r="M207" s="79">
        <v>16</v>
      </c>
      <c r="N207" s="77">
        <f t="shared" si="108"/>
        <v>1</v>
      </c>
      <c r="O207" s="101">
        <v>564</v>
      </c>
      <c r="P207" s="79">
        <v>121</v>
      </c>
      <c r="Q207" s="77">
        <f t="shared" si="109"/>
        <v>0.21453900709219859</v>
      </c>
      <c r="R207" s="79">
        <v>443</v>
      </c>
      <c r="S207" s="77">
        <f t="shared" si="110"/>
        <v>0.78546099290780147</v>
      </c>
      <c r="T207" s="101">
        <v>425</v>
      </c>
      <c r="U207" s="79">
        <v>100</v>
      </c>
      <c r="V207" s="77">
        <f t="shared" si="111"/>
        <v>0.23529411764705882</v>
      </c>
      <c r="W207" s="79">
        <v>325</v>
      </c>
      <c r="X207" s="77">
        <f t="shared" si="112"/>
        <v>0.76470588235294112</v>
      </c>
      <c r="Y207" s="101">
        <v>255</v>
      </c>
      <c r="Z207" s="79">
        <v>59</v>
      </c>
      <c r="AA207" s="77">
        <f t="shared" si="113"/>
        <v>0.23137254901960785</v>
      </c>
      <c r="AB207" s="79">
        <v>196</v>
      </c>
      <c r="AC207" s="77">
        <f t="shared" si="114"/>
        <v>0.7686274509803922</v>
      </c>
      <c r="AD207" s="101">
        <v>117</v>
      </c>
      <c r="AE207" s="79">
        <v>12</v>
      </c>
      <c r="AF207" s="77">
        <f t="shared" si="115"/>
        <v>0.10256410256410256</v>
      </c>
      <c r="AG207" s="79">
        <v>105</v>
      </c>
      <c r="AH207" s="77">
        <f t="shared" si="116"/>
        <v>0.89743589743589747</v>
      </c>
      <c r="AI207" s="101">
        <v>31</v>
      </c>
      <c r="AJ207" s="79">
        <v>0</v>
      </c>
      <c r="AK207" s="77">
        <f t="shared" si="117"/>
        <v>0</v>
      </c>
      <c r="AL207" s="79">
        <v>31</v>
      </c>
      <c r="AM207" s="77">
        <f t="shared" si="118"/>
        <v>1</v>
      </c>
      <c r="AN207" s="101">
        <f t="shared" si="119"/>
        <v>1414</v>
      </c>
      <c r="AO207" s="79">
        <f t="shared" si="103"/>
        <v>292</v>
      </c>
      <c r="AP207" s="77">
        <f t="shared" si="120"/>
        <v>0.2065063649222065</v>
      </c>
      <c r="AQ207" s="78">
        <f t="shared" si="104"/>
        <v>1122</v>
      </c>
      <c r="AR207" s="77">
        <f t="shared" si="121"/>
        <v>0.79349363507779347</v>
      </c>
      <c r="AS207" s="98"/>
      <c r="AT207" s="272">
        <v>68</v>
      </c>
      <c r="AU207" s="342" t="s">
        <v>52</v>
      </c>
      <c r="AV207" s="11" t="s">
        <v>157</v>
      </c>
      <c r="AW207" s="225">
        <v>1296</v>
      </c>
      <c r="AX207" s="40">
        <v>247</v>
      </c>
      <c r="AY207" s="91">
        <v>0.19058641975308643</v>
      </c>
      <c r="AZ207" s="40">
        <v>1049</v>
      </c>
      <c r="BA207" s="91">
        <v>0.80941358024691357</v>
      </c>
    </row>
    <row r="208" spans="2:53" s="12" customFormat="1" ht="13.5" customHeight="1">
      <c r="B208" s="263"/>
      <c r="C208" s="330"/>
      <c r="D208" s="70" t="s">
        <v>158</v>
      </c>
      <c r="E208" s="102">
        <v>5</v>
      </c>
      <c r="F208" s="69">
        <v>0</v>
      </c>
      <c r="G208" s="67">
        <f t="shared" si="105"/>
        <v>0</v>
      </c>
      <c r="H208" s="69">
        <v>5</v>
      </c>
      <c r="I208" s="67">
        <f t="shared" si="106"/>
        <v>1</v>
      </c>
      <c r="J208" s="102">
        <v>13</v>
      </c>
      <c r="K208" s="69">
        <v>0</v>
      </c>
      <c r="L208" s="67">
        <f t="shared" si="107"/>
        <v>0</v>
      </c>
      <c r="M208" s="69">
        <v>13</v>
      </c>
      <c r="N208" s="67">
        <f t="shared" si="108"/>
        <v>1</v>
      </c>
      <c r="O208" s="102">
        <v>393</v>
      </c>
      <c r="P208" s="69">
        <v>5</v>
      </c>
      <c r="Q208" s="67">
        <f t="shared" si="109"/>
        <v>1.2722646310432569E-2</v>
      </c>
      <c r="R208" s="69">
        <v>388</v>
      </c>
      <c r="S208" s="67">
        <f t="shared" si="110"/>
        <v>0.98727735368956748</v>
      </c>
      <c r="T208" s="102">
        <v>327</v>
      </c>
      <c r="U208" s="69">
        <v>3</v>
      </c>
      <c r="V208" s="67">
        <f t="shared" si="111"/>
        <v>9.1743119266055051E-3</v>
      </c>
      <c r="W208" s="69">
        <v>324</v>
      </c>
      <c r="X208" s="67">
        <f t="shared" si="112"/>
        <v>0.99082568807339455</v>
      </c>
      <c r="Y208" s="102">
        <v>260</v>
      </c>
      <c r="Z208" s="69">
        <v>1</v>
      </c>
      <c r="AA208" s="67">
        <f t="shared" si="113"/>
        <v>3.8461538461538464E-3</v>
      </c>
      <c r="AB208" s="69">
        <v>259</v>
      </c>
      <c r="AC208" s="67">
        <f t="shared" si="114"/>
        <v>0.99615384615384617</v>
      </c>
      <c r="AD208" s="102">
        <v>139</v>
      </c>
      <c r="AE208" s="69">
        <v>0</v>
      </c>
      <c r="AF208" s="67">
        <f t="shared" si="115"/>
        <v>0</v>
      </c>
      <c r="AG208" s="69">
        <v>139</v>
      </c>
      <c r="AH208" s="67">
        <f t="shared" si="116"/>
        <v>1</v>
      </c>
      <c r="AI208" s="102">
        <v>53</v>
      </c>
      <c r="AJ208" s="69">
        <v>0</v>
      </c>
      <c r="AK208" s="67">
        <f t="shared" si="117"/>
        <v>0</v>
      </c>
      <c r="AL208" s="69">
        <v>53</v>
      </c>
      <c r="AM208" s="67">
        <f t="shared" si="118"/>
        <v>1</v>
      </c>
      <c r="AN208" s="102">
        <f t="shared" si="119"/>
        <v>1190</v>
      </c>
      <c r="AO208" s="69">
        <f t="shared" si="103"/>
        <v>9</v>
      </c>
      <c r="AP208" s="67">
        <f t="shared" si="120"/>
        <v>7.5630252100840336E-3</v>
      </c>
      <c r="AQ208" s="68">
        <f t="shared" si="104"/>
        <v>1181</v>
      </c>
      <c r="AR208" s="67">
        <f t="shared" si="121"/>
        <v>0.99243697478991599</v>
      </c>
      <c r="AS208" s="98"/>
      <c r="AT208" s="272"/>
      <c r="AU208" s="342"/>
      <c r="AV208" s="11" t="s">
        <v>158</v>
      </c>
      <c r="AW208" s="225">
        <v>1263</v>
      </c>
      <c r="AX208" s="40">
        <v>22</v>
      </c>
      <c r="AY208" s="91">
        <v>1.7418844022169439E-2</v>
      </c>
      <c r="AZ208" s="40">
        <v>1241</v>
      </c>
      <c r="BA208" s="91">
        <v>0.98258115597783058</v>
      </c>
    </row>
    <row r="209" spans="2:53" s="12" customFormat="1" ht="13.5" customHeight="1">
      <c r="B209" s="264"/>
      <c r="C209" s="332"/>
      <c r="D209" s="76" t="s">
        <v>74</v>
      </c>
      <c r="E209" s="103">
        <v>11</v>
      </c>
      <c r="F209" s="75">
        <v>0</v>
      </c>
      <c r="G209" s="13">
        <f t="shared" si="105"/>
        <v>0</v>
      </c>
      <c r="H209" s="75">
        <v>11</v>
      </c>
      <c r="I209" s="13">
        <f t="shared" si="106"/>
        <v>1</v>
      </c>
      <c r="J209" s="103">
        <v>29</v>
      </c>
      <c r="K209" s="75">
        <v>0</v>
      </c>
      <c r="L209" s="13">
        <f t="shared" si="107"/>
        <v>0</v>
      </c>
      <c r="M209" s="75">
        <v>29</v>
      </c>
      <c r="N209" s="13">
        <f t="shared" si="108"/>
        <v>1</v>
      </c>
      <c r="O209" s="103">
        <v>957</v>
      </c>
      <c r="P209" s="75">
        <v>126</v>
      </c>
      <c r="Q209" s="13">
        <f t="shared" si="109"/>
        <v>0.13166144200626959</v>
      </c>
      <c r="R209" s="75">
        <v>831</v>
      </c>
      <c r="S209" s="13">
        <f t="shared" si="110"/>
        <v>0.86833855799373039</v>
      </c>
      <c r="T209" s="103">
        <v>752</v>
      </c>
      <c r="U209" s="75">
        <v>103</v>
      </c>
      <c r="V209" s="13">
        <f t="shared" si="111"/>
        <v>0.13696808510638298</v>
      </c>
      <c r="W209" s="75">
        <v>649</v>
      </c>
      <c r="X209" s="13">
        <f t="shared" si="112"/>
        <v>0.86303191489361697</v>
      </c>
      <c r="Y209" s="103">
        <v>515</v>
      </c>
      <c r="Z209" s="75">
        <v>60</v>
      </c>
      <c r="AA209" s="13">
        <f t="shared" si="113"/>
        <v>0.11650485436893204</v>
      </c>
      <c r="AB209" s="75">
        <v>455</v>
      </c>
      <c r="AC209" s="13">
        <f t="shared" si="114"/>
        <v>0.88349514563106801</v>
      </c>
      <c r="AD209" s="103">
        <v>256</v>
      </c>
      <c r="AE209" s="75">
        <v>12</v>
      </c>
      <c r="AF209" s="13">
        <f t="shared" si="115"/>
        <v>4.6875E-2</v>
      </c>
      <c r="AG209" s="75">
        <v>244</v>
      </c>
      <c r="AH209" s="13">
        <f t="shared" si="116"/>
        <v>0.953125</v>
      </c>
      <c r="AI209" s="103">
        <v>84</v>
      </c>
      <c r="AJ209" s="75">
        <v>0</v>
      </c>
      <c r="AK209" s="13">
        <f t="shared" si="117"/>
        <v>0</v>
      </c>
      <c r="AL209" s="75">
        <v>84</v>
      </c>
      <c r="AM209" s="13">
        <f t="shared" si="118"/>
        <v>1</v>
      </c>
      <c r="AN209" s="103">
        <f t="shared" si="119"/>
        <v>2604</v>
      </c>
      <c r="AO209" s="75">
        <f t="shared" si="103"/>
        <v>301</v>
      </c>
      <c r="AP209" s="13">
        <f t="shared" si="120"/>
        <v>0.11559139784946236</v>
      </c>
      <c r="AQ209" s="34">
        <f t="shared" si="104"/>
        <v>2303</v>
      </c>
      <c r="AR209" s="13">
        <f t="shared" si="121"/>
        <v>0.88440860215053763</v>
      </c>
      <c r="AS209" s="98"/>
      <c r="AT209" s="272"/>
      <c r="AU209" s="342"/>
      <c r="AV209" s="160" t="s">
        <v>74</v>
      </c>
      <c r="AW209" s="225">
        <v>2559</v>
      </c>
      <c r="AX209" s="40">
        <v>269</v>
      </c>
      <c r="AY209" s="91">
        <v>0.10511918718249316</v>
      </c>
      <c r="AZ209" s="40">
        <v>2290</v>
      </c>
      <c r="BA209" s="91">
        <v>0.89488081281750687</v>
      </c>
    </row>
    <row r="210" spans="2:53" s="12" customFormat="1" ht="13.5" customHeight="1">
      <c r="B210" s="262">
        <v>69</v>
      </c>
      <c r="C210" s="329" t="s">
        <v>53</v>
      </c>
      <c r="D210" s="80" t="s">
        <v>157</v>
      </c>
      <c r="E210" s="101">
        <v>12</v>
      </c>
      <c r="F210" s="79">
        <v>1</v>
      </c>
      <c r="G210" s="77">
        <f t="shared" si="105"/>
        <v>8.3333333333333329E-2</v>
      </c>
      <c r="H210" s="79">
        <v>11</v>
      </c>
      <c r="I210" s="77">
        <f t="shared" si="106"/>
        <v>0.91666666666666663</v>
      </c>
      <c r="J210" s="101">
        <v>33</v>
      </c>
      <c r="K210" s="79">
        <v>6</v>
      </c>
      <c r="L210" s="77">
        <f t="shared" si="107"/>
        <v>0.18181818181818182</v>
      </c>
      <c r="M210" s="79">
        <v>27</v>
      </c>
      <c r="N210" s="77">
        <f t="shared" si="108"/>
        <v>0.81818181818181823</v>
      </c>
      <c r="O210" s="101">
        <v>1435</v>
      </c>
      <c r="P210" s="79">
        <v>327</v>
      </c>
      <c r="Q210" s="77">
        <f t="shared" si="109"/>
        <v>0.22787456445993032</v>
      </c>
      <c r="R210" s="79">
        <v>1108</v>
      </c>
      <c r="S210" s="77">
        <f t="shared" si="110"/>
        <v>0.77212543554006974</v>
      </c>
      <c r="T210" s="101">
        <v>1042</v>
      </c>
      <c r="U210" s="79">
        <v>246</v>
      </c>
      <c r="V210" s="77">
        <f t="shared" si="111"/>
        <v>0.23608445297504799</v>
      </c>
      <c r="W210" s="79">
        <v>796</v>
      </c>
      <c r="X210" s="77">
        <f t="shared" si="112"/>
        <v>0.76391554702495201</v>
      </c>
      <c r="Y210" s="101">
        <v>473</v>
      </c>
      <c r="Z210" s="79">
        <v>79</v>
      </c>
      <c r="AA210" s="77">
        <f t="shared" si="113"/>
        <v>0.16701902748414377</v>
      </c>
      <c r="AB210" s="79">
        <v>394</v>
      </c>
      <c r="AC210" s="77">
        <f t="shared" si="114"/>
        <v>0.83298097251585623</v>
      </c>
      <c r="AD210" s="101">
        <v>218</v>
      </c>
      <c r="AE210" s="79">
        <v>30</v>
      </c>
      <c r="AF210" s="77">
        <f t="shared" si="115"/>
        <v>0.13761467889908258</v>
      </c>
      <c r="AG210" s="79">
        <v>188</v>
      </c>
      <c r="AH210" s="77">
        <f t="shared" si="116"/>
        <v>0.86238532110091748</v>
      </c>
      <c r="AI210" s="101">
        <v>71</v>
      </c>
      <c r="AJ210" s="79">
        <v>2</v>
      </c>
      <c r="AK210" s="77">
        <f t="shared" si="117"/>
        <v>2.8169014084507043E-2</v>
      </c>
      <c r="AL210" s="79">
        <v>69</v>
      </c>
      <c r="AM210" s="77">
        <f t="shared" si="118"/>
        <v>0.971830985915493</v>
      </c>
      <c r="AN210" s="101">
        <f t="shared" si="119"/>
        <v>3284</v>
      </c>
      <c r="AO210" s="79">
        <f t="shared" si="103"/>
        <v>691</v>
      </c>
      <c r="AP210" s="77">
        <f t="shared" si="120"/>
        <v>0.21041412911084043</v>
      </c>
      <c r="AQ210" s="78">
        <f t="shared" si="104"/>
        <v>2593</v>
      </c>
      <c r="AR210" s="77">
        <f t="shared" si="121"/>
        <v>0.78958587088915955</v>
      </c>
      <c r="AS210" s="98"/>
      <c r="AT210" s="272">
        <v>69</v>
      </c>
      <c r="AU210" s="342" t="s">
        <v>53</v>
      </c>
      <c r="AV210" s="11" t="s">
        <v>157</v>
      </c>
      <c r="AW210" s="225">
        <v>3021</v>
      </c>
      <c r="AX210" s="40">
        <v>632</v>
      </c>
      <c r="AY210" s="91">
        <v>0.2092022509102946</v>
      </c>
      <c r="AZ210" s="40">
        <v>2389</v>
      </c>
      <c r="BA210" s="91">
        <v>0.79079774908970535</v>
      </c>
    </row>
    <row r="211" spans="2:53" s="12" customFormat="1" ht="13.5" customHeight="1">
      <c r="B211" s="263"/>
      <c r="C211" s="330"/>
      <c r="D211" s="70" t="s">
        <v>158</v>
      </c>
      <c r="E211" s="102">
        <v>6</v>
      </c>
      <c r="F211" s="69">
        <v>0</v>
      </c>
      <c r="G211" s="67">
        <f t="shared" si="105"/>
        <v>0</v>
      </c>
      <c r="H211" s="69">
        <v>6</v>
      </c>
      <c r="I211" s="67">
        <f t="shared" si="106"/>
        <v>1</v>
      </c>
      <c r="J211" s="102">
        <v>15</v>
      </c>
      <c r="K211" s="69">
        <v>0</v>
      </c>
      <c r="L211" s="67">
        <f t="shared" si="107"/>
        <v>0</v>
      </c>
      <c r="M211" s="69">
        <v>15</v>
      </c>
      <c r="N211" s="67">
        <f t="shared" si="108"/>
        <v>1</v>
      </c>
      <c r="O211" s="102">
        <v>1250</v>
      </c>
      <c r="P211" s="69">
        <v>23</v>
      </c>
      <c r="Q211" s="67">
        <f t="shared" si="109"/>
        <v>1.84E-2</v>
      </c>
      <c r="R211" s="69">
        <v>1227</v>
      </c>
      <c r="S211" s="67">
        <f t="shared" si="110"/>
        <v>0.98160000000000003</v>
      </c>
      <c r="T211" s="102">
        <v>844</v>
      </c>
      <c r="U211" s="69">
        <v>10</v>
      </c>
      <c r="V211" s="67">
        <f t="shared" si="111"/>
        <v>1.1848341232227487E-2</v>
      </c>
      <c r="W211" s="69">
        <v>834</v>
      </c>
      <c r="X211" s="67">
        <f t="shared" si="112"/>
        <v>0.98815165876777256</v>
      </c>
      <c r="Y211" s="102">
        <v>473</v>
      </c>
      <c r="Z211" s="69">
        <v>6</v>
      </c>
      <c r="AA211" s="67">
        <f t="shared" si="113"/>
        <v>1.2684989429175475E-2</v>
      </c>
      <c r="AB211" s="69">
        <v>467</v>
      </c>
      <c r="AC211" s="67">
        <f t="shared" si="114"/>
        <v>0.98731501057082449</v>
      </c>
      <c r="AD211" s="102">
        <v>281</v>
      </c>
      <c r="AE211" s="69">
        <v>1</v>
      </c>
      <c r="AF211" s="67">
        <f t="shared" si="115"/>
        <v>3.5587188612099642E-3</v>
      </c>
      <c r="AG211" s="69">
        <v>280</v>
      </c>
      <c r="AH211" s="67">
        <f t="shared" si="116"/>
        <v>0.99644128113879005</v>
      </c>
      <c r="AI211" s="102">
        <v>98</v>
      </c>
      <c r="AJ211" s="69">
        <v>0</v>
      </c>
      <c r="AK211" s="67">
        <f t="shared" si="117"/>
        <v>0</v>
      </c>
      <c r="AL211" s="69">
        <v>98</v>
      </c>
      <c r="AM211" s="67">
        <f t="shared" si="118"/>
        <v>1</v>
      </c>
      <c r="AN211" s="102">
        <f t="shared" si="119"/>
        <v>2967</v>
      </c>
      <c r="AO211" s="69">
        <f t="shared" si="103"/>
        <v>40</v>
      </c>
      <c r="AP211" s="67">
        <f t="shared" si="120"/>
        <v>1.3481631277384564E-2</v>
      </c>
      <c r="AQ211" s="68">
        <f t="shared" si="104"/>
        <v>2927</v>
      </c>
      <c r="AR211" s="67">
        <f t="shared" si="121"/>
        <v>0.98651836872261545</v>
      </c>
      <c r="AS211" s="98"/>
      <c r="AT211" s="272"/>
      <c r="AU211" s="342"/>
      <c r="AV211" s="11" t="s">
        <v>158</v>
      </c>
      <c r="AW211" s="225">
        <v>2917</v>
      </c>
      <c r="AX211" s="40">
        <v>52</v>
      </c>
      <c r="AY211" s="91">
        <v>1.7826534110387385E-2</v>
      </c>
      <c r="AZ211" s="40">
        <v>2865</v>
      </c>
      <c r="BA211" s="91">
        <v>0.98217346588961263</v>
      </c>
    </row>
    <row r="212" spans="2:53" s="12" customFormat="1" ht="13.5" customHeight="1">
      <c r="B212" s="264"/>
      <c r="C212" s="332"/>
      <c r="D212" s="76" t="s">
        <v>74</v>
      </c>
      <c r="E212" s="103">
        <v>18</v>
      </c>
      <c r="F212" s="75">
        <v>1</v>
      </c>
      <c r="G212" s="13">
        <f t="shared" si="105"/>
        <v>5.5555555555555552E-2</v>
      </c>
      <c r="H212" s="75">
        <v>17</v>
      </c>
      <c r="I212" s="13">
        <f t="shared" si="106"/>
        <v>0.94444444444444442</v>
      </c>
      <c r="J212" s="103">
        <v>48</v>
      </c>
      <c r="K212" s="75">
        <v>6</v>
      </c>
      <c r="L212" s="13">
        <f t="shared" si="107"/>
        <v>0.125</v>
      </c>
      <c r="M212" s="75">
        <v>42</v>
      </c>
      <c r="N212" s="13">
        <f t="shared" si="108"/>
        <v>0.875</v>
      </c>
      <c r="O212" s="103">
        <v>2685</v>
      </c>
      <c r="P212" s="75">
        <v>350</v>
      </c>
      <c r="Q212" s="13">
        <f t="shared" si="109"/>
        <v>0.13035381750465549</v>
      </c>
      <c r="R212" s="75">
        <v>2335</v>
      </c>
      <c r="S212" s="13">
        <f t="shared" si="110"/>
        <v>0.86964618249534453</v>
      </c>
      <c r="T212" s="103">
        <v>1886</v>
      </c>
      <c r="U212" s="75">
        <v>256</v>
      </c>
      <c r="V212" s="13">
        <f t="shared" si="111"/>
        <v>0.1357370095440085</v>
      </c>
      <c r="W212" s="75">
        <v>1630</v>
      </c>
      <c r="X212" s="13">
        <f t="shared" si="112"/>
        <v>0.86426299045599153</v>
      </c>
      <c r="Y212" s="103">
        <v>946</v>
      </c>
      <c r="Z212" s="75">
        <v>85</v>
      </c>
      <c r="AA212" s="13">
        <f t="shared" si="113"/>
        <v>8.9852008456659624E-2</v>
      </c>
      <c r="AB212" s="75">
        <v>861</v>
      </c>
      <c r="AC212" s="13">
        <f t="shared" si="114"/>
        <v>0.91014799154334036</v>
      </c>
      <c r="AD212" s="103">
        <v>499</v>
      </c>
      <c r="AE212" s="75">
        <v>31</v>
      </c>
      <c r="AF212" s="13">
        <f t="shared" si="115"/>
        <v>6.2124248496993988E-2</v>
      </c>
      <c r="AG212" s="75">
        <v>468</v>
      </c>
      <c r="AH212" s="13">
        <f t="shared" si="116"/>
        <v>0.93787575150300606</v>
      </c>
      <c r="AI212" s="103">
        <v>169</v>
      </c>
      <c r="AJ212" s="75">
        <v>2</v>
      </c>
      <c r="AK212" s="13">
        <f t="shared" si="117"/>
        <v>1.1834319526627219E-2</v>
      </c>
      <c r="AL212" s="75">
        <v>167</v>
      </c>
      <c r="AM212" s="13">
        <f t="shared" si="118"/>
        <v>0.98816568047337283</v>
      </c>
      <c r="AN212" s="103">
        <f t="shared" si="119"/>
        <v>6251</v>
      </c>
      <c r="AO212" s="75">
        <f t="shared" si="103"/>
        <v>731</v>
      </c>
      <c r="AP212" s="13">
        <f t="shared" si="120"/>
        <v>0.11694128939369701</v>
      </c>
      <c r="AQ212" s="34">
        <f t="shared" si="104"/>
        <v>5520</v>
      </c>
      <c r="AR212" s="13">
        <f t="shared" si="121"/>
        <v>0.88305871060630303</v>
      </c>
      <c r="AS212" s="98"/>
      <c r="AT212" s="272"/>
      <c r="AU212" s="342"/>
      <c r="AV212" s="160" t="s">
        <v>74</v>
      </c>
      <c r="AW212" s="225">
        <v>5938</v>
      </c>
      <c r="AX212" s="40">
        <v>684</v>
      </c>
      <c r="AY212" s="91">
        <v>0.11519029976423038</v>
      </c>
      <c r="AZ212" s="40">
        <v>5254</v>
      </c>
      <c r="BA212" s="91">
        <v>0.88480970023576966</v>
      </c>
    </row>
    <row r="213" spans="2:53" s="12" customFormat="1" ht="13.5" customHeight="1">
      <c r="B213" s="262">
        <v>70</v>
      </c>
      <c r="C213" s="329" t="s">
        <v>54</v>
      </c>
      <c r="D213" s="80" t="s">
        <v>157</v>
      </c>
      <c r="E213" s="101">
        <v>1</v>
      </c>
      <c r="F213" s="79">
        <v>0</v>
      </c>
      <c r="G213" s="77">
        <f t="shared" si="105"/>
        <v>0</v>
      </c>
      <c r="H213" s="79">
        <v>1</v>
      </c>
      <c r="I213" s="77">
        <f t="shared" si="106"/>
        <v>1</v>
      </c>
      <c r="J213" s="101">
        <v>5</v>
      </c>
      <c r="K213" s="79">
        <v>1</v>
      </c>
      <c r="L213" s="77">
        <f t="shared" si="107"/>
        <v>0.2</v>
      </c>
      <c r="M213" s="79">
        <v>4</v>
      </c>
      <c r="N213" s="77">
        <f t="shared" si="108"/>
        <v>0.8</v>
      </c>
      <c r="O213" s="101">
        <v>232</v>
      </c>
      <c r="P213" s="79">
        <v>60</v>
      </c>
      <c r="Q213" s="77">
        <f t="shared" si="109"/>
        <v>0.25862068965517243</v>
      </c>
      <c r="R213" s="79">
        <v>172</v>
      </c>
      <c r="S213" s="77">
        <f t="shared" si="110"/>
        <v>0.74137931034482762</v>
      </c>
      <c r="T213" s="101">
        <v>190</v>
      </c>
      <c r="U213" s="79">
        <v>51</v>
      </c>
      <c r="V213" s="77">
        <f t="shared" si="111"/>
        <v>0.26842105263157895</v>
      </c>
      <c r="W213" s="79">
        <v>139</v>
      </c>
      <c r="X213" s="77">
        <f t="shared" si="112"/>
        <v>0.73157894736842111</v>
      </c>
      <c r="Y213" s="101">
        <v>101</v>
      </c>
      <c r="Z213" s="79">
        <v>18</v>
      </c>
      <c r="AA213" s="77">
        <f t="shared" si="113"/>
        <v>0.17821782178217821</v>
      </c>
      <c r="AB213" s="79">
        <v>83</v>
      </c>
      <c r="AC213" s="77">
        <f t="shared" si="114"/>
        <v>0.82178217821782173</v>
      </c>
      <c r="AD213" s="101">
        <v>55</v>
      </c>
      <c r="AE213" s="79">
        <v>9</v>
      </c>
      <c r="AF213" s="77">
        <f t="shared" si="115"/>
        <v>0.16363636363636364</v>
      </c>
      <c r="AG213" s="79">
        <v>46</v>
      </c>
      <c r="AH213" s="77">
        <f t="shared" si="116"/>
        <v>0.83636363636363631</v>
      </c>
      <c r="AI213" s="101">
        <v>11</v>
      </c>
      <c r="AJ213" s="79">
        <v>0</v>
      </c>
      <c r="AK213" s="77">
        <f t="shared" si="117"/>
        <v>0</v>
      </c>
      <c r="AL213" s="79">
        <v>11</v>
      </c>
      <c r="AM213" s="77">
        <f t="shared" si="118"/>
        <v>1</v>
      </c>
      <c r="AN213" s="101">
        <f t="shared" si="119"/>
        <v>595</v>
      </c>
      <c r="AO213" s="79">
        <f t="shared" si="103"/>
        <v>139</v>
      </c>
      <c r="AP213" s="77">
        <f t="shared" si="120"/>
        <v>0.23361344537815126</v>
      </c>
      <c r="AQ213" s="78">
        <f t="shared" si="104"/>
        <v>456</v>
      </c>
      <c r="AR213" s="77">
        <f t="shared" si="121"/>
        <v>0.76638655462184879</v>
      </c>
      <c r="AS213" s="98"/>
      <c r="AT213" s="272">
        <v>70</v>
      </c>
      <c r="AU213" s="342" t="s">
        <v>54</v>
      </c>
      <c r="AV213" s="11" t="s">
        <v>157</v>
      </c>
      <c r="AW213" s="225">
        <v>586</v>
      </c>
      <c r="AX213" s="40">
        <v>149</v>
      </c>
      <c r="AY213" s="91">
        <v>0.25426621160409557</v>
      </c>
      <c r="AZ213" s="40">
        <v>437</v>
      </c>
      <c r="BA213" s="91">
        <v>0.74573378839590443</v>
      </c>
    </row>
    <row r="214" spans="2:53" s="12" customFormat="1" ht="13.5" customHeight="1">
      <c r="B214" s="263"/>
      <c r="C214" s="330"/>
      <c r="D214" s="70" t="s">
        <v>158</v>
      </c>
      <c r="E214" s="102">
        <v>1</v>
      </c>
      <c r="F214" s="69">
        <v>0</v>
      </c>
      <c r="G214" s="67">
        <f t="shared" si="105"/>
        <v>0</v>
      </c>
      <c r="H214" s="69">
        <v>1</v>
      </c>
      <c r="I214" s="67">
        <f t="shared" si="106"/>
        <v>1</v>
      </c>
      <c r="J214" s="102">
        <v>3</v>
      </c>
      <c r="K214" s="69">
        <v>0</v>
      </c>
      <c r="L214" s="67">
        <f t="shared" si="107"/>
        <v>0</v>
      </c>
      <c r="M214" s="69">
        <v>3</v>
      </c>
      <c r="N214" s="67">
        <f t="shared" si="108"/>
        <v>1</v>
      </c>
      <c r="O214" s="102">
        <v>145</v>
      </c>
      <c r="P214" s="69">
        <v>1</v>
      </c>
      <c r="Q214" s="67">
        <f t="shared" si="109"/>
        <v>6.8965517241379309E-3</v>
      </c>
      <c r="R214" s="69">
        <v>144</v>
      </c>
      <c r="S214" s="67">
        <f t="shared" si="110"/>
        <v>0.99310344827586206</v>
      </c>
      <c r="T214" s="102">
        <v>137</v>
      </c>
      <c r="U214" s="69">
        <v>0</v>
      </c>
      <c r="V214" s="67">
        <f t="shared" si="111"/>
        <v>0</v>
      </c>
      <c r="W214" s="69">
        <v>137</v>
      </c>
      <c r="X214" s="67">
        <f t="shared" si="112"/>
        <v>1</v>
      </c>
      <c r="Y214" s="102">
        <v>108</v>
      </c>
      <c r="Z214" s="69">
        <v>0</v>
      </c>
      <c r="AA214" s="67">
        <f t="shared" si="113"/>
        <v>0</v>
      </c>
      <c r="AB214" s="69">
        <v>108</v>
      </c>
      <c r="AC214" s="67">
        <f t="shared" si="114"/>
        <v>1</v>
      </c>
      <c r="AD214" s="102">
        <v>55</v>
      </c>
      <c r="AE214" s="69">
        <v>0</v>
      </c>
      <c r="AF214" s="67">
        <f t="shared" si="115"/>
        <v>0</v>
      </c>
      <c r="AG214" s="69">
        <v>55</v>
      </c>
      <c r="AH214" s="67">
        <f t="shared" si="116"/>
        <v>1</v>
      </c>
      <c r="AI214" s="102">
        <v>17</v>
      </c>
      <c r="AJ214" s="69">
        <v>0</v>
      </c>
      <c r="AK214" s="67">
        <f t="shared" si="117"/>
        <v>0</v>
      </c>
      <c r="AL214" s="69">
        <v>17</v>
      </c>
      <c r="AM214" s="67">
        <f t="shared" si="118"/>
        <v>1</v>
      </c>
      <c r="AN214" s="102">
        <f t="shared" si="119"/>
        <v>466</v>
      </c>
      <c r="AO214" s="69">
        <f t="shared" si="103"/>
        <v>1</v>
      </c>
      <c r="AP214" s="67">
        <f t="shared" si="120"/>
        <v>2.1459227467811159E-3</v>
      </c>
      <c r="AQ214" s="68">
        <f t="shared" si="104"/>
        <v>465</v>
      </c>
      <c r="AR214" s="67">
        <f t="shared" si="121"/>
        <v>0.99785407725321884</v>
      </c>
      <c r="AS214" s="98"/>
      <c r="AT214" s="272"/>
      <c r="AU214" s="342"/>
      <c r="AV214" s="11" t="s">
        <v>158</v>
      </c>
      <c r="AW214" s="225">
        <v>453</v>
      </c>
      <c r="AX214" s="40">
        <v>1</v>
      </c>
      <c r="AY214" s="91">
        <v>2.2075055187637969E-3</v>
      </c>
      <c r="AZ214" s="40">
        <v>452</v>
      </c>
      <c r="BA214" s="91">
        <v>0.99779249448123619</v>
      </c>
    </row>
    <row r="215" spans="2:53" s="12" customFormat="1" ht="13.5" customHeight="1">
      <c r="B215" s="264"/>
      <c r="C215" s="332"/>
      <c r="D215" s="76" t="s">
        <v>74</v>
      </c>
      <c r="E215" s="103">
        <v>2</v>
      </c>
      <c r="F215" s="75">
        <v>0</v>
      </c>
      <c r="G215" s="13">
        <f t="shared" si="105"/>
        <v>0</v>
      </c>
      <c r="H215" s="75">
        <v>2</v>
      </c>
      <c r="I215" s="13">
        <f t="shared" si="106"/>
        <v>1</v>
      </c>
      <c r="J215" s="103">
        <v>8</v>
      </c>
      <c r="K215" s="75">
        <v>1</v>
      </c>
      <c r="L215" s="13">
        <f t="shared" si="107"/>
        <v>0.125</v>
      </c>
      <c r="M215" s="75">
        <v>7</v>
      </c>
      <c r="N215" s="13">
        <f t="shared" si="108"/>
        <v>0.875</v>
      </c>
      <c r="O215" s="103">
        <v>377</v>
      </c>
      <c r="P215" s="75">
        <v>61</v>
      </c>
      <c r="Q215" s="13">
        <f t="shared" si="109"/>
        <v>0.16180371352785147</v>
      </c>
      <c r="R215" s="75">
        <v>316</v>
      </c>
      <c r="S215" s="13">
        <f t="shared" si="110"/>
        <v>0.8381962864721485</v>
      </c>
      <c r="T215" s="103">
        <v>327</v>
      </c>
      <c r="U215" s="75">
        <v>51</v>
      </c>
      <c r="V215" s="13">
        <f t="shared" si="111"/>
        <v>0.15596330275229359</v>
      </c>
      <c r="W215" s="75">
        <v>276</v>
      </c>
      <c r="X215" s="13">
        <f t="shared" si="112"/>
        <v>0.84403669724770647</v>
      </c>
      <c r="Y215" s="103">
        <v>209</v>
      </c>
      <c r="Z215" s="75">
        <v>18</v>
      </c>
      <c r="AA215" s="13">
        <f t="shared" si="113"/>
        <v>8.6124401913875603E-2</v>
      </c>
      <c r="AB215" s="75">
        <v>191</v>
      </c>
      <c r="AC215" s="13">
        <f t="shared" si="114"/>
        <v>0.9138755980861244</v>
      </c>
      <c r="AD215" s="103">
        <v>110</v>
      </c>
      <c r="AE215" s="75">
        <v>9</v>
      </c>
      <c r="AF215" s="13">
        <f t="shared" si="115"/>
        <v>8.1818181818181818E-2</v>
      </c>
      <c r="AG215" s="75">
        <v>101</v>
      </c>
      <c r="AH215" s="13">
        <f t="shared" si="116"/>
        <v>0.91818181818181821</v>
      </c>
      <c r="AI215" s="103">
        <v>28</v>
      </c>
      <c r="AJ215" s="75">
        <v>0</v>
      </c>
      <c r="AK215" s="13">
        <f t="shared" si="117"/>
        <v>0</v>
      </c>
      <c r="AL215" s="75">
        <v>28</v>
      </c>
      <c r="AM215" s="13">
        <f t="shared" si="118"/>
        <v>1</v>
      </c>
      <c r="AN215" s="103">
        <f t="shared" si="119"/>
        <v>1061</v>
      </c>
      <c r="AO215" s="75">
        <f t="shared" si="103"/>
        <v>140</v>
      </c>
      <c r="AP215" s="13">
        <f t="shared" si="120"/>
        <v>0.13195098963242224</v>
      </c>
      <c r="AQ215" s="34">
        <f t="shared" si="104"/>
        <v>921</v>
      </c>
      <c r="AR215" s="13">
        <f t="shared" si="121"/>
        <v>0.86804901036757776</v>
      </c>
      <c r="AS215" s="98"/>
      <c r="AT215" s="272"/>
      <c r="AU215" s="342"/>
      <c r="AV215" s="160" t="s">
        <v>74</v>
      </c>
      <c r="AW215" s="225">
        <v>1039</v>
      </c>
      <c r="AX215" s="40">
        <v>150</v>
      </c>
      <c r="AY215" s="91">
        <v>0.14436958614051973</v>
      </c>
      <c r="AZ215" s="40">
        <v>889</v>
      </c>
      <c r="BA215" s="91">
        <v>0.85563041385948024</v>
      </c>
    </row>
    <row r="216" spans="2:53" s="12" customFormat="1" ht="13.5" customHeight="1">
      <c r="B216" s="262">
        <v>71</v>
      </c>
      <c r="C216" s="329" t="s">
        <v>55</v>
      </c>
      <c r="D216" s="80" t="s">
        <v>157</v>
      </c>
      <c r="E216" s="101">
        <v>1</v>
      </c>
      <c r="F216" s="79">
        <v>0</v>
      </c>
      <c r="G216" s="77">
        <f t="shared" si="105"/>
        <v>0</v>
      </c>
      <c r="H216" s="79">
        <v>1</v>
      </c>
      <c r="I216" s="77">
        <f t="shared" si="106"/>
        <v>1</v>
      </c>
      <c r="J216" s="101">
        <v>3</v>
      </c>
      <c r="K216" s="79">
        <v>0</v>
      </c>
      <c r="L216" s="77">
        <f t="shared" si="107"/>
        <v>0</v>
      </c>
      <c r="M216" s="79">
        <v>3</v>
      </c>
      <c r="N216" s="77">
        <f t="shared" si="108"/>
        <v>1</v>
      </c>
      <c r="O216" s="101">
        <v>639</v>
      </c>
      <c r="P216" s="79">
        <v>62</v>
      </c>
      <c r="Q216" s="77">
        <f t="shared" si="109"/>
        <v>9.7026604068857589E-2</v>
      </c>
      <c r="R216" s="79">
        <v>577</v>
      </c>
      <c r="S216" s="77">
        <f t="shared" si="110"/>
        <v>0.90297339593114245</v>
      </c>
      <c r="T216" s="101">
        <v>549</v>
      </c>
      <c r="U216" s="79">
        <v>25</v>
      </c>
      <c r="V216" s="77">
        <f t="shared" si="111"/>
        <v>4.553734061930783E-2</v>
      </c>
      <c r="W216" s="79">
        <v>524</v>
      </c>
      <c r="X216" s="77">
        <f t="shared" si="112"/>
        <v>0.95446265938069219</v>
      </c>
      <c r="Y216" s="101">
        <v>314</v>
      </c>
      <c r="Z216" s="79">
        <v>12</v>
      </c>
      <c r="AA216" s="77">
        <f t="shared" si="113"/>
        <v>3.8216560509554139E-2</v>
      </c>
      <c r="AB216" s="79">
        <v>302</v>
      </c>
      <c r="AC216" s="77">
        <f t="shared" si="114"/>
        <v>0.96178343949044587</v>
      </c>
      <c r="AD216" s="101">
        <v>129</v>
      </c>
      <c r="AE216" s="79">
        <v>5</v>
      </c>
      <c r="AF216" s="77">
        <f t="shared" si="115"/>
        <v>3.875968992248062E-2</v>
      </c>
      <c r="AG216" s="79">
        <v>124</v>
      </c>
      <c r="AH216" s="77">
        <f t="shared" si="116"/>
        <v>0.96124031007751942</v>
      </c>
      <c r="AI216" s="101">
        <v>26</v>
      </c>
      <c r="AJ216" s="79">
        <v>0</v>
      </c>
      <c r="AK216" s="77">
        <f t="shared" si="117"/>
        <v>0</v>
      </c>
      <c r="AL216" s="79">
        <v>26</v>
      </c>
      <c r="AM216" s="77">
        <f t="shared" si="118"/>
        <v>1</v>
      </c>
      <c r="AN216" s="101">
        <f t="shared" si="119"/>
        <v>1661</v>
      </c>
      <c r="AO216" s="79">
        <f t="shared" si="103"/>
        <v>104</v>
      </c>
      <c r="AP216" s="77">
        <f t="shared" si="120"/>
        <v>6.2612883804936792E-2</v>
      </c>
      <c r="AQ216" s="78">
        <f t="shared" si="104"/>
        <v>1557</v>
      </c>
      <c r="AR216" s="77">
        <f t="shared" si="121"/>
        <v>0.93738711619506321</v>
      </c>
      <c r="AS216" s="98"/>
      <c r="AT216" s="272">
        <v>71</v>
      </c>
      <c r="AU216" s="342" t="s">
        <v>55</v>
      </c>
      <c r="AV216" s="11" t="s">
        <v>157</v>
      </c>
      <c r="AW216" s="225">
        <v>1660</v>
      </c>
      <c r="AX216" s="40">
        <v>112</v>
      </c>
      <c r="AY216" s="91">
        <v>6.746987951807229E-2</v>
      </c>
      <c r="AZ216" s="40">
        <v>1548</v>
      </c>
      <c r="BA216" s="91">
        <v>0.93253012048192774</v>
      </c>
    </row>
    <row r="217" spans="2:53" s="12" customFormat="1" ht="13.5" customHeight="1">
      <c r="B217" s="263"/>
      <c r="C217" s="330"/>
      <c r="D217" s="70" t="s">
        <v>158</v>
      </c>
      <c r="E217" s="102">
        <v>4</v>
      </c>
      <c r="F217" s="69">
        <v>0</v>
      </c>
      <c r="G217" s="67">
        <f t="shared" si="105"/>
        <v>0</v>
      </c>
      <c r="H217" s="69">
        <v>4</v>
      </c>
      <c r="I217" s="67">
        <f t="shared" si="106"/>
        <v>1</v>
      </c>
      <c r="J217" s="102">
        <v>6</v>
      </c>
      <c r="K217" s="69">
        <v>0</v>
      </c>
      <c r="L217" s="67">
        <f t="shared" si="107"/>
        <v>0</v>
      </c>
      <c r="M217" s="69">
        <v>6</v>
      </c>
      <c r="N217" s="67">
        <f t="shared" si="108"/>
        <v>1</v>
      </c>
      <c r="O217" s="102">
        <v>536</v>
      </c>
      <c r="P217" s="69">
        <v>2</v>
      </c>
      <c r="Q217" s="67">
        <f t="shared" si="109"/>
        <v>3.7313432835820895E-3</v>
      </c>
      <c r="R217" s="69">
        <v>534</v>
      </c>
      <c r="S217" s="67">
        <f t="shared" si="110"/>
        <v>0.99626865671641796</v>
      </c>
      <c r="T217" s="102">
        <v>434</v>
      </c>
      <c r="U217" s="69">
        <v>0</v>
      </c>
      <c r="V217" s="67">
        <f t="shared" si="111"/>
        <v>0</v>
      </c>
      <c r="W217" s="69">
        <v>434</v>
      </c>
      <c r="X217" s="67">
        <f t="shared" si="112"/>
        <v>1</v>
      </c>
      <c r="Y217" s="102">
        <v>322</v>
      </c>
      <c r="Z217" s="69">
        <v>0</v>
      </c>
      <c r="AA217" s="67">
        <f t="shared" si="113"/>
        <v>0</v>
      </c>
      <c r="AB217" s="69">
        <v>322</v>
      </c>
      <c r="AC217" s="67">
        <f t="shared" si="114"/>
        <v>1</v>
      </c>
      <c r="AD217" s="102">
        <v>186</v>
      </c>
      <c r="AE217" s="69">
        <v>0</v>
      </c>
      <c r="AF217" s="67">
        <f t="shared" si="115"/>
        <v>0</v>
      </c>
      <c r="AG217" s="69">
        <v>186</v>
      </c>
      <c r="AH217" s="67">
        <f t="shared" si="116"/>
        <v>1</v>
      </c>
      <c r="AI217" s="102">
        <v>77</v>
      </c>
      <c r="AJ217" s="69">
        <v>0</v>
      </c>
      <c r="AK217" s="67">
        <f t="shared" si="117"/>
        <v>0</v>
      </c>
      <c r="AL217" s="69">
        <v>77</v>
      </c>
      <c r="AM217" s="67">
        <f t="shared" si="118"/>
        <v>1</v>
      </c>
      <c r="AN217" s="102">
        <f t="shared" si="119"/>
        <v>1565</v>
      </c>
      <c r="AO217" s="69">
        <f t="shared" si="103"/>
        <v>2</v>
      </c>
      <c r="AP217" s="67">
        <f t="shared" si="120"/>
        <v>1.2779552715654952E-3</v>
      </c>
      <c r="AQ217" s="68">
        <f t="shared" si="104"/>
        <v>1563</v>
      </c>
      <c r="AR217" s="67">
        <f t="shared" si="121"/>
        <v>0.99872204472843451</v>
      </c>
      <c r="AS217" s="98"/>
      <c r="AT217" s="272"/>
      <c r="AU217" s="342"/>
      <c r="AV217" s="11" t="s">
        <v>158</v>
      </c>
      <c r="AW217" s="225">
        <v>1503</v>
      </c>
      <c r="AX217" s="40">
        <v>1</v>
      </c>
      <c r="AY217" s="91">
        <v>6.6533599467731206E-4</v>
      </c>
      <c r="AZ217" s="40">
        <v>1502</v>
      </c>
      <c r="BA217" s="91">
        <v>0.99933466400532267</v>
      </c>
    </row>
    <row r="218" spans="2:53" s="12" customFormat="1" ht="13.5" customHeight="1">
      <c r="B218" s="264"/>
      <c r="C218" s="332"/>
      <c r="D218" s="76" t="s">
        <v>74</v>
      </c>
      <c r="E218" s="103">
        <v>5</v>
      </c>
      <c r="F218" s="75">
        <v>0</v>
      </c>
      <c r="G218" s="13">
        <f t="shared" si="105"/>
        <v>0</v>
      </c>
      <c r="H218" s="75">
        <v>5</v>
      </c>
      <c r="I218" s="13">
        <f t="shared" si="106"/>
        <v>1</v>
      </c>
      <c r="J218" s="103">
        <v>9</v>
      </c>
      <c r="K218" s="75">
        <v>0</v>
      </c>
      <c r="L218" s="13">
        <f t="shared" si="107"/>
        <v>0</v>
      </c>
      <c r="M218" s="75">
        <v>9</v>
      </c>
      <c r="N218" s="13">
        <f t="shared" si="108"/>
        <v>1</v>
      </c>
      <c r="O218" s="103">
        <v>1175</v>
      </c>
      <c r="P218" s="75">
        <v>64</v>
      </c>
      <c r="Q218" s="13">
        <f t="shared" si="109"/>
        <v>5.4468085106382978E-2</v>
      </c>
      <c r="R218" s="75">
        <v>1111</v>
      </c>
      <c r="S218" s="13">
        <f t="shared" si="110"/>
        <v>0.94553191489361699</v>
      </c>
      <c r="T218" s="103">
        <v>983</v>
      </c>
      <c r="U218" s="75">
        <v>25</v>
      </c>
      <c r="V218" s="13">
        <f t="shared" si="111"/>
        <v>2.5432349949135302E-2</v>
      </c>
      <c r="W218" s="75">
        <v>958</v>
      </c>
      <c r="X218" s="13">
        <f t="shared" si="112"/>
        <v>0.97456765005086465</v>
      </c>
      <c r="Y218" s="103">
        <v>636</v>
      </c>
      <c r="Z218" s="75">
        <v>12</v>
      </c>
      <c r="AA218" s="13">
        <f t="shared" si="113"/>
        <v>1.8867924528301886E-2</v>
      </c>
      <c r="AB218" s="75">
        <v>624</v>
      </c>
      <c r="AC218" s="13">
        <f t="shared" si="114"/>
        <v>0.98113207547169812</v>
      </c>
      <c r="AD218" s="103">
        <v>315</v>
      </c>
      <c r="AE218" s="75">
        <v>5</v>
      </c>
      <c r="AF218" s="13">
        <f t="shared" si="115"/>
        <v>1.5873015873015872E-2</v>
      </c>
      <c r="AG218" s="75">
        <v>310</v>
      </c>
      <c r="AH218" s="13">
        <f t="shared" si="116"/>
        <v>0.98412698412698407</v>
      </c>
      <c r="AI218" s="103">
        <v>103</v>
      </c>
      <c r="AJ218" s="75">
        <v>0</v>
      </c>
      <c r="AK218" s="13">
        <f t="shared" si="117"/>
        <v>0</v>
      </c>
      <c r="AL218" s="75">
        <v>103</v>
      </c>
      <c r="AM218" s="13">
        <f t="shared" si="118"/>
        <v>1</v>
      </c>
      <c r="AN218" s="103">
        <f t="shared" si="119"/>
        <v>3226</v>
      </c>
      <c r="AO218" s="75">
        <f t="shared" si="103"/>
        <v>106</v>
      </c>
      <c r="AP218" s="13">
        <f t="shared" si="120"/>
        <v>3.2858028518288902E-2</v>
      </c>
      <c r="AQ218" s="34">
        <f t="shared" si="104"/>
        <v>3120</v>
      </c>
      <c r="AR218" s="13">
        <f t="shared" si="121"/>
        <v>0.9671419714817111</v>
      </c>
      <c r="AS218" s="98"/>
      <c r="AT218" s="272"/>
      <c r="AU218" s="342"/>
      <c r="AV218" s="160" t="s">
        <v>74</v>
      </c>
      <c r="AW218" s="225">
        <v>3163</v>
      </c>
      <c r="AX218" s="40">
        <v>113</v>
      </c>
      <c r="AY218" s="91">
        <v>3.5725576983876066E-2</v>
      </c>
      <c r="AZ218" s="40">
        <v>3050</v>
      </c>
      <c r="BA218" s="91">
        <v>0.96427442301612398</v>
      </c>
    </row>
    <row r="219" spans="2:53" s="12" customFormat="1" ht="13.5" customHeight="1">
      <c r="B219" s="262">
        <v>72</v>
      </c>
      <c r="C219" s="329" t="s">
        <v>31</v>
      </c>
      <c r="D219" s="80" t="s">
        <v>157</v>
      </c>
      <c r="E219" s="101">
        <v>2</v>
      </c>
      <c r="F219" s="79">
        <v>0</v>
      </c>
      <c r="G219" s="77">
        <f t="shared" si="105"/>
        <v>0</v>
      </c>
      <c r="H219" s="79">
        <v>2</v>
      </c>
      <c r="I219" s="77">
        <f t="shared" si="106"/>
        <v>1</v>
      </c>
      <c r="J219" s="101">
        <v>5</v>
      </c>
      <c r="K219" s="79">
        <v>1</v>
      </c>
      <c r="L219" s="77">
        <f t="shared" si="107"/>
        <v>0.2</v>
      </c>
      <c r="M219" s="79">
        <v>4</v>
      </c>
      <c r="N219" s="77">
        <f t="shared" si="108"/>
        <v>0.8</v>
      </c>
      <c r="O219" s="101">
        <v>430</v>
      </c>
      <c r="P219" s="79">
        <v>64</v>
      </c>
      <c r="Q219" s="77">
        <f t="shared" si="109"/>
        <v>0.14883720930232558</v>
      </c>
      <c r="R219" s="79">
        <v>366</v>
      </c>
      <c r="S219" s="77">
        <f t="shared" si="110"/>
        <v>0.85116279069767442</v>
      </c>
      <c r="T219" s="101">
        <v>347</v>
      </c>
      <c r="U219" s="79">
        <v>44</v>
      </c>
      <c r="V219" s="77">
        <f t="shared" si="111"/>
        <v>0.12680115273775217</v>
      </c>
      <c r="W219" s="79">
        <v>303</v>
      </c>
      <c r="X219" s="77">
        <f t="shared" si="112"/>
        <v>0.87319884726224783</v>
      </c>
      <c r="Y219" s="101">
        <v>176</v>
      </c>
      <c r="Z219" s="79">
        <v>15</v>
      </c>
      <c r="AA219" s="77">
        <f t="shared" si="113"/>
        <v>8.5227272727272721E-2</v>
      </c>
      <c r="AB219" s="79">
        <v>161</v>
      </c>
      <c r="AC219" s="77">
        <f t="shared" si="114"/>
        <v>0.91477272727272729</v>
      </c>
      <c r="AD219" s="101">
        <v>83</v>
      </c>
      <c r="AE219" s="79">
        <v>3</v>
      </c>
      <c r="AF219" s="77">
        <f t="shared" si="115"/>
        <v>3.614457831325301E-2</v>
      </c>
      <c r="AG219" s="79">
        <v>80</v>
      </c>
      <c r="AH219" s="77">
        <f t="shared" si="116"/>
        <v>0.96385542168674698</v>
      </c>
      <c r="AI219" s="101">
        <v>33</v>
      </c>
      <c r="AJ219" s="79">
        <v>1</v>
      </c>
      <c r="AK219" s="77">
        <f t="shared" si="117"/>
        <v>3.0303030303030304E-2</v>
      </c>
      <c r="AL219" s="79">
        <v>32</v>
      </c>
      <c r="AM219" s="77">
        <f t="shared" si="118"/>
        <v>0.96969696969696972</v>
      </c>
      <c r="AN219" s="101">
        <f t="shared" si="119"/>
        <v>1076</v>
      </c>
      <c r="AO219" s="79">
        <f t="shared" si="103"/>
        <v>128</v>
      </c>
      <c r="AP219" s="77">
        <f t="shared" si="120"/>
        <v>0.11895910780669144</v>
      </c>
      <c r="AQ219" s="78">
        <f t="shared" si="104"/>
        <v>948</v>
      </c>
      <c r="AR219" s="77">
        <f t="shared" si="121"/>
        <v>0.8810408921933085</v>
      </c>
      <c r="AS219" s="98"/>
      <c r="AT219" s="272">
        <v>72</v>
      </c>
      <c r="AU219" s="342" t="s">
        <v>31</v>
      </c>
      <c r="AV219" s="11" t="s">
        <v>157</v>
      </c>
      <c r="AW219" s="225">
        <v>1051</v>
      </c>
      <c r="AX219" s="40">
        <v>125</v>
      </c>
      <c r="AY219" s="91">
        <v>0.11893434823977164</v>
      </c>
      <c r="AZ219" s="40">
        <v>926</v>
      </c>
      <c r="BA219" s="91">
        <v>0.88106565176022833</v>
      </c>
    </row>
    <row r="220" spans="2:53" s="12" customFormat="1" ht="13.5" customHeight="1">
      <c r="B220" s="263"/>
      <c r="C220" s="330"/>
      <c r="D220" s="70" t="s">
        <v>158</v>
      </c>
      <c r="E220" s="102">
        <v>1</v>
      </c>
      <c r="F220" s="69">
        <v>0</v>
      </c>
      <c r="G220" s="67">
        <f t="shared" si="105"/>
        <v>0</v>
      </c>
      <c r="H220" s="69">
        <v>1</v>
      </c>
      <c r="I220" s="67">
        <f t="shared" si="106"/>
        <v>1</v>
      </c>
      <c r="J220" s="102">
        <v>7</v>
      </c>
      <c r="K220" s="69">
        <v>0</v>
      </c>
      <c r="L220" s="67">
        <f t="shared" si="107"/>
        <v>0</v>
      </c>
      <c r="M220" s="69">
        <v>7</v>
      </c>
      <c r="N220" s="67">
        <f t="shared" si="108"/>
        <v>1</v>
      </c>
      <c r="O220" s="102">
        <v>359</v>
      </c>
      <c r="P220" s="69">
        <v>5</v>
      </c>
      <c r="Q220" s="67">
        <f t="shared" si="109"/>
        <v>1.3927576601671309E-2</v>
      </c>
      <c r="R220" s="69">
        <v>354</v>
      </c>
      <c r="S220" s="67">
        <f t="shared" si="110"/>
        <v>0.98607242339832868</v>
      </c>
      <c r="T220" s="102">
        <v>255</v>
      </c>
      <c r="U220" s="69">
        <v>0</v>
      </c>
      <c r="V220" s="67">
        <f t="shared" si="111"/>
        <v>0</v>
      </c>
      <c r="W220" s="69">
        <v>255</v>
      </c>
      <c r="X220" s="67">
        <f t="shared" si="112"/>
        <v>1</v>
      </c>
      <c r="Y220" s="102">
        <v>186</v>
      </c>
      <c r="Z220" s="69">
        <v>1</v>
      </c>
      <c r="AA220" s="67">
        <f t="shared" si="113"/>
        <v>5.3763440860215058E-3</v>
      </c>
      <c r="AB220" s="69">
        <v>185</v>
      </c>
      <c r="AC220" s="67">
        <f t="shared" si="114"/>
        <v>0.9946236559139785</v>
      </c>
      <c r="AD220" s="102">
        <v>99</v>
      </c>
      <c r="AE220" s="69">
        <v>0</v>
      </c>
      <c r="AF220" s="67">
        <f t="shared" si="115"/>
        <v>0</v>
      </c>
      <c r="AG220" s="69">
        <v>99</v>
      </c>
      <c r="AH220" s="67">
        <f t="shared" si="116"/>
        <v>1</v>
      </c>
      <c r="AI220" s="102">
        <v>24</v>
      </c>
      <c r="AJ220" s="69">
        <v>0</v>
      </c>
      <c r="AK220" s="67">
        <f t="shared" si="117"/>
        <v>0</v>
      </c>
      <c r="AL220" s="69">
        <v>24</v>
      </c>
      <c r="AM220" s="67">
        <f t="shared" si="118"/>
        <v>1</v>
      </c>
      <c r="AN220" s="102">
        <f t="shared" si="119"/>
        <v>931</v>
      </c>
      <c r="AO220" s="69">
        <f t="shared" si="103"/>
        <v>6</v>
      </c>
      <c r="AP220" s="67">
        <f t="shared" si="120"/>
        <v>6.44468313641246E-3</v>
      </c>
      <c r="AQ220" s="68">
        <f t="shared" si="104"/>
        <v>925</v>
      </c>
      <c r="AR220" s="67">
        <f t="shared" si="121"/>
        <v>0.99355531686358756</v>
      </c>
      <c r="AS220" s="98"/>
      <c r="AT220" s="272"/>
      <c r="AU220" s="342"/>
      <c r="AV220" s="11" t="s">
        <v>158</v>
      </c>
      <c r="AW220" s="225">
        <v>897</v>
      </c>
      <c r="AX220" s="40">
        <v>4</v>
      </c>
      <c r="AY220" s="91">
        <v>4.459308807134894E-3</v>
      </c>
      <c r="AZ220" s="40">
        <v>893</v>
      </c>
      <c r="BA220" s="91">
        <v>0.99554069119286515</v>
      </c>
    </row>
    <row r="221" spans="2:53" s="12" customFormat="1" ht="13.5" customHeight="1">
      <c r="B221" s="264"/>
      <c r="C221" s="332"/>
      <c r="D221" s="76" t="s">
        <v>74</v>
      </c>
      <c r="E221" s="103">
        <v>3</v>
      </c>
      <c r="F221" s="75">
        <v>0</v>
      </c>
      <c r="G221" s="13">
        <f t="shared" si="105"/>
        <v>0</v>
      </c>
      <c r="H221" s="75">
        <v>3</v>
      </c>
      <c r="I221" s="13">
        <f t="shared" si="106"/>
        <v>1</v>
      </c>
      <c r="J221" s="103">
        <v>12</v>
      </c>
      <c r="K221" s="75">
        <v>1</v>
      </c>
      <c r="L221" s="13">
        <f t="shared" si="107"/>
        <v>8.3333333333333329E-2</v>
      </c>
      <c r="M221" s="75">
        <v>11</v>
      </c>
      <c r="N221" s="13">
        <f t="shared" si="108"/>
        <v>0.91666666666666663</v>
      </c>
      <c r="O221" s="103">
        <v>789</v>
      </c>
      <c r="P221" s="75">
        <v>69</v>
      </c>
      <c r="Q221" s="13">
        <f t="shared" si="109"/>
        <v>8.7452471482889732E-2</v>
      </c>
      <c r="R221" s="75">
        <v>720</v>
      </c>
      <c r="S221" s="13">
        <f t="shared" si="110"/>
        <v>0.9125475285171103</v>
      </c>
      <c r="T221" s="103">
        <v>602</v>
      </c>
      <c r="U221" s="75">
        <v>44</v>
      </c>
      <c r="V221" s="13">
        <f t="shared" si="111"/>
        <v>7.3089700996677748E-2</v>
      </c>
      <c r="W221" s="75">
        <v>558</v>
      </c>
      <c r="X221" s="13">
        <f t="shared" si="112"/>
        <v>0.92691029900332222</v>
      </c>
      <c r="Y221" s="103">
        <v>362</v>
      </c>
      <c r="Z221" s="75">
        <v>16</v>
      </c>
      <c r="AA221" s="13">
        <f t="shared" si="113"/>
        <v>4.4198895027624308E-2</v>
      </c>
      <c r="AB221" s="75">
        <v>346</v>
      </c>
      <c r="AC221" s="13">
        <f t="shared" si="114"/>
        <v>0.95580110497237569</v>
      </c>
      <c r="AD221" s="103">
        <v>182</v>
      </c>
      <c r="AE221" s="75">
        <v>3</v>
      </c>
      <c r="AF221" s="13">
        <f t="shared" si="115"/>
        <v>1.6483516483516484E-2</v>
      </c>
      <c r="AG221" s="75">
        <v>179</v>
      </c>
      <c r="AH221" s="13">
        <f t="shared" si="116"/>
        <v>0.98351648351648346</v>
      </c>
      <c r="AI221" s="103">
        <v>57</v>
      </c>
      <c r="AJ221" s="75">
        <v>1</v>
      </c>
      <c r="AK221" s="13">
        <f t="shared" si="117"/>
        <v>1.7543859649122806E-2</v>
      </c>
      <c r="AL221" s="75">
        <v>56</v>
      </c>
      <c r="AM221" s="13">
        <f t="shared" si="118"/>
        <v>0.98245614035087714</v>
      </c>
      <c r="AN221" s="103">
        <f t="shared" si="119"/>
        <v>2007</v>
      </c>
      <c r="AO221" s="75">
        <f t="shared" si="103"/>
        <v>134</v>
      </c>
      <c r="AP221" s="13">
        <f t="shared" si="120"/>
        <v>6.6766317887394122E-2</v>
      </c>
      <c r="AQ221" s="34">
        <f t="shared" si="104"/>
        <v>1873</v>
      </c>
      <c r="AR221" s="13">
        <f t="shared" si="121"/>
        <v>0.93323368211260593</v>
      </c>
      <c r="AS221" s="98"/>
      <c r="AT221" s="272"/>
      <c r="AU221" s="342"/>
      <c r="AV221" s="160" t="s">
        <v>74</v>
      </c>
      <c r="AW221" s="225">
        <v>1948</v>
      </c>
      <c r="AX221" s="40">
        <v>129</v>
      </c>
      <c r="AY221" s="91">
        <v>6.6221765913757696E-2</v>
      </c>
      <c r="AZ221" s="40">
        <v>1819</v>
      </c>
      <c r="BA221" s="91">
        <v>0.93377823408624228</v>
      </c>
    </row>
    <row r="222" spans="2:53" s="12" customFormat="1" ht="13.5" customHeight="1">
      <c r="B222" s="262">
        <v>73</v>
      </c>
      <c r="C222" s="329" t="s">
        <v>32</v>
      </c>
      <c r="D222" s="80" t="s">
        <v>157</v>
      </c>
      <c r="E222" s="101">
        <v>1</v>
      </c>
      <c r="F222" s="79">
        <v>0</v>
      </c>
      <c r="G222" s="77">
        <f t="shared" si="105"/>
        <v>0</v>
      </c>
      <c r="H222" s="79">
        <v>1</v>
      </c>
      <c r="I222" s="77">
        <f t="shared" si="106"/>
        <v>1</v>
      </c>
      <c r="J222" s="101">
        <v>1</v>
      </c>
      <c r="K222" s="79">
        <v>0</v>
      </c>
      <c r="L222" s="77">
        <f t="shared" si="107"/>
        <v>0</v>
      </c>
      <c r="M222" s="79">
        <v>1</v>
      </c>
      <c r="N222" s="77">
        <f t="shared" si="108"/>
        <v>1</v>
      </c>
      <c r="O222" s="101">
        <v>574</v>
      </c>
      <c r="P222" s="79">
        <v>96</v>
      </c>
      <c r="Q222" s="77">
        <f t="shared" si="109"/>
        <v>0.1672473867595819</v>
      </c>
      <c r="R222" s="79">
        <v>478</v>
      </c>
      <c r="S222" s="77">
        <f t="shared" si="110"/>
        <v>0.83275261324041816</v>
      </c>
      <c r="T222" s="101">
        <v>503</v>
      </c>
      <c r="U222" s="79">
        <v>79</v>
      </c>
      <c r="V222" s="77">
        <f t="shared" si="111"/>
        <v>0.15705765407554673</v>
      </c>
      <c r="W222" s="79">
        <v>424</v>
      </c>
      <c r="X222" s="77">
        <f t="shared" si="112"/>
        <v>0.84294234592445327</v>
      </c>
      <c r="Y222" s="101">
        <v>299</v>
      </c>
      <c r="Z222" s="79">
        <v>43</v>
      </c>
      <c r="AA222" s="77">
        <f t="shared" si="113"/>
        <v>0.14381270903010032</v>
      </c>
      <c r="AB222" s="79">
        <v>256</v>
      </c>
      <c r="AC222" s="77">
        <f t="shared" si="114"/>
        <v>0.85618729096989965</v>
      </c>
      <c r="AD222" s="101">
        <v>129</v>
      </c>
      <c r="AE222" s="79">
        <v>10</v>
      </c>
      <c r="AF222" s="77">
        <f t="shared" si="115"/>
        <v>7.7519379844961239E-2</v>
      </c>
      <c r="AG222" s="79">
        <v>119</v>
      </c>
      <c r="AH222" s="77">
        <f t="shared" si="116"/>
        <v>0.92248062015503873</v>
      </c>
      <c r="AI222" s="101">
        <v>41</v>
      </c>
      <c r="AJ222" s="79">
        <v>2</v>
      </c>
      <c r="AK222" s="77">
        <f t="shared" si="117"/>
        <v>4.878048780487805E-2</v>
      </c>
      <c r="AL222" s="79">
        <v>39</v>
      </c>
      <c r="AM222" s="77">
        <f t="shared" si="118"/>
        <v>0.95121951219512191</v>
      </c>
      <c r="AN222" s="101">
        <f t="shared" si="119"/>
        <v>1548</v>
      </c>
      <c r="AO222" s="79">
        <f t="shared" si="53"/>
        <v>230</v>
      </c>
      <c r="AP222" s="77">
        <f t="shared" si="120"/>
        <v>0.14857881136950904</v>
      </c>
      <c r="AQ222" s="78">
        <f t="shared" si="54"/>
        <v>1318</v>
      </c>
      <c r="AR222" s="77">
        <f t="shared" si="121"/>
        <v>0.85142118863049099</v>
      </c>
      <c r="AS222" s="98"/>
      <c r="AT222" s="272">
        <v>73</v>
      </c>
      <c r="AU222" s="342" t="s">
        <v>32</v>
      </c>
      <c r="AV222" s="11" t="s">
        <v>157</v>
      </c>
      <c r="AW222" s="225">
        <v>1471</v>
      </c>
      <c r="AX222" s="40">
        <v>245</v>
      </c>
      <c r="AY222" s="91">
        <v>0.16655336505778381</v>
      </c>
      <c r="AZ222" s="40">
        <v>1226</v>
      </c>
      <c r="BA222" s="91">
        <v>0.83344663494221616</v>
      </c>
    </row>
    <row r="223" spans="2:53" s="12" customFormat="1" ht="13.5" customHeight="1">
      <c r="B223" s="263"/>
      <c r="C223" s="330"/>
      <c r="D223" s="70" t="s">
        <v>158</v>
      </c>
      <c r="E223" s="102">
        <v>0</v>
      </c>
      <c r="F223" s="69">
        <v>0</v>
      </c>
      <c r="G223" s="67" t="str">
        <f t="shared" si="105"/>
        <v>-</v>
      </c>
      <c r="H223" s="69">
        <v>0</v>
      </c>
      <c r="I223" s="67" t="str">
        <f t="shared" si="106"/>
        <v>-</v>
      </c>
      <c r="J223" s="102">
        <v>1</v>
      </c>
      <c r="K223" s="69">
        <v>0</v>
      </c>
      <c r="L223" s="67">
        <f t="shared" si="107"/>
        <v>0</v>
      </c>
      <c r="M223" s="69">
        <v>1</v>
      </c>
      <c r="N223" s="67">
        <f t="shared" si="108"/>
        <v>1</v>
      </c>
      <c r="O223" s="102">
        <v>429</v>
      </c>
      <c r="P223" s="69">
        <v>6</v>
      </c>
      <c r="Q223" s="67">
        <f t="shared" si="109"/>
        <v>1.3986013986013986E-2</v>
      </c>
      <c r="R223" s="69">
        <v>423</v>
      </c>
      <c r="S223" s="67">
        <f t="shared" si="110"/>
        <v>0.98601398601398604</v>
      </c>
      <c r="T223" s="102">
        <v>331</v>
      </c>
      <c r="U223" s="69">
        <v>3</v>
      </c>
      <c r="V223" s="67">
        <f t="shared" si="111"/>
        <v>9.0634441087613302E-3</v>
      </c>
      <c r="W223" s="69">
        <v>328</v>
      </c>
      <c r="X223" s="67">
        <f t="shared" si="112"/>
        <v>0.99093655589123864</v>
      </c>
      <c r="Y223" s="102">
        <v>271</v>
      </c>
      <c r="Z223" s="69">
        <v>0</v>
      </c>
      <c r="AA223" s="67">
        <f t="shared" si="113"/>
        <v>0</v>
      </c>
      <c r="AB223" s="69">
        <v>271</v>
      </c>
      <c r="AC223" s="67">
        <f t="shared" si="114"/>
        <v>1</v>
      </c>
      <c r="AD223" s="102">
        <v>110</v>
      </c>
      <c r="AE223" s="69">
        <v>0</v>
      </c>
      <c r="AF223" s="67">
        <f t="shared" si="115"/>
        <v>0</v>
      </c>
      <c r="AG223" s="69">
        <v>110</v>
      </c>
      <c r="AH223" s="67">
        <f t="shared" si="116"/>
        <v>1</v>
      </c>
      <c r="AI223" s="102">
        <v>44</v>
      </c>
      <c r="AJ223" s="69">
        <v>0</v>
      </c>
      <c r="AK223" s="67">
        <f t="shared" si="117"/>
        <v>0</v>
      </c>
      <c r="AL223" s="69">
        <v>44</v>
      </c>
      <c r="AM223" s="67">
        <f t="shared" si="118"/>
        <v>1</v>
      </c>
      <c r="AN223" s="102">
        <f t="shared" si="119"/>
        <v>1186</v>
      </c>
      <c r="AO223" s="69">
        <f t="shared" si="53"/>
        <v>9</v>
      </c>
      <c r="AP223" s="67">
        <f t="shared" si="120"/>
        <v>7.5885328836424954E-3</v>
      </c>
      <c r="AQ223" s="68">
        <f t="shared" si="54"/>
        <v>1177</v>
      </c>
      <c r="AR223" s="67">
        <f t="shared" si="121"/>
        <v>0.99241146711635753</v>
      </c>
      <c r="AS223" s="98"/>
      <c r="AT223" s="272"/>
      <c r="AU223" s="342"/>
      <c r="AV223" s="11" t="s">
        <v>158</v>
      </c>
      <c r="AW223" s="225">
        <v>1179</v>
      </c>
      <c r="AX223" s="40">
        <v>7</v>
      </c>
      <c r="AY223" s="91">
        <v>5.9372349448685328E-3</v>
      </c>
      <c r="AZ223" s="40">
        <v>1172</v>
      </c>
      <c r="BA223" s="91">
        <v>0.99406276505513147</v>
      </c>
    </row>
    <row r="224" spans="2:53" s="12" customFormat="1" ht="13.5" customHeight="1">
      <c r="B224" s="264"/>
      <c r="C224" s="332"/>
      <c r="D224" s="76" t="s">
        <v>74</v>
      </c>
      <c r="E224" s="103">
        <v>1</v>
      </c>
      <c r="F224" s="75">
        <v>0</v>
      </c>
      <c r="G224" s="13">
        <f t="shared" si="105"/>
        <v>0</v>
      </c>
      <c r="H224" s="75">
        <v>1</v>
      </c>
      <c r="I224" s="13">
        <f t="shared" si="106"/>
        <v>1</v>
      </c>
      <c r="J224" s="103">
        <v>2</v>
      </c>
      <c r="K224" s="75">
        <v>0</v>
      </c>
      <c r="L224" s="13">
        <f t="shared" si="107"/>
        <v>0</v>
      </c>
      <c r="M224" s="75">
        <v>2</v>
      </c>
      <c r="N224" s="13">
        <f t="shared" si="108"/>
        <v>1</v>
      </c>
      <c r="O224" s="103">
        <v>1003</v>
      </c>
      <c r="P224" s="75">
        <v>102</v>
      </c>
      <c r="Q224" s="13">
        <f t="shared" si="109"/>
        <v>0.10169491525423729</v>
      </c>
      <c r="R224" s="75">
        <v>901</v>
      </c>
      <c r="S224" s="13">
        <f t="shared" si="110"/>
        <v>0.89830508474576276</v>
      </c>
      <c r="T224" s="103">
        <v>834</v>
      </c>
      <c r="U224" s="75">
        <v>82</v>
      </c>
      <c r="V224" s="13">
        <f t="shared" si="111"/>
        <v>9.8321342925659472E-2</v>
      </c>
      <c r="W224" s="75">
        <v>752</v>
      </c>
      <c r="X224" s="13">
        <f t="shared" si="112"/>
        <v>0.90167865707434047</v>
      </c>
      <c r="Y224" s="103">
        <v>570</v>
      </c>
      <c r="Z224" s="75">
        <v>43</v>
      </c>
      <c r="AA224" s="13">
        <f t="shared" si="113"/>
        <v>7.5438596491228069E-2</v>
      </c>
      <c r="AB224" s="75">
        <v>527</v>
      </c>
      <c r="AC224" s="13">
        <f t="shared" si="114"/>
        <v>0.92456140350877192</v>
      </c>
      <c r="AD224" s="103">
        <v>239</v>
      </c>
      <c r="AE224" s="75">
        <v>10</v>
      </c>
      <c r="AF224" s="13">
        <f t="shared" si="115"/>
        <v>4.1841004184100417E-2</v>
      </c>
      <c r="AG224" s="75">
        <v>229</v>
      </c>
      <c r="AH224" s="13">
        <f t="shared" si="116"/>
        <v>0.95815899581589958</v>
      </c>
      <c r="AI224" s="103">
        <v>85</v>
      </c>
      <c r="AJ224" s="75">
        <v>2</v>
      </c>
      <c r="AK224" s="13">
        <f t="shared" si="117"/>
        <v>2.3529411764705882E-2</v>
      </c>
      <c r="AL224" s="75">
        <v>83</v>
      </c>
      <c r="AM224" s="13">
        <f t="shared" si="118"/>
        <v>0.97647058823529409</v>
      </c>
      <c r="AN224" s="103">
        <f t="shared" si="119"/>
        <v>2734</v>
      </c>
      <c r="AO224" s="75">
        <f t="shared" si="53"/>
        <v>239</v>
      </c>
      <c r="AP224" s="13">
        <f t="shared" si="120"/>
        <v>8.7417702999268473E-2</v>
      </c>
      <c r="AQ224" s="34">
        <f t="shared" si="54"/>
        <v>2495</v>
      </c>
      <c r="AR224" s="13">
        <f t="shared" si="121"/>
        <v>0.91258229700073157</v>
      </c>
      <c r="AS224" s="98"/>
      <c r="AT224" s="272"/>
      <c r="AU224" s="342"/>
      <c r="AV224" s="160" t="s">
        <v>74</v>
      </c>
      <c r="AW224" s="225">
        <v>2650</v>
      </c>
      <c r="AX224" s="40">
        <v>252</v>
      </c>
      <c r="AY224" s="91">
        <v>9.5094339622641508E-2</v>
      </c>
      <c r="AZ224" s="40">
        <v>2398</v>
      </c>
      <c r="BA224" s="91">
        <v>0.90490566037735853</v>
      </c>
    </row>
    <row r="225" spans="2:92" s="12" customFormat="1" ht="13.5" customHeight="1">
      <c r="B225" s="262">
        <v>74</v>
      </c>
      <c r="C225" s="329" t="s">
        <v>33</v>
      </c>
      <c r="D225" s="80" t="s">
        <v>157</v>
      </c>
      <c r="E225" s="101">
        <v>1</v>
      </c>
      <c r="F225" s="79">
        <v>1</v>
      </c>
      <c r="G225" s="77">
        <f t="shared" si="105"/>
        <v>1</v>
      </c>
      <c r="H225" s="79">
        <v>0</v>
      </c>
      <c r="I225" s="77">
        <f t="shared" si="106"/>
        <v>0</v>
      </c>
      <c r="J225" s="101">
        <v>0</v>
      </c>
      <c r="K225" s="79">
        <v>0</v>
      </c>
      <c r="L225" s="77" t="str">
        <f t="shared" si="107"/>
        <v>-</v>
      </c>
      <c r="M225" s="79">
        <v>0</v>
      </c>
      <c r="N225" s="77" t="str">
        <f t="shared" si="108"/>
        <v>-</v>
      </c>
      <c r="O225" s="101">
        <v>292</v>
      </c>
      <c r="P225" s="79">
        <v>48</v>
      </c>
      <c r="Q225" s="77">
        <f t="shared" si="109"/>
        <v>0.16438356164383561</v>
      </c>
      <c r="R225" s="79">
        <v>244</v>
      </c>
      <c r="S225" s="77">
        <f t="shared" si="110"/>
        <v>0.83561643835616439</v>
      </c>
      <c r="T225" s="101">
        <v>188</v>
      </c>
      <c r="U225" s="79">
        <v>39</v>
      </c>
      <c r="V225" s="77">
        <f t="shared" si="111"/>
        <v>0.20744680851063829</v>
      </c>
      <c r="W225" s="79">
        <v>149</v>
      </c>
      <c r="X225" s="77">
        <f t="shared" si="112"/>
        <v>0.79255319148936165</v>
      </c>
      <c r="Y225" s="101">
        <v>95</v>
      </c>
      <c r="Z225" s="79">
        <v>14</v>
      </c>
      <c r="AA225" s="77">
        <f t="shared" si="113"/>
        <v>0.14736842105263157</v>
      </c>
      <c r="AB225" s="79">
        <v>81</v>
      </c>
      <c r="AC225" s="77">
        <f t="shared" si="114"/>
        <v>0.85263157894736841</v>
      </c>
      <c r="AD225" s="101">
        <v>31</v>
      </c>
      <c r="AE225" s="79">
        <v>3</v>
      </c>
      <c r="AF225" s="77">
        <f t="shared" si="115"/>
        <v>9.6774193548387094E-2</v>
      </c>
      <c r="AG225" s="79">
        <v>28</v>
      </c>
      <c r="AH225" s="77">
        <f t="shared" si="116"/>
        <v>0.90322580645161288</v>
      </c>
      <c r="AI225" s="101">
        <v>14</v>
      </c>
      <c r="AJ225" s="79">
        <v>1</v>
      </c>
      <c r="AK225" s="77">
        <f t="shared" si="117"/>
        <v>7.1428571428571425E-2</v>
      </c>
      <c r="AL225" s="79">
        <v>13</v>
      </c>
      <c r="AM225" s="77">
        <f t="shared" si="118"/>
        <v>0.9285714285714286</v>
      </c>
      <c r="AN225" s="101">
        <f t="shared" si="119"/>
        <v>621</v>
      </c>
      <c r="AO225" s="79">
        <f t="shared" si="53"/>
        <v>106</v>
      </c>
      <c r="AP225" s="77">
        <f t="shared" si="120"/>
        <v>0.17069243156199679</v>
      </c>
      <c r="AQ225" s="78">
        <f t="shared" si="54"/>
        <v>515</v>
      </c>
      <c r="AR225" s="77">
        <f t="shared" si="121"/>
        <v>0.82930756843800324</v>
      </c>
      <c r="AS225" s="98"/>
      <c r="AT225" s="272">
        <v>74</v>
      </c>
      <c r="AU225" s="342" t="s">
        <v>33</v>
      </c>
      <c r="AV225" s="11" t="s">
        <v>157</v>
      </c>
      <c r="AW225" s="225">
        <v>572</v>
      </c>
      <c r="AX225" s="40">
        <v>108</v>
      </c>
      <c r="AY225" s="91">
        <v>0.1888111888111888</v>
      </c>
      <c r="AZ225" s="40">
        <v>464</v>
      </c>
      <c r="BA225" s="91">
        <v>0.81118881118881114</v>
      </c>
    </row>
    <row r="226" spans="2:92" s="12" customFormat="1" ht="13.5" customHeight="1">
      <c r="B226" s="263"/>
      <c r="C226" s="330"/>
      <c r="D226" s="70" t="s">
        <v>158</v>
      </c>
      <c r="E226" s="102">
        <v>1</v>
      </c>
      <c r="F226" s="69">
        <v>0</v>
      </c>
      <c r="G226" s="67">
        <f t="shared" si="105"/>
        <v>0</v>
      </c>
      <c r="H226" s="69">
        <v>1</v>
      </c>
      <c r="I226" s="67">
        <f t="shared" si="106"/>
        <v>1</v>
      </c>
      <c r="J226" s="102">
        <v>2</v>
      </c>
      <c r="K226" s="69">
        <v>0</v>
      </c>
      <c r="L226" s="67">
        <f t="shared" si="107"/>
        <v>0</v>
      </c>
      <c r="M226" s="69">
        <v>2</v>
      </c>
      <c r="N226" s="67">
        <f t="shared" si="108"/>
        <v>1</v>
      </c>
      <c r="O226" s="102">
        <v>233</v>
      </c>
      <c r="P226" s="69">
        <v>8</v>
      </c>
      <c r="Q226" s="67">
        <f t="shared" si="109"/>
        <v>3.4334763948497854E-2</v>
      </c>
      <c r="R226" s="69">
        <v>225</v>
      </c>
      <c r="S226" s="67">
        <f t="shared" si="110"/>
        <v>0.96566523605150212</v>
      </c>
      <c r="T226" s="102">
        <v>173</v>
      </c>
      <c r="U226" s="69">
        <v>4</v>
      </c>
      <c r="V226" s="67">
        <f t="shared" si="111"/>
        <v>2.3121387283236993E-2</v>
      </c>
      <c r="W226" s="69">
        <v>169</v>
      </c>
      <c r="X226" s="67">
        <f t="shared" si="112"/>
        <v>0.97687861271676302</v>
      </c>
      <c r="Y226" s="102">
        <v>124</v>
      </c>
      <c r="Z226" s="69">
        <v>1</v>
      </c>
      <c r="AA226" s="67">
        <f t="shared" si="113"/>
        <v>8.0645161290322578E-3</v>
      </c>
      <c r="AB226" s="69">
        <v>123</v>
      </c>
      <c r="AC226" s="67">
        <f t="shared" si="114"/>
        <v>0.99193548387096775</v>
      </c>
      <c r="AD226" s="102">
        <v>60</v>
      </c>
      <c r="AE226" s="69">
        <v>0</v>
      </c>
      <c r="AF226" s="67">
        <f t="shared" si="115"/>
        <v>0</v>
      </c>
      <c r="AG226" s="69">
        <v>60</v>
      </c>
      <c r="AH226" s="67">
        <f t="shared" si="116"/>
        <v>1</v>
      </c>
      <c r="AI226" s="102">
        <v>23</v>
      </c>
      <c r="AJ226" s="69">
        <v>0</v>
      </c>
      <c r="AK226" s="67">
        <f t="shared" si="117"/>
        <v>0</v>
      </c>
      <c r="AL226" s="69">
        <v>23</v>
      </c>
      <c r="AM226" s="67">
        <f t="shared" si="118"/>
        <v>1</v>
      </c>
      <c r="AN226" s="102">
        <f t="shared" si="119"/>
        <v>616</v>
      </c>
      <c r="AO226" s="69">
        <f t="shared" si="53"/>
        <v>13</v>
      </c>
      <c r="AP226" s="67">
        <f t="shared" si="120"/>
        <v>2.1103896103896104E-2</v>
      </c>
      <c r="AQ226" s="68">
        <f t="shared" si="54"/>
        <v>603</v>
      </c>
      <c r="AR226" s="67">
        <f t="shared" si="121"/>
        <v>0.97889610389610393</v>
      </c>
      <c r="AS226" s="98"/>
      <c r="AT226" s="272"/>
      <c r="AU226" s="342"/>
      <c r="AV226" s="11" t="s">
        <v>158</v>
      </c>
      <c r="AW226" s="225">
        <v>629</v>
      </c>
      <c r="AX226" s="40">
        <v>20</v>
      </c>
      <c r="AY226" s="91">
        <v>3.1796502384737677E-2</v>
      </c>
      <c r="AZ226" s="40">
        <v>609</v>
      </c>
      <c r="BA226" s="91">
        <v>0.96820349761526237</v>
      </c>
    </row>
    <row r="227" spans="2:92" s="12" customFormat="1" ht="13.5" customHeight="1" thickBot="1">
      <c r="B227" s="264"/>
      <c r="C227" s="331"/>
      <c r="D227" s="76" t="s">
        <v>74</v>
      </c>
      <c r="E227" s="103">
        <v>2</v>
      </c>
      <c r="F227" s="75">
        <v>1</v>
      </c>
      <c r="G227" s="13">
        <f t="shared" si="105"/>
        <v>0.5</v>
      </c>
      <c r="H227" s="75">
        <v>1</v>
      </c>
      <c r="I227" s="13">
        <f t="shared" si="106"/>
        <v>0.5</v>
      </c>
      <c r="J227" s="103">
        <v>2</v>
      </c>
      <c r="K227" s="75">
        <v>0</v>
      </c>
      <c r="L227" s="13">
        <f t="shared" si="107"/>
        <v>0</v>
      </c>
      <c r="M227" s="75">
        <v>2</v>
      </c>
      <c r="N227" s="13">
        <f t="shared" si="108"/>
        <v>1</v>
      </c>
      <c r="O227" s="103">
        <v>525</v>
      </c>
      <c r="P227" s="75">
        <v>56</v>
      </c>
      <c r="Q227" s="13">
        <f t="shared" si="109"/>
        <v>0.10666666666666667</v>
      </c>
      <c r="R227" s="75">
        <v>469</v>
      </c>
      <c r="S227" s="13">
        <f t="shared" si="110"/>
        <v>0.89333333333333331</v>
      </c>
      <c r="T227" s="103">
        <v>361</v>
      </c>
      <c r="U227" s="75">
        <v>43</v>
      </c>
      <c r="V227" s="13">
        <f t="shared" si="111"/>
        <v>0.11911357340720222</v>
      </c>
      <c r="W227" s="75">
        <v>318</v>
      </c>
      <c r="X227" s="13">
        <f t="shared" si="112"/>
        <v>0.88088642659279781</v>
      </c>
      <c r="Y227" s="103">
        <v>219</v>
      </c>
      <c r="Z227" s="75">
        <v>15</v>
      </c>
      <c r="AA227" s="13">
        <f t="shared" si="113"/>
        <v>6.8493150684931503E-2</v>
      </c>
      <c r="AB227" s="75">
        <v>204</v>
      </c>
      <c r="AC227" s="13">
        <f t="shared" si="114"/>
        <v>0.93150684931506844</v>
      </c>
      <c r="AD227" s="103">
        <v>91</v>
      </c>
      <c r="AE227" s="75">
        <v>3</v>
      </c>
      <c r="AF227" s="13">
        <f t="shared" si="115"/>
        <v>3.2967032967032968E-2</v>
      </c>
      <c r="AG227" s="75">
        <v>88</v>
      </c>
      <c r="AH227" s="13">
        <f t="shared" si="116"/>
        <v>0.96703296703296704</v>
      </c>
      <c r="AI227" s="103">
        <v>37</v>
      </c>
      <c r="AJ227" s="75">
        <v>1</v>
      </c>
      <c r="AK227" s="13">
        <f t="shared" si="117"/>
        <v>2.7027027027027029E-2</v>
      </c>
      <c r="AL227" s="75">
        <v>36</v>
      </c>
      <c r="AM227" s="13">
        <f t="shared" si="118"/>
        <v>0.97297297297297303</v>
      </c>
      <c r="AN227" s="103">
        <f t="shared" si="119"/>
        <v>1237</v>
      </c>
      <c r="AO227" s="75">
        <f t="shared" si="53"/>
        <v>119</v>
      </c>
      <c r="AP227" s="13">
        <f t="shared" si="120"/>
        <v>9.6200485044462408E-2</v>
      </c>
      <c r="AQ227" s="34">
        <f t="shared" si="54"/>
        <v>1118</v>
      </c>
      <c r="AR227" s="13">
        <f t="shared" si="121"/>
        <v>0.90379951495553756</v>
      </c>
      <c r="AS227" s="98"/>
      <c r="AT227" s="272"/>
      <c r="AU227" s="342"/>
      <c r="AV227" s="160" t="s">
        <v>74</v>
      </c>
      <c r="AW227" s="225">
        <v>1201</v>
      </c>
      <c r="AX227" s="40">
        <v>128</v>
      </c>
      <c r="AY227" s="91">
        <v>0.10657785179017486</v>
      </c>
      <c r="AZ227" s="40">
        <v>1073</v>
      </c>
      <c r="BA227" s="91">
        <v>0.89342214820982513</v>
      </c>
    </row>
    <row r="228" spans="2:92" s="12" customFormat="1" ht="13.5" customHeight="1" thickTop="1">
      <c r="B228" s="279" t="s">
        <v>144</v>
      </c>
      <c r="C228" s="280"/>
      <c r="D228" s="74" t="s">
        <v>157</v>
      </c>
      <c r="E228" s="104">
        <f>地区別_歯科健診医療機関受診状況!E30</f>
        <v>1222</v>
      </c>
      <c r="F228" s="73">
        <f>地区別_歯科健診医療機関受診状況!F30</f>
        <v>140</v>
      </c>
      <c r="G228" s="71">
        <f>地区別_歯科健診医療機関受診状況!G30</f>
        <v>0.11456628477905073</v>
      </c>
      <c r="H228" s="73">
        <f>地区別_歯科健診医療機関受診状況!H30</f>
        <v>1082</v>
      </c>
      <c r="I228" s="71">
        <f>地区別_歯科健診医療機関受診状況!I30</f>
        <v>0.88543371522094927</v>
      </c>
      <c r="J228" s="104">
        <f>地区別_歯科健診医療機関受診状況!J30</f>
        <v>3906</v>
      </c>
      <c r="K228" s="73">
        <f>地区別_歯科健診医療機関受診状況!K30</f>
        <v>453</v>
      </c>
      <c r="L228" s="71">
        <f>地区別_歯科健診医療機関受診状況!L30</f>
        <v>0.11597542242703533</v>
      </c>
      <c r="M228" s="73">
        <f>地区別_歯科健診医療機関受診状況!M30</f>
        <v>3453</v>
      </c>
      <c r="N228" s="71">
        <f>地区別_歯科健診医療機関受診状況!N30</f>
        <v>0.88402457757296471</v>
      </c>
      <c r="O228" s="104">
        <f>地区別_歯科健診医療機関受診状況!O30</f>
        <v>259096</v>
      </c>
      <c r="P228" s="73">
        <f>地区別_歯科健診医療機関受診状況!P30</f>
        <v>52802</v>
      </c>
      <c r="Q228" s="71">
        <f>地区別_歯科健診医療機関受診状況!Q30</f>
        <v>0.20379318862506562</v>
      </c>
      <c r="R228" s="73">
        <f>地区別_歯科健診医療機関受診状況!R30</f>
        <v>206294</v>
      </c>
      <c r="S228" s="71">
        <f>地区別_歯科健診医療機関受診状況!S30</f>
        <v>0.79620681137493443</v>
      </c>
      <c r="T228" s="104">
        <f>地区別_歯科健診医療機関受診状況!T30</f>
        <v>225827</v>
      </c>
      <c r="U228" s="73">
        <f>地区別_歯科健診医療機関受診状況!U30</f>
        <v>44309</v>
      </c>
      <c r="V228" s="71">
        <f>地区別_歯科健診医療機関受診状況!V30</f>
        <v>0.19620771652636754</v>
      </c>
      <c r="W228" s="73">
        <f>地区別_歯科健診医療機関受診状況!W30</f>
        <v>181518</v>
      </c>
      <c r="X228" s="71">
        <f>地区別_歯科健診医療機関受診状況!X30</f>
        <v>0.80379228347363252</v>
      </c>
      <c r="Y228" s="104">
        <f>地区別_歯科健診医療機関受診状況!Y30</f>
        <v>127308</v>
      </c>
      <c r="Z228" s="73">
        <f>地区別_歯科健診医療機関受診状況!Z30</f>
        <v>20513</v>
      </c>
      <c r="AA228" s="71">
        <f>地区別_歯科健診医療機関受診状況!AA30</f>
        <v>0.16112891570050586</v>
      </c>
      <c r="AB228" s="73">
        <f>地区別_歯科健診医療機関受診状況!AB30</f>
        <v>106795</v>
      </c>
      <c r="AC228" s="71">
        <f>地区別_歯科健診医療機関受診状況!AC30</f>
        <v>0.83887108429949409</v>
      </c>
      <c r="AD228" s="104">
        <f>地区別_歯科健診医療機関受診状況!AD30</f>
        <v>49592</v>
      </c>
      <c r="AE228" s="73">
        <f>地区別_歯科健診医療機関受診状況!AE30</f>
        <v>5361</v>
      </c>
      <c r="AF228" s="71">
        <f>地区別_歯科健診医療機関受診状況!AF30</f>
        <v>0.10810211324407162</v>
      </c>
      <c r="AG228" s="73">
        <f>地区別_歯科健診医療機関受診状況!AG30</f>
        <v>44231</v>
      </c>
      <c r="AH228" s="71">
        <f>地区別_歯科健診医療機関受診状況!AH30</f>
        <v>0.8918978867559284</v>
      </c>
      <c r="AI228" s="104">
        <f>地区別_歯科健診医療機関受診状況!AI30</f>
        <v>14356</v>
      </c>
      <c r="AJ228" s="73">
        <f>地区別_歯科健診医療機関受診状況!AJ30</f>
        <v>767</v>
      </c>
      <c r="AK228" s="71">
        <f>地区別_歯科健診医療機関受診状況!AK30</f>
        <v>5.3427138478684869E-2</v>
      </c>
      <c r="AL228" s="73">
        <f>地区別_歯科健診医療機関受診状況!AL30</f>
        <v>13589</v>
      </c>
      <c r="AM228" s="71">
        <f>地区別_歯科健診医療機関受診状況!AM30</f>
        <v>0.94657286152131515</v>
      </c>
      <c r="AN228" s="104">
        <f>地区別_歯科健診医療機関受診状況!AN30</f>
        <v>681307</v>
      </c>
      <c r="AO228" s="73">
        <f>地区別_歯科健診医療機関受診状況!AO30</f>
        <v>124345</v>
      </c>
      <c r="AP228" s="71">
        <f>地区別_歯科健診医療機関受診状況!AP30</f>
        <v>0.18250950012255857</v>
      </c>
      <c r="AQ228" s="72">
        <f>地区別_歯科健診医療機関受診状況!AQ30</f>
        <v>556962</v>
      </c>
      <c r="AR228" s="71">
        <f>地区別_歯科健診医療機関受診状況!AR30</f>
        <v>0.81749049987744149</v>
      </c>
      <c r="AS228" s="98"/>
      <c r="AT228" s="272" t="s">
        <v>144</v>
      </c>
      <c r="AU228" s="272"/>
      <c r="AV228" s="11" t="s">
        <v>157</v>
      </c>
      <c r="AW228" s="225">
        <v>651603</v>
      </c>
      <c r="AX228" s="40">
        <v>121009</v>
      </c>
      <c r="AY228" s="91">
        <v>0.18570970360787167</v>
      </c>
      <c r="AZ228" s="40">
        <v>530594</v>
      </c>
      <c r="BA228" s="91">
        <v>0.81429029639212835</v>
      </c>
    </row>
    <row r="229" spans="2:92" s="12" customFormat="1" ht="13.5" customHeight="1">
      <c r="B229" s="281"/>
      <c r="C229" s="282"/>
      <c r="D229" s="70" t="s">
        <v>158</v>
      </c>
      <c r="E229" s="102">
        <f>地区別_歯科健診医療機関受診状況!E31</f>
        <v>920</v>
      </c>
      <c r="F229" s="69">
        <f>地区別_歯科健診医療機関受診状況!F31</f>
        <v>16</v>
      </c>
      <c r="G229" s="67">
        <f>地区別_歯科健診医療機関受診状況!G31</f>
        <v>1.7391304347826087E-2</v>
      </c>
      <c r="H229" s="69">
        <f>地区別_歯科健診医療機関受診状況!H31</f>
        <v>904</v>
      </c>
      <c r="I229" s="67">
        <f>地区別_歯科健診医療機関受診状況!I31</f>
        <v>0.9826086956521739</v>
      </c>
      <c r="J229" s="102">
        <f>地区別_歯科健診医療機関受診状況!J31</f>
        <v>3007</v>
      </c>
      <c r="K229" s="69">
        <f>地区別_歯科健診医療機関受診状況!K31</f>
        <v>34</v>
      </c>
      <c r="L229" s="67">
        <f>地区別_歯科健診医療機関受診状況!L31</f>
        <v>1.1306950448952444E-2</v>
      </c>
      <c r="M229" s="69">
        <f>地区別_歯科健診医療機関受診状況!M31</f>
        <v>2973</v>
      </c>
      <c r="N229" s="67">
        <f>地区別_歯科健診医療機関受診状況!N31</f>
        <v>0.98869304955104753</v>
      </c>
      <c r="O229" s="102">
        <f>地区別_歯科健診医療機関受診状況!O31</f>
        <v>189605</v>
      </c>
      <c r="P229" s="69">
        <f>地区別_歯科健診医療機関受診状況!P31</f>
        <v>3906</v>
      </c>
      <c r="Q229" s="67">
        <f>地区別_歯科健診医療機関受診状況!Q31</f>
        <v>2.0600722554784949E-2</v>
      </c>
      <c r="R229" s="69">
        <f>地区別_歯科健診医療機関受診状況!R31</f>
        <v>185699</v>
      </c>
      <c r="S229" s="67">
        <f>地区別_歯科健診医療機関受診状況!S31</f>
        <v>0.97939927744521504</v>
      </c>
      <c r="T229" s="102">
        <f>地区別_歯科健診医療機関受診状況!T31</f>
        <v>152836</v>
      </c>
      <c r="U229" s="69">
        <f>地区別_歯科健診医療機関受診状況!U31</f>
        <v>2745</v>
      </c>
      <c r="V229" s="67">
        <f>地区別_歯科健診医療機関受診状況!V31</f>
        <v>1.7960428171373236E-2</v>
      </c>
      <c r="W229" s="69">
        <f>地区別_歯科健診医療機関受診状況!W31</f>
        <v>150091</v>
      </c>
      <c r="X229" s="67">
        <f>地区別_歯科健診医療機関受診状況!X31</f>
        <v>0.98203957182862678</v>
      </c>
      <c r="Y229" s="102">
        <f>地区別_歯科健診医療機関受診状況!Y31</f>
        <v>105449</v>
      </c>
      <c r="Z229" s="69">
        <f>地区別_歯科健診医療機関受診状況!Z31</f>
        <v>1468</v>
      </c>
      <c r="AA229" s="67">
        <f>地区別_歯科健診医療機関受診状況!AA31</f>
        <v>1.3921421729935799E-2</v>
      </c>
      <c r="AB229" s="69">
        <f>地区別_歯科健診医療機関受診状況!AB31</f>
        <v>103981</v>
      </c>
      <c r="AC229" s="67">
        <f>地区別_歯科健診医療機関受診状況!AC31</f>
        <v>0.98607857827006418</v>
      </c>
      <c r="AD229" s="102">
        <f>地区別_歯科健診医療機関受診状況!AD31</f>
        <v>50602</v>
      </c>
      <c r="AE229" s="69">
        <f>地区別_歯科健診医療機関受診状況!AE31</f>
        <v>465</v>
      </c>
      <c r="AF229" s="67">
        <f>地区別_歯科健診医療機関受診状況!AF31</f>
        <v>9.1893601043437027E-3</v>
      </c>
      <c r="AG229" s="69">
        <f>地区別_歯科健診医療機関受診状況!AG31</f>
        <v>50137</v>
      </c>
      <c r="AH229" s="67">
        <f>地区別_歯科健診医療機関受診状況!AH31</f>
        <v>0.99081063989565632</v>
      </c>
      <c r="AI229" s="102">
        <f>地区別_歯科健診医療機関受診状況!AI31</f>
        <v>18188</v>
      </c>
      <c r="AJ229" s="69">
        <f>地区別_歯科健診医療機関受診状況!AJ31</f>
        <v>71</v>
      </c>
      <c r="AK229" s="67">
        <f>地区別_歯科健診医療機関受診状況!AK31</f>
        <v>3.90367275126457E-3</v>
      </c>
      <c r="AL229" s="69">
        <f>地区別_歯科健診医療機関受診状況!AL31</f>
        <v>18117</v>
      </c>
      <c r="AM229" s="67">
        <f>地区別_歯科健診医療機関受診状況!AM31</f>
        <v>0.99609632724873542</v>
      </c>
      <c r="AN229" s="102">
        <f>地区別_歯科健診医療機関受診状況!AN31</f>
        <v>520607</v>
      </c>
      <c r="AO229" s="69">
        <f>地区別_歯科健診医療機関受診状況!AO31</f>
        <v>8705</v>
      </c>
      <c r="AP229" s="67">
        <f>地区別_歯科健診医療機関受診状況!AP31</f>
        <v>1.6720866219624399E-2</v>
      </c>
      <c r="AQ229" s="68">
        <f>地区別_歯科健診医療機関受診状況!AQ31</f>
        <v>511902</v>
      </c>
      <c r="AR229" s="67">
        <f>地区別_歯科健診医療機関受診状況!AR31</f>
        <v>0.98327913378037557</v>
      </c>
      <c r="AS229" s="98"/>
      <c r="AT229" s="272"/>
      <c r="AU229" s="272"/>
      <c r="AV229" s="11" t="s">
        <v>158</v>
      </c>
      <c r="AW229" s="225">
        <v>518004</v>
      </c>
      <c r="AX229" s="40">
        <v>8812</v>
      </c>
      <c r="AY229" s="91">
        <v>1.7011451649022014E-2</v>
      </c>
      <c r="AZ229" s="40">
        <v>509192</v>
      </c>
      <c r="BA229" s="91">
        <v>0.98298854835097793</v>
      </c>
    </row>
    <row r="230" spans="2:92" s="12" customFormat="1" ht="13.5" customHeight="1">
      <c r="B230" s="267"/>
      <c r="C230" s="268"/>
      <c r="D230" s="63" t="s">
        <v>74</v>
      </c>
      <c r="E230" s="105">
        <f>地区別_歯科健診医療機関受診状況!E32</f>
        <v>2142</v>
      </c>
      <c r="F230" s="62">
        <f>地区別_歯科健診医療機関受診状況!F32</f>
        <v>156</v>
      </c>
      <c r="G230" s="60">
        <f>地区別_歯科健診医療機関受診状況!G32</f>
        <v>7.2829131652661069E-2</v>
      </c>
      <c r="H230" s="62">
        <f>地区別_歯科健診医療機関受診状況!H32</f>
        <v>1986</v>
      </c>
      <c r="I230" s="60">
        <f>地区別_歯科健診医療機関受診状況!I32</f>
        <v>0.92717086834733897</v>
      </c>
      <c r="J230" s="105">
        <f>地区別_歯科健診医療機関受診状況!J32</f>
        <v>6913</v>
      </c>
      <c r="K230" s="62">
        <f>地区別_歯科健診医療機関受診状況!K32</f>
        <v>487</v>
      </c>
      <c r="L230" s="60">
        <f>地区別_歯科健診医療機関受診状況!L32</f>
        <v>7.0446983943295238E-2</v>
      </c>
      <c r="M230" s="62">
        <f>地区別_歯科健診医療機関受診状況!M32</f>
        <v>6426</v>
      </c>
      <c r="N230" s="60">
        <f>地区別_歯科健診医療機関受診状況!N32</f>
        <v>0.92955301605670471</v>
      </c>
      <c r="O230" s="105">
        <f>地区別_歯科健診医療機関受診状況!O32</f>
        <v>448701</v>
      </c>
      <c r="P230" s="62">
        <f>地区別_歯科健診医療機関受診状況!P32</f>
        <v>56708</v>
      </c>
      <c r="Q230" s="60">
        <f>地区別_歯科健診医療機関受診状況!Q32</f>
        <v>0.1263826022228611</v>
      </c>
      <c r="R230" s="62">
        <f>地区別_歯科健診医療機関受診状況!R32</f>
        <v>391993</v>
      </c>
      <c r="S230" s="60">
        <f>地区別_歯科健診医療機関受診状況!S32</f>
        <v>0.87361739777713887</v>
      </c>
      <c r="T230" s="105">
        <f>地区別_歯科健診医療機関受診状況!T32</f>
        <v>378663</v>
      </c>
      <c r="U230" s="62">
        <f>地区別_歯科健診医療機関受診状況!U32</f>
        <v>47054</v>
      </c>
      <c r="V230" s="60">
        <f>地区別_歯科健診医療機関受診状況!V32</f>
        <v>0.12426352719964719</v>
      </c>
      <c r="W230" s="62">
        <f>地区別_歯科健診医療機関受診状況!W32</f>
        <v>331609</v>
      </c>
      <c r="X230" s="60">
        <f>地区別_歯科健診医療機関受診状況!X32</f>
        <v>0.87573647280035283</v>
      </c>
      <c r="Y230" s="105">
        <f>地区別_歯科健診医療機関受診状況!Y32</f>
        <v>232757</v>
      </c>
      <c r="Z230" s="62">
        <f>地区別_歯科健診医療機関受診状況!Z32</f>
        <v>21981</v>
      </c>
      <c r="AA230" s="60">
        <f>地区別_歯科健診医療機関受診状況!AA32</f>
        <v>9.443754645402716E-2</v>
      </c>
      <c r="AB230" s="62">
        <f>地区別_歯科健診医療機関受診状況!AB32</f>
        <v>210776</v>
      </c>
      <c r="AC230" s="60">
        <f>地区別_歯科健診医療機関受診状況!AC32</f>
        <v>0.90556245354597287</v>
      </c>
      <c r="AD230" s="105">
        <f>地区別_歯科健診医療機関受診状況!AD32</f>
        <v>100194</v>
      </c>
      <c r="AE230" s="62">
        <f>地区別_歯科健診医療機関受診状況!AE32</f>
        <v>5826</v>
      </c>
      <c r="AF230" s="60">
        <f>地区別_歯科健診医療機関受診状況!AF32</f>
        <v>5.8147194442781006E-2</v>
      </c>
      <c r="AG230" s="62">
        <f>地区別_歯科健診医療機関受診状況!AG32</f>
        <v>94368</v>
      </c>
      <c r="AH230" s="60">
        <f>地区別_歯科健診医療機関受診状況!AH32</f>
        <v>0.94185280555721895</v>
      </c>
      <c r="AI230" s="105">
        <f>地区別_歯科健診医療機関受診状況!AI32</f>
        <v>32544</v>
      </c>
      <c r="AJ230" s="62">
        <f>地区別_歯科健診医療機関受診状況!AJ32</f>
        <v>838</v>
      </c>
      <c r="AK230" s="60">
        <f>地区別_歯科健診医療機関受診状況!AK32</f>
        <v>2.574975417895772E-2</v>
      </c>
      <c r="AL230" s="62">
        <f>地区別_歯科健診医療機関受診状況!AL32</f>
        <v>31706</v>
      </c>
      <c r="AM230" s="60">
        <f>地区別_歯科健診医療機関受診状況!AM32</f>
        <v>0.97425024582104225</v>
      </c>
      <c r="AN230" s="105">
        <f>地区別_歯科健診医療機関受診状況!AN32</f>
        <v>1201914</v>
      </c>
      <c r="AO230" s="62">
        <f>地区別_歯科健診医療機関受診状況!AO32</f>
        <v>133050</v>
      </c>
      <c r="AP230" s="60">
        <f>地区別_歯科健診医療機関受診状況!AP32</f>
        <v>0.11069843599458863</v>
      </c>
      <c r="AQ230" s="61">
        <f>地区別_歯科健診医療機関受診状況!AQ32</f>
        <v>1068864</v>
      </c>
      <c r="AR230" s="60">
        <f>地区別_歯科健診医療機関受診状況!AR32</f>
        <v>0.88930156400541138</v>
      </c>
      <c r="AS230" s="98"/>
      <c r="AT230" s="272"/>
      <c r="AU230" s="272"/>
      <c r="AV230" s="160" t="s">
        <v>74</v>
      </c>
      <c r="AW230" s="225">
        <v>1169607</v>
      </c>
      <c r="AX230" s="40">
        <v>129821</v>
      </c>
      <c r="AY230" s="91">
        <v>0.11099540272929283</v>
      </c>
      <c r="AZ230" s="40">
        <v>1039786</v>
      </c>
      <c r="BA230" s="91">
        <v>0.88900459727070713</v>
      </c>
    </row>
    <row r="231" spans="2:92" s="12" customFormat="1">
      <c r="B231" s="59"/>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9"/>
      <c r="AU231" s="58"/>
      <c r="AV231" s="58"/>
      <c r="AW231" s="58"/>
      <c r="AX231" s="58"/>
      <c r="AY231" s="58"/>
      <c r="AZ231" s="58"/>
      <c r="BA231" s="58"/>
      <c r="CA231" s="3"/>
      <c r="CB231" s="3"/>
      <c r="CC231" s="3"/>
      <c r="CD231" s="3"/>
      <c r="CE231" s="3"/>
      <c r="CF231" s="3"/>
      <c r="CG231" s="3"/>
      <c r="CH231" s="3"/>
      <c r="CI231" s="3"/>
      <c r="CJ231" s="3"/>
      <c r="CK231" s="3"/>
      <c r="CL231" s="3"/>
      <c r="CM231" s="3"/>
      <c r="CN231" s="3"/>
    </row>
  </sheetData>
  <mergeCells count="362">
    <mergeCell ref="CN3:CN5"/>
    <mergeCell ref="BC3:BC5"/>
    <mergeCell ref="BM3:BM5"/>
    <mergeCell ref="CA3:CA5"/>
    <mergeCell ref="B54:B56"/>
    <mergeCell ref="C54:C56"/>
    <mergeCell ref="B57:B59"/>
    <mergeCell ref="C57:C59"/>
    <mergeCell ref="B60:B62"/>
    <mergeCell ref="C60:C62"/>
    <mergeCell ref="B45:B47"/>
    <mergeCell ref="C45:C47"/>
    <mergeCell ref="C30:C32"/>
    <mergeCell ref="B33:B35"/>
    <mergeCell ref="C33:C35"/>
    <mergeCell ref="B36:B38"/>
    <mergeCell ref="C36:C38"/>
    <mergeCell ref="B39:B41"/>
    <mergeCell ref="C39:C41"/>
    <mergeCell ref="B42:B44"/>
    <mergeCell ref="C42:C44"/>
    <mergeCell ref="B51:B53"/>
    <mergeCell ref="C51:C53"/>
    <mergeCell ref="B6:B8"/>
    <mergeCell ref="B87:B89"/>
    <mergeCell ref="C87:C89"/>
    <mergeCell ref="B90:B92"/>
    <mergeCell ref="C90:C92"/>
    <mergeCell ref="B72:B74"/>
    <mergeCell ref="C72:C74"/>
    <mergeCell ref="B75:B77"/>
    <mergeCell ref="C75:C77"/>
    <mergeCell ref="B63:B65"/>
    <mergeCell ref="C63:C65"/>
    <mergeCell ref="B66:B68"/>
    <mergeCell ref="C66:C68"/>
    <mergeCell ref="B69:B71"/>
    <mergeCell ref="C69:C71"/>
    <mergeCell ref="B78:B80"/>
    <mergeCell ref="C78:C80"/>
    <mergeCell ref="B81:B83"/>
    <mergeCell ref="C81:C83"/>
    <mergeCell ref="B84:B86"/>
    <mergeCell ref="C84:C86"/>
    <mergeCell ref="B111:B113"/>
    <mergeCell ref="C111:C113"/>
    <mergeCell ref="B114:B116"/>
    <mergeCell ref="C114:C116"/>
    <mergeCell ref="B96:B98"/>
    <mergeCell ref="C96:C98"/>
    <mergeCell ref="B99:B101"/>
    <mergeCell ref="C99:C101"/>
    <mergeCell ref="B93:B95"/>
    <mergeCell ref="C93:C95"/>
    <mergeCell ref="B102:B104"/>
    <mergeCell ref="C102:C104"/>
    <mergeCell ref="B105:B107"/>
    <mergeCell ref="C105:C107"/>
    <mergeCell ref="B108:B110"/>
    <mergeCell ref="C108:C110"/>
    <mergeCell ref="B117:B119"/>
    <mergeCell ref="C117:C119"/>
    <mergeCell ref="B126:B128"/>
    <mergeCell ref="C126:C128"/>
    <mergeCell ref="B129:B131"/>
    <mergeCell ref="C129:C131"/>
    <mergeCell ref="B162:B164"/>
    <mergeCell ref="C162:C164"/>
    <mergeCell ref="B144:B146"/>
    <mergeCell ref="C144:C146"/>
    <mergeCell ref="B147:B149"/>
    <mergeCell ref="C147:C149"/>
    <mergeCell ref="B141:B143"/>
    <mergeCell ref="C141:C143"/>
    <mergeCell ref="B135:B137"/>
    <mergeCell ref="C135:C137"/>
    <mergeCell ref="B138:B140"/>
    <mergeCell ref="C138:C140"/>
    <mergeCell ref="B132:B134"/>
    <mergeCell ref="C132:C134"/>
    <mergeCell ref="B120:B122"/>
    <mergeCell ref="C120:C122"/>
    <mergeCell ref="B123:B125"/>
    <mergeCell ref="C123:C125"/>
    <mergeCell ref="B189:B191"/>
    <mergeCell ref="C189:C191"/>
    <mergeCell ref="B168:B170"/>
    <mergeCell ref="C168:C170"/>
    <mergeCell ref="B171:B173"/>
    <mergeCell ref="C171:C173"/>
    <mergeCell ref="B165:B167"/>
    <mergeCell ref="C165:C167"/>
    <mergeCell ref="B159:B161"/>
    <mergeCell ref="C159:C161"/>
    <mergeCell ref="B150:B152"/>
    <mergeCell ref="C150:C152"/>
    <mergeCell ref="B153:B155"/>
    <mergeCell ref="C153:C155"/>
    <mergeCell ref="B156:B158"/>
    <mergeCell ref="C156:C158"/>
    <mergeCell ref="B183:B185"/>
    <mergeCell ref="C183:C185"/>
    <mergeCell ref="B186:B188"/>
    <mergeCell ref="C186:C188"/>
    <mergeCell ref="B219:B221"/>
    <mergeCell ref="C219:C221"/>
    <mergeCell ref="B174:B176"/>
    <mergeCell ref="C174:C176"/>
    <mergeCell ref="B177:B179"/>
    <mergeCell ref="C177:C179"/>
    <mergeCell ref="B180:B182"/>
    <mergeCell ref="C180:C182"/>
    <mergeCell ref="B207:B209"/>
    <mergeCell ref="C207:C209"/>
    <mergeCell ref="B210:B212"/>
    <mergeCell ref="C210:C212"/>
    <mergeCell ref="B213:B215"/>
    <mergeCell ref="C213:C215"/>
    <mergeCell ref="B198:B200"/>
    <mergeCell ref="C198:C200"/>
    <mergeCell ref="B201:B203"/>
    <mergeCell ref="C201:C203"/>
    <mergeCell ref="B204:B206"/>
    <mergeCell ref="C204:C206"/>
    <mergeCell ref="B192:B194"/>
    <mergeCell ref="C192:C194"/>
    <mergeCell ref="B195:B197"/>
    <mergeCell ref="C195:C197"/>
    <mergeCell ref="B228:C230"/>
    <mergeCell ref="B9:B11"/>
    <mergeCell ref="C9:C11"/>
    <mergeCell ref="B12:B14"/>
    <mergeCell ref="C12:C14"/>
    <mergeCell ref="B222:B224"/>
    <mergeCell ref="C222:C224"/>
    <mergeCell ref="B225:B227"/>
    <mergeCell ref="C225:C227"/>
    <mergeCell ref="B24:B26"/>
    <mergeCell ref="C24:C26"/>
    <mergeCell ref="B15:B17"/>
    <mergeCell ref="C15:C17"/>
    <mergeCell ref="B18:B20"/>
    <mergeCell ref="C18:C20"/>
    <mergeCell ref="B21:B23"/>
    <mergeCell ref="C21:C23"/>
    <mergeCell ref="B48:B50"/>
    <mergeCell ref="C48:C50"/>
    <mergeCell ref="B27:B29"/>
    <mergeCell ref="C27:C29"/>
    <mergeCell ref="B30:B32"/>
    <mergeCell ref="B216:B218"/>
    <mergeCell ref="C216:C218"/>
    <mergeCell ref="C6:C8"/>
    <mergeCell ref="U4:V4"/>
    <mergeCell ref="W4:X4"/>
    <mergeCell ref="Z4:AA4"/>
    <mergeCell ref="AB4:AC4"/>
    <mergeCell ref="AE4:AF4"/>
    <mergeCell ref="AG4:AH4"/>
    <mergeCell ref="B3:B5"/>
    <mergeCell ref="C3:C5"/>
    <mergeCell ref="D3:D5"/>
    <mergeCell ref="E4:E5"/>
    <mergeCell ref="AD3:AH3"/>
    <mergeCell ref="Y3:AC3"/>
    <mergeCell ref="T3:X3"/>
    <mergeCell ref="O3:S3"/>
    <mergeCell ref="J3:N3"/>
    <mergeCell ref="E3:I3"/>
    <mergeCell ref="F4:G4"/>
    <mergeCell ref="H4:I4"/>
    <mergeCell ref="J4:J5"/>
    <mergeCell ref="K4:L4"/>
    <mergeCell ref="M4:N4"/>
    <mergeCell ref="AN4:AN5"/>
    <mergeCell ref="AI4:AI5"/>
    <mergeCell ref="AD4:AD5"/>
    <mergeCell ref="Y4:Y5"/>
    <mergeCell ref="T4:T5"/>
    <mergeCell ref="O4:O5"/>
    <mergeCell ref="BD4:BE4"/>
    <mergeCell ref="AT3:AT5"/>
    <mergeCell ref="AU3:AU5"/>
    <mergeCell ref="AV3:AV5"/>
    <mergeCell ref="AN3:AR3"/>
    <mergeCell ref="AI3:AM3"/>
    <mergeCell ref="P4:Q4"/>
    <mergeCell ref="R4:S4"/>
    <mergeCell ref="AJ4:AK4"/>
    <mergeCell ref="AL4:AM4"/>
    <mergeCell ref="AO4:AP4"/>
    <mergeCell ref="AQ4:AR4"/>
    <mergeCell ref="AW3:BA3"/>
    <mergeCell ref="AW4:AW5"/>
    <mergeCell ref="AX4:AY4"/>
    <mergeCell ref="AZ4:BA4"/>
    <mergeCell ref="BD3:BG3"/>
    <mergeCell ref="CH3:CM3"/>
    <mergeCell ref="CH4:CJ4"/>
    <mergeCell ref="CK4:CM4"/>
    <mergeCell ref="BN3:BS3"/>
    <mergeCell ref="BN4:BP4"/>
    <mergeCell ref="BQ4:BS4"/>
    <mergeCell ref="BT4:BV4"/>
    <mergeCell ref="BT3:BY3"/>
    <mergeCell ref="BW4:BY4"/>
    <mergeCell ref="CB3:CG3"/>
    <mergeCell ref="CB4:CD4"/>
    <mergeCell ref="CE4:CG4"/>
    <mergeCell ref="BH3:BK3"/>
    <mergeCell ref="AT6:AT8"/>
    <mergeCell ref="AU6:AU8"/>
    <mergeCell ref="BF4:BG4"/>
    <mergeCell ref="BH4:BI4"/>
    <mergeCell ref="BJ4:BK4"/>
    <mergeCell ref="AT9:AT11"/>
    <mergeCell ref="AU9:AU11"/>
    <mergeCell ref="AT12:AT14"/>
    <mergeCell ref="AU12:AU14"/>
    <mergeCell ref="AT15:AT17"/>
    <mergeCell ref="AU15:AU17"/>
    <mergeCell ref="AT18:AT20"/>
    <mergeCell ref="AU18:AU20"/>
    <mergeCell ref="AT21:AT23"/>
    <mergeCell ref="AU21:AU23"/>
    <mergeCell ref="AT24:AT26"/>
    <mergeCell ref="AU24:AU26"/>
    <mergeCell ref="AT27:AT29"/>
    <mergeCell ref="AU27:AU29"/>
    <mergeCell ref="AT30:AT32"/>
    <mergeCell ref="AU30:AU32"/>
    <mergeCell ref="AT33:AT35"/>
    <mergeCell ref="AU33:AU35"/>
    <mergeCell ref="AT36:AT38"/>
    <mergeCell ref="AU36:AU38"/>
    <mergeCell ref="AT39:AT41"/>
    <mergeCell ref="AU39:AU41"/>
    <mergeCell ref="AT42:AT44"/>
    <mergeCell ref="AU42:AU44"/>
    <mergeCell ref="AT45:AT47"/>
    <mergeCell ref="AU45:AU47"/>
    <mergeCell ref="AT48:AT50"/>
    <mergeCell ref="AU48:AU50"/>
    <mergeCell ref="AT51:AT53"/>
    <mergeCell ref="AU51:AU53"/>
    <mergeCell ref="AT54:AT56"/>
    <mergeCell ref="AU54:AU56"/>
    <mergeCell ref="AT57:AT59"/>
    <mergeCell ref="AU57:AU59"/>
    <mergeCell ref="AT60:AT62"/>
    <mergeCell ref="AU60:AU62"/>
    <mergeCell ref="AT63:AT65"/>
    <mergeCell ref="AU63:AU65"/>
    <mergeCell ref="AT66:AT68"/>
    <mergeCell ref="AU66:AU68"/>
    <mergeCell ref="AT69:AT71"/>
    <mergeCell ref="AU69:AU71"/>
    <mergeCell ref="AT72:AT74"/>
    <mergeCell ref="AU72:AU74"/>
    <mergeCell ref="AT75:AT77"/>
    <mergeCell ref="AU75:AU77"/>
    <mergeCell ref="AT78:AT80"/>
    <mergeCell ref="AU78:AU80"/>
    <mergeCell ref="AT81:AT83"/>
    <mergeCell ref="AU81:AU83"/>
    <mergeCell ref="AT84:AT86"/>
    <mergeCell ref="AU84:AU86"/>
    <mergeCell ref="AT87:AT89"/>
    <mergeCell ref="AU87:AU89"/>
    <mergeCell ref="AT90:AT92"/>
    <mergeCell ref="AU90:AU92"/>
    <mergeCell ref="AT93:AT95"/>
    <mergeCell ref="AU93:AU95"/>
    <mergeCell ref="AT96:AT98"/>
    <mergeCell ref="AU96:AU98"/>
    <mergeCell ref="AT99:AT101"/>
    <mergeCell ref="AU99:AU101"/>
    <mergeCell ref="AT102:AT104"/>
    <mergeCell ref="AU102:AU104"/>
    <mergeCell ref="AT105:AT107"/>
    <mergeCell ref="AU105:AU107"/>
    <mergeCell ref="AT108:AT110"/>
    <mergeCell ref="AU108:AU110"/>
    <mergeCell ref="AT111:AT113"/>
    <mergeCell ref="AU111:AU113"/>
    <mergeCell ref="AT114:AT116"/>
    <mergeCell ref="AU114:AU116"/>
    <mergeCell ref="AT117:AT119"/>
    <mergeCell ref="AU117:AU119"/>
    <mergeCell ref="AT120:AT122"/>
    <mergeCell ref="AU120:AU122"/>
    <mergeCell ref="AT123:AT125"/>
    <mergeCell ref="AU123:AU125"/>
    <mergeCell ref="AT126:AT128"/>
    <mergeCell ref="AU126:AU128"/>
    <mergeCell ref="AT129:AT131"/>
    <mergeCell ref="AU129:AU131"/>
    <mergeCell ref="AT132:AT134"/>
    <mergeCell ref="AU132:AU134"/>
    <mergeCell ref="AT135:AT137"/>
    <mergeCell ref="AU135:AU137"/>
    <mergeCell ref="AT138:AT140"/>
    <mergeCell ref="AU138:AU140"/>
    <mergeCell ref="AT141:AT143"/>
    <mergeCell ref="AU141:AU143"/>
    <mergeCell ref="AT144:AT146"/>
    <mergeCell ref="AU144:AU146"/>
    <mergeCell ref="AT147:AT149"/>
    <mergeCell ref="AU147:AU149"/>
    <mergeCell ref="AT150:AT152"/>
    <mergeCell ref="AU150:AU152"/>
    <mergeCell ref="AT153:AT155"/>
    <mergeCell ref="AU153:AU155"/>
    <mergeCell ref="AU177:AU179"/>
    <mergeCell ref="AT180:AT182"/>
    <mergeCell ref="AU180:AU182"/>
    <mergeCell ref="AT183:AT185"/>
    <mergeCell ref="AU183:AU185"/>
    <mergeCell ref="AT156:AT158"/>
    <mergeCell ref="AU156:AU158"/>
    <mergeCell ref="AT159:AT161"/>
    <mergeCell ref="AU159:AU161"/>
    <mergeCell ref="AT162:AT164"/>
    <mergeCell ref="AU162:AU164"/>
    <mergeCell ref="AT165:AT167"/>
    <mergeCell ref="AU165:AU167"/>
    <mergeCell ref="AT168:AT170"/>
    <mergeCell ref="AU168:AU170"/>
    <mergeCell ref="AT171:AT173"/>
    <mergeCell ref="AU171:AU173"/>
    <mergeCell ref="AT174:AT176"/>
    <mergeCell ref="AU174:AU176"/>
    <mergeCell ref="AT177:AT179"/>
    <mergeCell ref="AT225:AT227"/>
    <mergeCell ref="AU225:AU227"/>
    <mergeCell ref="AT228:AU230"/>
    <mergeCell ref="AT201:AT203"/>
    <mergeCell ref="AU201:AU203"/>
    <mergeCell ref="AT204:AT206"/>
    <mergeCell ref="AU204:AU206"/>
    <mergeCell ref="AT207:AT209"/>
    <mergeCell ref="AU207:AU209"/>
    <mergeCell ref="AT210:AT212"/>
    <mergeCell ref="AU210:AU212"/>
    <mergeCell ref="AT213:AT215"/>
    <mergeCell ref="AU213:AU215"/>
    <mergeCell ref="AT216:AT218"/>
    <mergeCell ref="AU216:AU218"/>
    <mergeCell ref="AT219:AT221"/>
    <mergeCell ref="AU219:AU221"/>
    <mergeCell ref="AT222:AT224"/>
    <mergeCell ref="AU222:AU224"/>
    <mergeCell ref="AT186:AT188"/>
    <mergeCell ref="AU186:AU188"/>
    <mergeCell ref="AT189:AT191"/>
    <mergeCell ref="AU189:AU191"/>
    <mergeCell ref="AT192:AT194"/>
    <mergeCell ref="AU192:AU194"/>
    <mergeCell ref="AT195:AT197"/>
    <mergeCell ref="AU195:AU197"/>
    <mergeCell ref="AT198:AT200"/>
    <mergeCell ref="AU198:AU200"/>
  </mergeCells>
  <phoneticPr fontId="3"/>
  <pageMargins left="0.59055118110236227" right="0.31496062992125984"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43" man="1"/>
    <brk id="125" max="43" man="1"/>
    <brk id="185" max="43" man="1"/>
  </rowBreaks>
  <colBreaks count="1" manualBreakCount="1">
    <brk id="24" max="229" man="1"/>
  </colBreaks>
  <ignoredErrors>
    <ignoredError sqref="AP6:AP7 AP227 AP8 AR8 AP9 AR9 AP10 AR10 AP11 AR11 AP12 AR12 AP13 AR13 AP14 AR14 AP15 AR15 AP16 AR16 AP17 AR17 AP18 AR18 AP19 AR19 AP20 AR20 AP21 AR21 AP22 AR22 AP23 AR23 AP24 AR24 AP25 AR25 AP26 AR26 AP27 AR27 AP28 AR28 AP29 AR29 AP30 AR30 AP31 AR31 AP32 AR32 AP33 AR33 AP34 AR34 AP35 AR35 AP36 AR36 AP37 AR37 AP38 AR38 AP39 AR39 AP40 AR40 AP41 AR41 AP42 AR42 AP43 AR43 AP44 AR44 AP45 AR45 AP46 AR46 AP47 AR47 AP48 AR48 AP49 AR49 AP50 AR50 AP51 AR51 AP52 AR52 AP53 AR53 AP54 AR54 AP55 AR55 AP56 AR56 AP57 AR57 AP58 AR58 AP59 AR59 AP60 AR60 AP61 AR61 AP62 AR62 AP63 AR63 AP64 AR64 AP65 AR65 AP66 AR66 AP67 AR67 AP68 AR68 AP69 AR69 AP70 AR70 AP71 AR71 AP72 AR72 AP73 AR73 AP74 AR74 AP75 AR75 AP76 AR76 AP77 AR77 AP78 AR78 AP79 AR79 AP80 AR80 AP81 AR81 AP82 AR82 AP83 AR83 AP84 AR84 AP85 AR85 AP86 AR86 AP87 AR87 AP88 AR88 AP89 AR89 AP90 AR90 AP91 AR91 AP92 AR92 AP93 AR93 AP94 AR94 AP95 AR95 AP96 AR96 AP97 AR97 AP98 AR98 AP99 AR99 AP100 AR100 AP101 AR101 AP102 AR102 AP103 AR103 AP104 AR104 AP105 AR105 AP106 AR106 AP107 AR107 AP108 AR108 AP109 AR109 AP110 AR110 AP111 AR111 AP112 AR112 AP113 AR113 AP114 AR114 AP115 AR115 AP116 AR116 AP117 AR117 AP118 AR118 AP119 AR119 AP120 AR120 AP121 AR121 AP122 AR122 AP123 AR123 AP124 AR124 AP125 AR125 AP126 AR126 AP127 AR127 AP128 AR128 AP129 AR129 AP130 AR130 AP131 AR131 AP132 AR132 AP133 AR133 AP134 AR134 AP135 AR135 AP136 AR136 AP137 AR137 AP138 AR138 AP139 AR139 AP140 AR140 AP141 AR141 AP142 AR142 AP143 AR143 AP144 AR144 AP145 AR145 AP146 AR146 AP147 AR147 AP148 AR148 AP149 AR149 AP150 AR150 AP151 AR151 AP152 AR152 AP153 AR153 AP154 AR154 AP155 AR155 AP156 AR156 AP157 AR157 AP158 AR158 AP159 AR159 AP160 AR160 AP161 AR161 AP162 AR162 AP163 AR163 AP164 AR164 AP165 AR165 AP166 AR166 AP167 AR167 AP168 AR168 AP169 AR169 AP170 AR170 AP171 AR171 AP172 AR172 AP173 AR173 AP174 AR174 AP175 AR175 AP176 AR176 AP177 AR177 AP178 AR178 AP179 AR179 AP180 AR180 AP181 AR181 AP182 AR182 AP183 AR183 AP184 AR184 AP185 AR185 AP186 AR186 AP187 AR187 AP188 AR188 AP189 AR189 AP190 AR190 AP191 AR191 AP192 AR192 AP193 AR193 AP194 AR194 AP195 AR195 AP196 AR196 AP197 AR197 AP198 AR198 AP199 AR199 AP200 AR200 AP201 AR201 AP202 AR202 AP203 AR203 AP204 AR204 AP205 AR205 AP206 AR206 AP207 AR207 AP208 AR208 AP209 AR209 AP210 AR210 AP211 AR211 AP212 AR212 AP213 AR213 AP214 AR214 AP215 AR215 AP216 AR216 AP217 AR217 AP218 AR218 AP219 AR219 AP220 AR220 AP221 AR221 AP222 AR222 AP223 AR223 AP224 AR224 AP225 AR225 AP226 AR226 AR227" formula="1"/>
    <ignoredError sqref="BD6:BK6 I6:I227 N6:N227 S6:S227 X6:X227 AC6:AC227 AH6:AH227 AM6:AO6 AQ6:AQ7 AM7:AO7 BD7:BK80" emptyCellReferenc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L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2:12" ht="16.5" customHeight="1">
      <c r="B1" s="3" t="s">
        <v>335</v>
      </c>
    </row>
    <row r="2" spans="2:12" ht="16.5" customHeight="1">
      <c r="B2" s="3" t="s">
        <v>337</v>
      </c>
    </row>
    <row r="3" spans="2:12" ht="16.5" customHeight="1">
      <c r="B3" s="3" t="s">
        <v>338</v>
      </c>
      <c r="L3" s="3" t="s">
        <v>183</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D21"/>
  <sheetViews>
    <sheetView showGridLines="0" zoomScaleNormal="100" zoomScaleSheetLayoutView="100" workbookViewId="0"/>
  </sheetViews>
  <sheetFormatPr defaultColWidth="9" defaultRowHeight="13.5"/>
  <cols>
    <col min="1" max="1" width="4.625" style="3" customWidth="1"/>
    <col min="2" max="5" width="14.875" style="3" customWidth="1"/>
    <col min="6" max="7" width="9" style="3"/>
    <col min="8" max="9" width="14.875" style="3" customWidth="1"/>
    <col min="10" max="10" width="8.375" style="3" customWidth="1"/>
    <col min="11" max="16384" width="9" style="3"/>
  </cols>
  <sheetData>
    <row r="1" spans="2:4" ht="16.5" customHeight="1">
      <c r="B1" s="3" t="s">
        <v>298</v>
      </c>
    </row>
    <row r="2" spans="2:4" ht="16.5" customHeight="1">
      <c r="B2" s="3" t="s">
        <v>299</v>
      </c>
    </row>
    <row r="3" spans="2:4">
      <c r="B3" s="9"/>
      <c r="C3" s="9"/>
      <c r="D3" s="9"/>
    </row>
    <row r="4" spans="2:4">
      <c r="B4" s="9"/>
      <c r="C4" s="9"/>
      <c r="D4" s="9"/>
    </row>
    <row r="5" spans="2:4">
      <c r="B5" s="9"/>
      <c r="C5" s="9"/>
      <c r="D5" s="9"/>
    </row>
    <row r="6" spans="2:4">
      <c r="B6" s="9"/>
      <c r="C6" s="9"/>
      <c r="D6" s="9"/>
    </row>
    <row r="7" spans="2:4">
      <c r="B7" s="9"/>
      <c r="C7" s="9"/>
      <c r="D7" s="9"/>
    </row>
    <row r="8" spans="2:4">
      <c r="B8" s="9"/>
      <c r="C8" s="9"/>
      <c r="D8" s="9"/>
    </row>
    <row r="9" spans="2:4">
      <c r="B9" s="9"/>
      <c r="C9" s="9"/>
      <c r="D9" s="9"/>
    </row>
    <row r="10" spans="2:4">
      <c r="B10" s="9"/>
      <c r="C10" s="9"/>
      <c r="D10" s="9"/>
    </row>
    <row r="11" spans="2:4">
      <c r="B11" s="9"/>
      <c r="C11" s="9"/>
      <c r="D11" s="9"/>
    </row>
    <row r="12" spans="2:4">
      <c r="B12" s="9"/>
      <c r="C12" s="9"/>
      <c r="D12" s="9"/>
    </row>
    <row r="13" spans="2:4">
      <c r="B13" s="9"/>
      <c r="C13" s="9"/>
      <c r="D13" s="9"/>
    </row>
    <row r="14" spans="2:4">
      <c r="B14" s="9"/>
      <c r="C14" s="9"/>
      <c r="D14" s="9"/>
    </row>
    <row r="15" spans="2:4">
      <c r="B15" s="9"/>
      <c r="C15" s="9"/>
      <c r="D15" s="9"/>
    </row>
    <row r="16" spans="2:4">
      <c r="B16" s="9"/>
      <c r="C16" s="9"/>
      <c r="D16" s="9"/>
    </row>
    <row r="17" spans="2:4">
      <c r="B17" s="9"/>
      <c r="C17" s="9"/>
      <c r="D17" s="9"/>
    </row>
    <row r="18" spans="2:4">
      <c r="B18" s="9"/>
      <c r="C18" s="9"/>
      <c r="D18" s="9"/>
    </row>
    <row r="19" spans="2:4">
      <c r="B19" s="9"/>
      <c r="C19" s="9"/>
      <c r="D19" s="9"/>
    </row>
    <row r="20" spans="2:4">
      <c r="B20" s="9"/>
      <c r="C20" s="9"/>
      <c r="D20" s="9"/>
    </row>
    <row r="21" spans="2:4">
      <c r="B21" s="9"/>
      <c r="C21" s="9"/>
      <c r="D21" s="9"/>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6565-B1D2-42C2-86A6-616C1180C961}">
  <dimension ref="B1:L8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2:12" ht="16.5" customHeight="1">
      <c r="B1" s="3" t="s">
        <v>339</v>
      </c>
    </row>
    <row r="2" spans="2:12" ht="16.5" customHeight="1">
      <c r="B2" s="3" t="s">
        <v>337</v>
      </c>
    </row>
    <row r="3" spans="2:12" ht="16.5" customHeight="1">
      <c r="B3" s="3" t="s">
        <v>338</v>
      </c>
      <c r="L3" s="3" t="s">
        <v>183</v>
      </c>
    </row>
    <row r="80" spans="2:2" ht="16.5" customHeight="1">
      <c r="B80" s="3" t="s">
        <v>340</v>
      </c>
    </row>
    <row r="81" spans="2:12" ht="16.5" customHeight="1">
      <c r="B81" s="3" t="s">
        <v>337</v>
      </c>
    </row>
    <row r="82" spans="2:12" ht="16.5" customHeight="1">
      <c r="B82" s="3" t="s">
        <v>338</v>
      </c>
      <c r="L82" s="3" t="s">
        <v>183</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9" max="22"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0"/>
  <sheetViews>
    <sheetView showGridLines="0" zoomScaleNormal="100" zoomScaleSheetLayoutView="100" workbookViewId="0"/>
  </sheetViews>
  <sheetFormatPr defaultColWidth="9" defaultRowHeight="13.5"/>
  <cols>
    <col min="1" max="1" width="4.625" style="42" customWidth="1"/>
    <col min="2" max="2" width="6.125" style="42" customWidth="1"/>
    <col min="3" max="6" width="16.625" style="42" customWidth="1"/>
    <col min="7" max="8" width="17.125" style="42" customWidth="1"/>
    <col min="9" max="9" width="9" style="42"/>
    <col min="10" max="10" width="17.875" style="42" customWidth="1"/>
    <col min="11" max="16384" width="9" style="42"/>
  </cols>
  <sheetData>
    <row r="1" spans="1:7" ht="16.5" customHeight="1">
      <c r="B1" s="3" t="s">
        <v>341</v>
      </c>
    </row>
    <row r="2" spans="1:7" ht="16.5" customHeight="1">
      <c r="B2" s="3" t="s">
        <v>192</v>
      </c>
    </row>
    <row r="3" spans="1:7" ht="18" customHeight="1">
      <c r="A3" s="3"/>
      <c r="B3" s="322" t="s">
        <v>140</v>
      </c>
      <c r="C3" s="322"/>
      <c r="D3" s="327" t="s">
        <v>174</v>
      </c>
      <c r="E3" s="320" t="s">
        <v>139</v>
      </c>
      <c r="F3" s="321"/>
    </row>
    <row r="4" spans="1:7" ht="42" customHeight="1">
      <c r="B4" s="322"/>
      <c r="C4" s="322"/>
      <c r="D4" s="328"/>
      <c r="E4" s="54" t="s">
        <v>168</v>
      </c>
      <c r="F4" s="114" t="s">
        <v>169</v>
      </c>
    </row>
    <row r="5" spans="1:7" ht="35.450000000000003" customHeight="1">
      <c r="B5" s="323" t="s">
        <v>228</v>
      </c>
      <c r="C5" s="324"/>
      <c r="D5" s="115">
        <f>地区別_府内府外別健診受診率!Z30</f>
        <v>1024776</v>
      </c>
      <c r="E5" s="53">
        <f>地区別_府内府外別健診受診率!AA30</f>
        <v>206175</v>
      </c>
      <c r="F5" s="52">
        <f>地区別_府内府外別健診受診率!AB30</f>
        <v>0.20119030890653178</v>
      </c>
    </row>
    <row r="6" spans="1:7" ht="35.450000000000003" customHeight="1" thickBot="1">
      <c r="B6" s="358" t="s">
        <v>241</v>
      </c>
      <c r="C6" s="359"/>
      <c r="D6" s="107">
        <f>地区別_府内府外別健診受診率!Z31</f>
        <v>10313</v>
      </c>
      <c r="E6" s="53">
        <f>地区別_府内府外別健診受診率!AA31</f>
        <v>634</v>
      </c>
      <c r="F6" s="52">
        <f>地区別_府内府外別健診受診率!AB31</f>
        <v>6.1475807233588677E-2</v>
      </c>
    </row>
    <row r="7" spans="1:7" ht="35.450000000000003" customHeight="1" thickTop="1">
      <c r="B7" s="319" t="s">
        <v>74</v>
      </c>
      <c r="C7" s="319"/>
      <c r="D7" s="108">
        <f>地区別_府内府外別健診受診率!Z32</f>
        <v>1035089</v>
      </c>
      <c r="E7" s="96">
        <f>地区別_府内府外別健診受診率!AA32</f>
        <v>206809</v>
      </c>
      <c r="F7" s="50">
        <f>地区別_府内府外別健診受診率!AB32</f>
        <v>0.19979827821568966</v>
      </c>
    </row>
    <row r="8" spans="1:7" ht="13.5" customHeight="1">
      <c r="B8" s="161" t="s">
        <v>294</v>
      </c>
      <c r="C8" s="45"/>
      <c r="D8" s="45"/>
      <c r="E8" s="44"/>
      <c r="F8" s="43"/>
    </row>
    <row r="9" spans="1:7" ht="13.5" customHeight="1">
      <c r="B9" s="46" t="s">
        <v>282</v>
      </c>
      <c r="C9" s="45"/>
      <c r="D9" s="45"/>
      <c r="E9" s="44"/>
      <c r="F9" s="43"/>
    </row>
    <row r="10" spans="1:7" ht="13.5" customHeight="1">
      <c r="B10" s="8" t="s">
        <v>284</v>
      </c>
      <c r="C10" s="45"/>
      <c r="D10" s="45"/>
      <c r="E10" s="44"/>
      <c r="F10" s="43"/>
    </row>
    <row r="11" spans="1:7">
      <c r="B11" s="154" t="s">
        <v>236</v>
      </c>
      <c r="C11" s="155"/>
    </row>
    <row r="12" spans="1:7">
      <c r="B12" s="48" t="s">
        <v>237</v>
      </c>
      <c r="C12" s="155"/>
    </row>
    <row r="13" spans="1:7">
      <c r="B13" s="127" t="s">
        <v>238</v>
      </c>
      <c r="C13" s="156"/>
      <c r="D13" s="156"/>
      <c r="E13" s="156"/>
      <c r="F13" s="156"/>
      <c r="G13" s="156"/>
    </row>
    <row r="14" spans="1:7">
      <c r="B14" s="127"/>
      <c r="C14" s="156"/>
      <c r="D14" s="156"/>
      <c r="E14" s="156"/>
      <c r="F14" s="156"/>
      <c r="G14" s="156"/>
    </row>
    <row r="15" spans="1:7">
      <c r="B15" s="47"/>
      <c r="C15" s="49"/>
      <c r="D15" s="49"/>
    </row>
    <row r="16" spans="1:7" ht="16.5" customHeight="1">
      <c r="B16" s="3" t="s">
        <v>341</v>
      </c>
    </row>
    <row r="17" spans="2:10" ht="16.5" customHeight="1">
      <c r="B17" s="3" t="s">
        <v>192</v>
      </c>
    </row>
    <row r="18" spans="2:10">
      <c r="J18" s="113" t="s">
        <v>253</v>
      </c>
    </row>
    <row r="19" spans="2:10">
      <c r="J19" s="233" t="s">
        <v>254</v>
      </c>
    </row>
    <row r="47" spans="2:6" ht="16.5" customHeight="1"/>
    <row r="48" spans="2:6" ht="13.5" customHeight="1">
      <c r="B48" s="161" t="s">
        <v>294</v>
      </c>
      <c r="C48" s="45"/>
      <c r="D48" s="45"/>
      <c r="E48" s="44"/>
      <c r="F48" s="43"/>
    </row>
    <row r="49" spans="2:2">
      <c r="B49" s="46" t="s">
        <v>282</v>
      </c>
    </row>
    <row r="50" spans="2:2">
      <c r="B50" s="8" t="s">
        <v>284</v>
      </c>
    </row>
  </sheetData>
  <mergeCells count="6">
    <mergeCell ref="E3:F3"/>
    <mergeCell ref="B5:C5"/>
    <mergeCell ref="B6:C6"/>
    <mergeCell ref="B7:C7"/>
    <mergeCell ref="B3:C4"/>
    <mergeCell ref="D3:D4"/>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Y37"/>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28" width="10.625" style="3" customWidth="1"/>
    <col min="29" max="29" width="9" style="3"/>
    <col min="30" max="30" width="14.125" style="3" customWidth="1"/>
    <col min="31" max="32" width="12.5" style="3" customWidth="1"/>
    <col min="33" max="16384" width="9" style="3"/>
  </cols>
  <sheetData>
    <row r="1" spans="1:51" ht="16.5" customHeight="1">
      <c r="B1" s="3" t="s">
        <v>341</v>
      </c>
    </row>
    <row r="2" spans="1:51" ht="16.5" customHeight="1">
      <c r="B2" s="3" t="s">
        <v>308</v>
      </c>
    </row>
    <row r="3" spans="1:51" ht="16.5" customHeight="1">
      <c r="B3" s="335"/>
      <c r="C3" s="302" t="s">
        <v>105</v>
      </c>
      <c r="D3" s="302" t="s">
        <v>155</v>
      </c>
      <c r="E3" s="306" t="s">
        <v>65</v>
      </c>
      <c r="F3" s="307"/>
      <c r="G3" s="307"/>
      <c r="H3" s="306" t="s">
        <v>66</v>
      </c>
      <c r="I3" s="307"/>
      <c r="J3" s="307"/>
      <c r="K3" s="306" t="s">
        <v>67</v>
      </c>
      <c r="L3" s="307"/>
      <c r="M3" s="307"/>
      <c r="N3" s="306" t="s">
        <v>68</v>
      </c>
      <c r="O3" s="307"/>
      <c r="P3" s="308"/>
      <c r="Q3" s="306" t="s">
        <v>69</v>
      </c>
      <c r="R3" s="307"/>
      <c r="S3" s="307"/>
      <c r="T3" s="306" t="s">
        <v>70</v>
      </c>
      <c r="U3" s="307"/>
      <c r="V3" s="307"/>
      <c r="W3" s="306" t="s">
        <v>71</v>
      </c>
      <c r="X3" s="307"/>
      <c r="Y3" s="307"/>
      <c r="Z3" s="306" t="s">
        <v>64</v>
      </c>
      <c r="AA3" s="307"/>
      <c r="AB3" s="308"/>
      <c r="AD3" s="6" t="s">
        <v>137</v>
      </c>
    </row>
    <row r="4" spans="1:51" ht="16.5" customHeight="1">
      <c r="B4" s="335"/>
      <c r="C4" s="302"/>
      <c r="D4" s="302"/>
      <c r="E4" s="303" t="s">
        <v>173</v>
      </c>
      <c r="F4" s="334" t="s">
        <v>139</v>
      </c>
      <c r="G4" s="312"/>
      <c r="H4" s="303" t="s">
        <v>172</v>
      </c>
      <c r="I4" s="334" t="s">
        <v>139</v>
      </c>
      <c r="J4" s="312"/>
      <c r="K4" s="303" t="s">
        <v>172</v>
      </c>
      <c r="L4" s="334" t="s">
        <v>139</v>
      </c>
      <c r="M4" s="312"/>
      <c r="N4" s="303" t="s">
        <v>172</v>
      </c>
      <c r="O4" s="334" t="s">
        <v>139</v>
      </c>
      <c r="P4" s="312"/>
      <c r="Q4" s="303" t="s">
        <v>172</v>
      </c>
      <c r="R4" s="334" t="s">
        <v>139</v>
      </c>
      <c r="S4" s="312"/>
      <c r="T4" s="303" t="s">
        <v>172</v>
      </c>
      <c r="U4" s="334" t="s">
        <v>139</v>
      </c>
      <c r="V4" s="312"/>
      <c r="W4" s="303" t="s">
        <v>172</v>
      </c>
      <c r="X4" s="334" t="s">
        <v>139</v>
      </c>
      <c r="Y4" s="312"/>
      <c r="Z4" s="303" t="s">
        <v>172</v>
      </c>
      <c r="AA4" s="334" t="s">
        <v>139</v>
      </c>
      <c r="AB4" s="312"/>
      <c r="AD4" s="292" t="s">
        <v>301</v>
      </c>
      <c r="AE4" s="232" t="s">
        <v>229</v>
      </c>
      <c r="AF4" s="232" t="s">
        <v>241</v>
      </c>
    </row>
    <row r="5" spans="1:51" ht="50.1" customHeight="1">
      <c r="B5" s="335"/>
      <c r="C5" s="302"/>
      <c r="D5" s="302"/>
      <c r="E5" s="305"/>
      <c r="F5" s="94" t="s">
        <v>168</v>
      </c>
      <c r="G5" s="114" t="s">
        <v>169</v>
      </c>
      <c r="H5" s="305"/>
      <c r="I5" s="94" t="s">
        <v>168</v>
      </c>
      <c r="J5" s="114" t="s">
        <v>169</v>
      </c>
      <c r="K5" s="305"/>
      <c r="L5" s="94" t="s">
        <v>168</v>
      </c>
      <c r="M5" s="114" t="s">
        <v>169</v>
      </c>
      <c r="N5" s="305"/>
      <c r="O5" s="94" t="s">
        <v>168</v>
      </c>
      <c r="P5" s="114" t="s">
        <v>169</v>
      </c>
      <c r="Q5" s="305"/>
      <c r="R5" s="94" t="s">
        <v>168</v>
      </c>
      <c r="S5" s="114" t="s">
        <v>169</v>
      </c>
      <c r="T5" s="305"/>
      <c r="U5" s="94" t="s">
        <v>168</v>
      </c>
      <c r="V5" s="114" t="s">
        <v>169</v>
      </c>
      <c r="W5" s="305"/>
      <c r="X5" s="94" t="s">
        <v>168</v>
      </c>
      <c r="Y5" s="114" t="s">
        <v>169</v>
      </c>
      <c r="Z5" s="305"/>
      <c r="AA5" s="94" t="s">
        <v>168</v>
      </c>
      <c r="AB5" s="114" t="s">
        <v>169</v>
      </c>
      <c r="AD5" s="293"/>
      <c r="AE5" s="230" t="s">
        <v>232</v>
      </c>
      <c r="AF5" s="230" t="s">
        <v>232</v>
      </c>
      <c r="AH5" s="6" t="s">
        <v>199</v>
      </c>
    </row>
    <row r="6" spans="1:51" s="12" customFormat="1" ht="13.5" customHeight="1">
      <c r="A6" s="81"/>
      <c r="B6" s="262">
        <v>1</v>
      </c>
      <c r="C6" s="329" t="s">
        <v>124</v>
      </c>
      <c r="D6" s="80" t="s">
        <v>229</v>
      </c>
      <c r="E6" s="101">
        <v>69</v>
      </c>
      <c r="F6" s="79">
        <v>11</v>
      </c>
      <c r="G6" s="77">
        <f t="shared" ref="G6:G32" si="0">IFERROR(F6/E6,"-")</f>
        <v>0.15942028985507245</v>
      </c>
      <c r="H6" s="101">
        <v>200</v>
      </c>
      <c r="I6" s="79">
        <v>58</v>
      </c>
      <c r="J6" s="77">
        <f t="shared" ref="J6:J32" si="1">IFERROR(I6/H6,"-")</f>
        <v>0.28999999999999998</v>
      </c>
      <c r="K6" s="101">
        <v>40857</v>
      </c>
      <c r="L6" s="79">
        <v>13679</v>
      </c>
      <c r="M6" s="77">
        <f t="shared" ref="M6:M32" si="2">IFERROR(L6/K6,"-")</f>
        <v>0.33480186993660815</v>
      </c>
      <c r="N6" s="101">
        <v>37831</v>
      </c>
      <c r="O6" s="79">
        <v>11597</v>
      </c>
      <c r="P6" s="77">
        <f t="shared" ref="P6:P32" si="3">IFERROR(O6/N6,"-")</f>
        <v>0.30654754037693954</v>
      </c>
      <c r="Q6" s="101">
        <v>24924</v>
      </c>
      <c r="R6" s="79">
        <v>5824</v>
      </c>
      <c r="S6" s="77">
        <f t="shared" ref="S6:S32" si="4">IFERROR(R6/Q6,"-")</f>
        <v>0.23367035788797946</v>
      </c>
      <c r="T6" s="101">
        <v>10836</v>
      </c>
      <c r="U6" s="79">
        <v>1722</v>
      </c>
      <c r="V6" s="77">
        <f t="shared" ref="V6:V32" si="5">IFERROR(U6/T6,"-")</f>
        <v>0.15891472868217055</v>
      </c>
      <c r="W6" s="101">
        <v>3423</v>
      </c>
      <c r="X6" s="79">
        <v>332</v>
      </c>
      <c r="Y6" s="77">
        <f t="shared" ref="Y6:Y32" si="6">IFERROR(X6/W6,"-")</f>
        <v>9.6990943616710484E-2</v>
      </c>
      <c r="Z6" s="101">
        <f t="shared" ref="Z6:AA32" si="7">SUM(E6,H6,K6,N6,Q6,T6,W6)</f>
        <v>118140</v>
      </c>
      <c r="AA6" s="79">
        <f t="shared" si="7"/>
        <v>33223</v>
      </c>
      <c r="AB6" s="77">
        <f t="shared" ref="AB6:AB32" si="8">IFERROR(AA6/Z6,"-")</f>
        <v>0.28121719993228372</v>
      </c>
      <c r="AC6" s="58">
        <v>1</v>
      </c>
      <c r="AD6" s="82" t="s">
        <v>146</v>
      </c>
      <c r="AE6" s="38">
        <f>INDEX($AB:$AB,(ROW()+(AC6*2))-2)</f>
        <v>0.28121719993228372</v>
      </c>
      <c r="AF6" s="38">
        <f>INDEX($AB:$AB,(ROW()+(AC6*2))-1)</f>
        <v>8.081667375584857E-2</v>
      </c>
      <c r="AH6" s="298" t="s">
        <v>124</v>
      </c>
      <c r="AI6" s="298"/>
      <c r="AJ6" s="298" t="s">
        <v>7</v>
      </c>
      <c r="AK6" s="298"/>
      <c r="AL6" s="298" t="s">
        <v>12</v>
      </c>
      <c r="AM6" s="298"/>
      <c r="AN6" s="298" t="s">
        <v>20</v>
      </c>
      <c r="AO6" s="298"/>
      <c r="AP6" s="298" t="s">
        <v>24</v>
      </c>
      <c r="AQ6" s="298"/>
      <c r="AR6" s="298" t="s">
        <v>34</v>
      </c>
      <c r="AS6" s="298"/>
      <c r="AT6" s="298" t="s">
        <v>43</v>
      </c>
      <c r="AU6" s="298"/>
      <c r="AV6" s="298" t="s">
        <v>56</v>
      </c>
      <c r="AW6" s="298"/>
      <c r="AX6" s="270" t="s">
        <v>192</v>
      </c>
      <c r="AY6" s="270"/>
    </row>
    <row r="7" spans="1:51" s="12" customFormat="1" ht="13.5" customHeight="1">
      <c r="A7" s="81"/>
      <c r="B7" s="263"/>
      <c r="C7" s="330"/>
      <c r="D7" s="66" t="s">
        <v>242</v>
      </c>
      <c r="E7" s="116">
        <v>4</v>
      </c>
      <c r="F7" s="65">
        <v>0</v>
      </c>
      <c r="G7" s="64">
        <f t="shared" si="0"/>
        <v>0</v>
      </c>
      <c r="H7" s="116">
        <v>11</v>
      </c>
      <c r="I7" s="65">
        <v>1</v>
      </c>
      <c r="J7" s="64">
        <f t="shared" si="1"/>
        <v>9.0909090909090912E-2</v>
      </c>
      <c r="K7" s="116">
        <v>754</v>
      </c>
      <c r="L7" s="65">
        <v>102</v>
      </c>
      <c r="M7" s="64">
        <f t="shared" si="2"/>
        <v>0.13527851458885942</v>
      </c>
      <c r="N7" s="116">
        <v>521</v>
      </c>
      <c r="O7" s="65">
        <v>59</v>
      </c>
      <c r="P7" s="64">
        <f t="shared" si="3"/>
        <v>0.11324376199616124</v>
      </c>
      <c r="Q7" s="116">
        <v>503</v>
      </c>
      <c r="R7" s="65">
        <v>21</v>
      </c>
      <c r="S7" s="64">
        <f t="shared" si="4"/>
        <v>4.1749502982107355E-2</v>
      </c>
      <c r="T7" s="116">
        <v>401</v>
      </c>
      <c r="U7" s="65">
        <v>6</v>
      </c>
      <c r="V7" s="64">
        <f t="shared" si="5"/>
        <v>1.4962593516209476E-2</v>
      </c>
      <c r="W7" s="116">
        <v>157</v>
      </c>
      <c r="X7" s="65">
        <v>1</v>
      </c>
      <c r="Y7" s="64">
        <f t="shared" si="6"/>
        <v>6.369426751592357E-3</v>
      </c>
      <c r="Z7" s="116">
        <f t="shared" si="7"/>
        <v>2351</v>
      </c>
      <c r="AA7" s="65">
        <f t="shared" si="7"/>
        <v>190</v>
      </c>
      <c r="AB7" s="64">
        <f t="shared" si="8"/>
        <v>8.081667375584857E-2</v>
      </c>
      <c r="AC7" s="58">
        <v>2</v>
      </c>
      <c r="AD7" s="11" t="s">
        <v>7</v>
      </c>
      <c r="AE7" s="38">
        <f t="shared" ref="AE7:AE14" si="9">INDEX($AB:$AB,(ROW()+(AC7*2))-2)</f>
        <v>0.26129160500916582</v>
      </c>
      <c r="AF7" s="38">
        <f t="shared" ref="AF7:AF14" si="10">INDEX($AB:$AB,(ROW()+(AC7*2))-1)</f>
        <v>5.1256281407035177E-2</v>
      </c>
      <c r="AH7" s="82" t="s">
        <v>229</v>
      </c>
      <c r="AI7" s="82" t="s">
        <v>243</v>
      </c>
      <c r="AJ7" s="82" t="s">
        <v>229</v>
      </c>
      <c r="AK7" s="82" t="s">
        <v>243</v>
      </c>
      <c r="AL7" s="82" t="s">
        <v>229</v>
      </c>
      <c r="AM7" s="82" t="s">
        <v>243</v>
      </c>
      <c r="AN7" s="82" t="s">
        <v>229</v>
      </c>
      <c r="AO7" s="82" t="s">
        <v>243</v>
      </c>
      <c r="AP7" s="82" t="s">
        <v>229</v>
      </c>
      <c r="AQ7" s="82" t="s">
        <v>243</v>
      </c>
      <c r="AR7" s="82" t="s">
        <v>229</v>
      </c>
      <c r="AS7" s="82" t="s">
        <v>243</v>
      </c>
      <c r="AT7" s="82" t="s">
        <v>229</v>
      </c>
      <c r="AU7" s="82" t="s">
        <v>243</v>
      </c>
      <c r="AV7" s="82" t="s">
        <v>229</v>
      </c>
      <c r="AW7" s="82" t="s">
        <v>243</v>
      </c>
      <c r="AX7" s="82" t="s">
        <v>229</v>
      </c>
      <c r="AY7" s="82" t="s">
        <v>243</v>
      </c>
    </row>
    <row r="8" spans="1:51" s="12" customFormat="1" ht="13.5" customHeight="1">
      <c r="A8" s="81"/>
      <c r="B8" s="264"/>
      <c r="C8" s="332"/>
      <c r="D8" s="76" t="s">
        <v>74</v>
      </c>
      <c r="E8" s="75">
        <v>73</v>
      </c>
      <c r="F8" s="75">
        <v>11</v>
      </c>
      <c r="G8" s="13">
        <f t="shared" si="0"/>
        <v>0.15068493150684931</v>
      </c>
      <c r="H8" s="103">
        <v>211</v>
      </c>
      <c r="I8" s="75">
        <v>59</v>
      </c>
      <c r="J8" s="13">
        <f t="shared" si="1"/>
        <v>0.27962085308056872</v>
      </c>
      <c r="K8" s="103">
        <v>41611</v>
      </c>
      <c r="L8" s="75">
        <v>13781</v>
      </c>
      <c r="M8" s="13">
        <f t="shared" si="2"/>
        <v>0.33118646511739686</v>
      </c>
      <c r="N8" s="103">
        <v>38352</v>
      </c>
      <c r="O8" s="75">
        <v>11656</v>
      </c>
      <c r="P8" s="13">
        <f t="shared" si="3"/>
        <v>0.30392156862745096</v>
      </c>
      <c r="Q8" s="103">
        <v>25427</v>
      </c>
      <c r="R8" s="75">
        <v>5845</v>
      </c>
      <c r="S8" s="13">
        <f t="shared" si="4"/>
        <v>0.22987375624336334</v>
      </c>
      <c r="T8" s="103">
        <v>11237</v>
      </c>
      <c r="U8" s="75">
        <v>1728</v>
      </c>
      <c r="V8" s="13">
        <f t="shared" si="5"/>
        <v>0.15377769867402333</v>
      </c>
      <c r="W8" s="103">
        <v>3580</v>
      </c>
      <c r="X8" s="75">
        <v>333</v>
      </c>
      <c r="Y8" s="13">
        <f t="shared" si="6"/>
        <v>9.3016759776536312E-2</v>
      </c>
      <c r="Z8" s="103">
        <f t="shared" si="7"/>
        <v>120491</v>
      </c>
      <c r="AA8" s="75">
        <f t="shared" si="7"/>
        <v>33413</v>
      </c>
      <c r="AB8" s="13">
        <f t="shared" si="8"/>
        <v>0.27730701878148578</v>
      </c>
      <c r="AC8" s="58">
        <v>3</v>
      </c>
      <c r="AD8" s="11" t="s">
        <v>12</v>
      </c>
      <c r="AE8" s="38">
        <f t="shared" si="9"/>
        <v>0.20857637464630102</v>
      </c>
      <c r="AF8" s="38">
        <f t="shared" si="10"/>
        <v>9.0726817042606517E-2</v>
      </c>
    </row>
    <row r="9" spans="1:51" s="12" customFormat="1" ht="13.5" customHeight="1">
      <c r="A9" s="81"/>
      <c r="B9" s="262">
        <v>2</v>
      </c>
      <c r="C9" s="329" t="s">
        <v>145</v>
      </c>
      <c r="D9" s="80" t="s">
        <v>229</v>
      </c>
      <c r="E9" s="101">
        <v>61</v>
      </c>
      <c r="F9" s="79">
        <v>11</v>
      </c>
      <c r="G9" s="77">
        <f t="shared" si="0"/>
        <v>0.18032786885245902</v>
      </c>
      <c r="H9" s="101">
        <v>337</v>
      </c>
      <c r="I9" s="79">
        <v>39</v>
      </c>
      <c r="J9" s="77">
        <f t="shared" si="1"/>
        <v>0.11572700296735905</v>
      </c>
      <c r="K9" s="101">
        <v>33440</v>
      </c>
      <c r="L9" s="79">
        <v>10248</v>
      </c>
      <c r="M9" s="77">
        <f t="shared" si="2"/>
        <v>0.30645933014354065</v>
      </c>
      <c r="N9" s="101">
        <v>29371</v>
      </c>
      <c r="O9" s="79">
        <v>8626</v>
      </c>
      <c r="P9" s="77">
        <f t="shared" si="3"/>
        <v>0.29369105580334343</v>
      </c>
      <c r="Q9" s="101">
        <v>17512</v>
      </c>
      <c r="R9" s="79">
        <v>3593</v>
      </c>
      <c r="S9" s="77">
        <f t="shared" si="4"/>
        <v>0.20517359524897213</v>
      </c>
      <c r="T9" s="101">
        <v>7532</v>
      </c>
      <c r="U9" s="79">
        <v>985</v>
      </c>
      <c r="V9" s="77">
        <f t="shared" si="5"/>
        <v>0.13077535847052577</v>
      </c>
      <c r="W9" s="101">
        <v>2301</v>
      </c>
      <c r="X9" s="79">
        <v>159</v>
      </c>
      <c r="Y9" s="77">
        <f t="shared" si="6"/>
        <v>6.9100391134289438E-2</v>
      </c>
      <c r="Z9" s="101">
        <f t="shared" si="7"/>
        <v>90554</v>
      </c>
      <c r="AA9" s="79">
        <f t="shared" si="7"/>
        <v>23661</v>
      </c>
      <c r="AB9" s="77">
        <f t="shared" si="8"/>
        <v>0.26129160500916582</v>
      </c>
      <c r="AC9" s="58">
        <v>4</v>
      </c>
      <c r="AD9" s="11" t="s">
        <v>20</v>
      </c>
      <c r="AE9" s="38">
        <f t="shared" si="9"/>
        <v>0.20775218146661301</v>
      </c>
      <c r="AF9" s="38">
        <f t="shared" si="10"/>
        <v>4.0110650069156296E-2</v>
      </c>
    </row>
    <row r="10" spans="1:51" s="12" customFormat="1" ht="13.5" customHeight="1">
      <c r="A10" s="81"/>
      <c r="B10" s="263"/>
      <c r="C10" s="330"/>
      <c r="D10" s="66" t="s">
        <v>242</v>
      </c>
      <c r="E10" s="116">
        <v>3</v>
      </c>
      <c r="F10" s="65">
        <v>0</v>
      </c>
      <c r="G10" s="64">
        <f t="shared" si="0"/>
        <v>0</v>
      </c>
      <c r="H10" s="116">
        <v>6</v>
      </c>
      <c r="I10" s="65">
        <v>1</v>
      </c>
      <c r="J10" s="64">
        <f t="shared" si="1"/>
        <v>0.16666666666666666</v>
      </c>
      <c r="K10" s="116">
        <v>292</v>
      </c>
      <c r="L10" s="65">
        <v>24</v>
      </c>
      <c r="M10" s="64">
        <f t="shared" si="2"/>
        <v>8.2191780821917804E-2</v>
      </c>
      <c r="N10" s="116">
        <v>229</v>
      </c>
      <c r="O10" s="65">
        <v>16</v>
      </c>
      <c r="P10" s="64">
        <f t="shared" si="3"/>
        <v>6.9868995633187769E-2</v>
      </c>
      <c r="Q10" s="116">
        <v>222</v>
      </c>
      <c r="R10" s="65">
        <v>10</v>
      </c>
      <c r="S10" s="64">
        <f t="shared" si="4"/>
        <v>4.5045045045045043E-2</v>
      </c>
      <c r="T10" s="116">
        <v>182</v>
      </c>
      <c r="U10" s="65">
        <v>0</v>
      </c>
      <c r="V10" s="64">
        <f t="shared" si="5"/>
        <v>0</v>
      </c>
      <c r="W10" s="116">
        <v>61</v>
      </c>
      <c r="X10" s="65">
        <v>0</v>
      </c>
      <c r="Y10" s="64">
        <f t="shared" si="6"/>
        <v>0</v>
      </c>
      <c r="Z10" s="116">
        <f t="shared" si="7"/>
        <v>995</v>
      </c>
      <c r="AA10" s="65">
        <f t="shared" si="7"/>
        <v>51</v>
      </c>
      <c r="AB10" s="64">
        <f t="shared" si="8"/>
        <v>5.1256281407035177E-2</v>
      </c>
      <c r="AC10" s="58">
        <v>5</v>
      </c>
      <c r="AD10" s="11" t="s">
        <v>24</v>
      </c>
      <c r="AE10" s="38">
        <f t="shared" si="9"/>
        <v>0.26495186229699502</v>
      </c>
      <c r="AF10" s="38">
        <f t="shared" si="10"/>
        <v>4.1570438799076209E-2</v>
      </c>
    </row>
    <row r="11" spans="1:51" s="12" customFormat="1" ht="13.5" customHeight="1">
      <c r="A11" s="81"/>
      <c r="B11" s="264"/>
      <c r="C11" s="332"/>
      <c r="D11" s="76" t="s">
        <v>74</v>
      </c>
      <c r="E11" s="75">
        <v>64</v>
      </c>
      <c r="F11" s="75">
        <v>11</v>
      </c>
      <c r="G11" s="13">
        <f t="shared" si="0"/>
        <v>0.171875</v>
      </c>
      <c r="H11" s="103">
        <v>343</v>
      </c>
      <c r="I11" s="75">
        <v>40</v>
      </c>
      <c r="J11" s="13">
        <f t="shared" si="1"/>
        <v>0.11661807580174927</v>
      </c>
      <c r="K11" s="103">
        <v>33732</v>
      </c>
      <c r="L11" s="75">
        <v>10272</v>
      </c>
      <c r="M11" s="13">
        <f t="shared" si="2"/>
        <v>0.30451796513696194</v>
      </c>
      <c r="N11" s="103">
        <v>29600</v>
      </c>
      <c r="O11" s="75">
        <v>8642</v>
      </c>
      <c r="P11" s="13">
        <f t="shared" si="3"/>
        <v>0.29195945945945945</v>
      </c>
      <c r="Q11" s="103">
        <v>17734</v>
      </c>
      <c r="R11" s="75">
        <v>3603</v>
      </c>
      <c r="S11" s="13">
        <f t="shared" si="4"/>
        <v>0.20316905379497011</v>
      </c>
      <c r="T11" s="103">
        <v>7714</v>
      </c>
      <c r="U11" s="75">
        <v>985</v>
      </c>
      <c r="V11" s="13">
        <f t="shared" si="5"/>
        <v>0.12768991444127561</v>
      </c>
      <c r="W11" s="103">
        <v>2362</v>
      </c>
      <c r="X11" s="75">
        <v>159</v>
      </c>
      <c r="Y11" s="13">
        <f t="shared" si="6"/>
        <v>6.7315834038950043E-2</v>
      </c>
      <c r="Z11" s="103">
        <f t="shared" si="7"/>
        <v>91549</v>
      </c>
      <c r="AA11" s="75">
        <f t="shared" si="7"/>
        <v>23712</v>
      </c>
      <c r="AB11" s="13">
        <f t="shared" si="8"/>
        <v>0.25900883679778042</v>
      </c>
      <c r="AC11" s="58">
        <v>6</v>
      </c>
      <c r="AD11" s="11" t="s">
        <v>34</v>
      </c>
      <c r="AE11" s="38">
        <f t="shared" si="9"/>
        <v>0.18270765592669228</v>
      </c>
      <c r="AF11" s="38">
        <f t="shared" si="10"/>
        <v>3.6960985626283367E-2</v>
      </c>
    </row>
    <row r="12" spans="1:51" s="12" customFormat="1" ht="13.5" customHeight="1">
      <c r="A12" s="81"/>
      <c r="B12" s="262">
        <v>3</v>
      </c>
      <c r="C12" s="329" t="s">
        <v>12</v>
      </c>
      <c r="D12" s="80" t="s">
        <v>229</v>
      </c>
      <c r="E12" s="101">
        <v>160</v>
      </c>
      <c r="F12" s="79">
        <v>34</v>
      </c>
      <c r="G12" s="77">
        <f t="shared" si="0"/>
        <v>0.21249999999999999</v>
      </c>
      <c r="H12" s="101">
        <v>763</v>
      </c>
      <c r="I12" s="79">
        <v>118</v>
      </c>
      <c r="J12" s="77">
        <f t="shared" si="1"/>
        <v>0.15465268676277852</v>
      </c>
      <c r="K12" s="101">
        <v>53674</v>
      </c>
      <c r="L12" s="79">
        <v>13805</v>
      </c>
      <c r="M12" s="77">
        <f t="shared" si="2"/>
        <v>0.25720087938294145</v>
      </c>
      <c r="N12" s="101">
        <v>48070</v>
      </c>
      <c r="O12" s="79">
        <v>10564</v>
      </c>
      <c r="P12" s="77">
        <f t="shared" si="3"/>
        <v>0.21976284584980238</v>
      </c>
      <c r="Q12" s="101">
        <v>27252</v>
      </c>
      <c r="R12" s="79">
        <v>4264</v>
      </c>
      <c r="S12" s="77">
        <f t="shared" si="4"/>
        <v>0.15646558050785264</v>
      </c>
      <c r="T12" s="101">
        <v>10700</v>
      </c>
      <c r="U12" s="79">
        <v>1050</v>
      </c>
      <c r="V12" s="77">
        <f t="shared" si="5"/>
        <v>9.8130841121495324E-2</v>
      </c>
      <c r="W12" s="101">
        <v>3218</v>
      </c>
      <c r="X12" s="79">
        <v>166</v>
      </c>
      <c r="Y12" s="77">
        <f t="shared" si="6"/>
        <v>5.158483530142946E-2</v>
      </c>
      <c r="Z12" s="101">
        <f t="shared" si="7"/>
        <v>143837</v>
      </c>
      <c r="AA12" s="79">
        <f t="shared" si="7"/>
        <v>30001</v>
      </c>
      <c r="AB12" s="77">
        <f t="shared" si="8"/>
        <v>0.20857637464630102</v>
      </c>
      <c r="AC12" s="58">
        <v>7</v>
      </c>
      <c r="AD12" s="11" t="s">
        <v>43</v>
      </c>
      <c r="AE12" s="38">
        <f t="shared" si="9"/>
        <v>0.19750919898103594</v>
      </c>
      <c r="AF12" s="38">
        <f t="shared" si="10"/>
        <v>5.5093555093555097E-2</v>
      </c>
    </row>
    <row r="13" spans="1:51" s="12" customFormat="1" ht="13.5" customHeight="1">
      <c r="B13" s="263"/>
      <c r="C13" s="330"/>
      <c r="D13" s="66" t="s">
        <v>242</v>
      </c>
      <c r="E13" s="116">
        <v>3</v>
      </c>
      <c r="F13" s="65">
        <v>0</v>
      </c>
      <c r="G13" s="64">
        <f t="shared" si="0"/>
        <v>0</v>
      </c>
      <c r="H13" s="116">
        <v>12</v>
      </c>
      <c r="I13" s="65">
        <v>2</v>
      </c>
      <c r="J13" s="64">
        <f t="shared" si="1"/>
        <v>0.16666666666666666</v>
      </c>
      <c r="K13" s="116">
        <v>716</v>
      </c>
      <c r="L13" s="65">
        <v>88</v>
      </c>
      <c r="M13" s="64">
        <f t="shared" si="2"/>
        <v>0.12290502793296089</v>
      </c>
      <c r="N13" s="116">
        <v>605</v>
      </c>
      <c r="O13" s="65">
        <v>75</v>
      </c>
      <c r="P13" s="64">
        <f t="shared" si="3"/>
        <v>0.12396694214876033</v>
      </c>
      <c r="Q13" s="116">
        <v>358</v>
      </c>
      <c r="R13" s="65">
        <v>12</v>
      </c>
      <c r="S13" s="64">
        <f t="shared" si="4"/>
        <v>3.3519553072625698E-2</v>
      </c>
      <c r="T13" s="116">
        <v>220</v>
      </c>
      <c r="U13" s="65">
        <v>3</v>
      </c>
      <c r="V13" s="64">
        <f t="shared" si="5"/>
        <v>1.3636363636363636E-2</v>
      </c>
      <c r="W13" s="116">
        <v>81</v>
      </c>
      <c r="X13" s="65">
        <v>1</v>
      </c>
      <c r="Y13" s="64">
        <f t="shared" si="6"/>
        <v>1.2345679012345678E-2</v>
      </c>
      <c r="Z13" s="116">
        <f t="shared" si="7"/>
        <v>1995</v>
      </c>
      <c r="AA13" s="65">
        <f t="shared" si="7"/>
        <v>181</v>
      </c>
      <c r="AB13" s="64">
        <f t="shared" si="8"/>
        <v>9.0726817042606517E-2</v>
      </c>
      <c r="AC13" s="58">
        <v>8</v>
      </c>
      <c r="AD13" s="11" t="s">
        <v>56</v>
      </c>
      <c r="AE13" s="38">
        <f t="shared" si="9"/>
        <v>0.13131993443090301</v>
      </c>
      <c r="AF13" s="38">
        <f t="shared" si="10"/>
        <v>3.9712716518800172E-2</v>
      </c>
    </row>
    <row r="14" spans="1:51" s="12" customFormat="1" ht="13.5" customHeight="1">
      <c r="B14" s="264"/>
      <c r="C14" s="332"/>
      <c r="D14" s="76" t="s">
        <v>74</v>
      </c>
      <c r="E14" s="75">
        <v>163</v>
      </c>
      <c r="F14" s="75">
        <v>34</v>
      </c>
      <c r="G14" s="13">
        <f t="shared" si="0"/>
        <v>0.20858895705521471</v>
      </c>
      <c r="H14" s="103">
        <v>775</v>
      </c>
      <c r="I14" s="75">
        <v>120</v>
      </c>
      <c r="J14" s="13">
        <f t="shared" si="1"/>
        <v>0.15483870967741936</v>
      </c>
      <c r="K14" s="103">
        <v>54390</v>
      </c>
      <c r="L14" s="75">
        <v>13893</v>
      </c>
      <c r="M14" s="13">
        <f t="shared" si="2"/>
        <v>0.25543298400441256</v>
      </c>
      <c r="N14" s="103">
        <v>48675</v>
      </c>
      <c r="O14" s="75">
        <v>10639</v>
      </c>
      <c r="P14" s="13">
        <f t="shared" si="3"/>
        <v>0.21857216230097587</v>
      </c>
      <c r="Q14" s="103">
        <v>27610</v>
      </c>
      <c r="R14" s="75">
        <v>4276</v>
      </c>
      <c r="S14" s="13">
        <f t="shared" si="4"/>
        <v>0.15487142339731982</v>
      </c>
      <c r="T14" s="103">
        <v>10920</v>
      </c>
      <c r="U14" s="75">
        <v>1053</v>
      </c>
      <c r="V14" s="13">
        <f t="shared" si="5"/>
        <v>9.6428571428571433E-2</v>
      </c>
      <c r="W14" s="103">
        <v>3299</v>
      </c>
      <c r="X14" s="75">
        <v>167</v>
      </c>
      <c r="Y14" s="13">
        <f t="shared" si="6"/>
        <v>5.0621400424371021E-2</v>
      </c>
      <c r="Z14" s="103">
        <f t="shared" si="7"/>
        <v>145832</v>
      </c>
      <c r="AA14" s="75">
        <f t="shared" si="7"/>
        <v>30182</v>
      </c>
      <c r="AB14" s="13">
        <f t="shared" si="8"/>
        <v>0.20696417795819846</v>
      </c>
      <c r="AC14" s="58">
        <v>9</v>
      </c>
      <c r="AD14" s="11" t="s">
        <v>144</v>
      </c>
      <c r="AE14" s="38">
        <f t="shared" si="9"/>
        <v>0.20119030890653178</v>
      </c>
      <c r="AF14" s="38">
        <f t="shared" si="10"/>
        <v>6.1475807233588677E-2</v>
      </c>
    </row>
    <row r="15" spans="1:51" s="12" customFormat="1" ht="13.5" customHeight="1">
      <c r="B15" s="262">
        <v>4</v>
      </c>
      <c r="C15" s="329" t="s">
        <v>20</v>
      </c>
      <c r="D15" s="80" t="s">
        <v>229</v>
      </c>
      <c r="E15" s="101">
        <v>87</v>
      </c>
      <c r="F15" s="79">
        <v>10</v>
      </c>
      <c r="G15" s="77">
        <f t="shared" si="0"/>
        <v>0.11494252873563218</v>
      </c>
      <c r="H15" s="101">
        <v>263</v>
      </c>
      <c r="I15" s="79">
        <v>38</v>
      </c>
      <c r="J15" s="77">
        <f t="shared" si="1"/>
        <v>0.14448669201520911</v>
      </c>
      <c r="K15" s="101">
        <v>36772</v>
      </c>
      <c r="L15" s="79">
        <v>9424</v>
      </c>
      <c r="M15" s="77">
        <f t="shared" si="2"/>
        <v>0.2562819536603938</v>
      </c>
      <c r="N15" s="101">
        <v>34095</v>
      </c>
      <c r="O15" s="79">
        <v>7457</v>
      </c>
      <c r="P15" s="77">
        <f t="shared" si="3"/>
        <v>0.21871242117612552</v>
      </c>
      <c r="Q15" s="101">
        <v>20519</v>
      </c>
      <c r="R15" s="79">
        <v>3213</v>
      </c>
      <c r="S15" s="77">
        <f t="shared" si="4"/>
        <v>0.15658657829328915</v>
      </c>
      <c r="T15" s="101">
        <v>7805</v>
      </c>
      <c r="U15" s="79">
        <v>832</v>
      </c>
      <c r="V15" s="77">
        <f t="shared" si="5"/>
        <v>0.10659833440102498</v>
      </c>
      <c r="W15" s="101">
        <v>2340</v>
      </c>
      <c r="X15" s="79">
        <v>192</v>
      </c>
      <c r="Y15" s="77">
        <f t="shared" si="6"/>
        <v>8.2051282051282051E-2</v>
      </c>
      <c r="Z15" s="101">
        <f t="shared" si="7"/>
        <v>101881</v>
      </c>
      <c r="AA15" s="79">
        <f t="shared" si="7"/>
        <v>21166</v>
      </c>
      <c r="AB15" s="77">
        <f t="shared" si="8"/>
        <v>0.20775218146661301</v>
      </c>
    </row>
    <row r="16" spans="1:51" s="12" customFormat="1" ht="13.5" customHeight="1">
      <c r="B16" s="263"/>
      <c r="C16" s="330"/>
      <c r="D16" s="66" t="s">
        <v>242</v>
      </c>
      <c r="E16" s="116">
        <v>1</v>
      </c>
      <c r="F16" s="65">
        <v>0</v>
      </c>
      <c r="G16" s="64">
        <f t="shared" si="0"/>
        <v>0</v>
      </c>
      <c r="H16" s="116">
        <v>4</v>
      </c>
      <c r="I16" s="65">
        <v>0</v>
      </c>
      <c r="J16" s="64">
        <f t="shared" si="1"/>
        <v>0</v>
      </c>
      <c r="K16" s="116">
        <v>238</v>
      </c>
      <c r="L16" s="65">
        <v>16</v>
      </c>
      <c r="M16" s="64">
        <f t="shared" si="2"/>
        <v>6.7226890756302518E-2</v>
      </c>
      <c r="N16" s="116">
        <v>158</v>
      </c>
      <c r="O16" s="65">
        <v>10</v>
      </c>
      <c r="P16" s="64">
        <f t="shared" si="3"/>
        <v>6.3291139240506333E-2</v>
      </c>
      <c r="Q16" s="116">
        <v>161</v>
      </c>
      <c r="R16" s="65">
        <v>0</v>
      </c>
      <c r="S16" s="64">
        <f t="shared" si="4"/>
        <v>0</v>
      </c>
      <c r="T16" s="116">
        <v>117</v>
      </c>
      <c r="U16" s="65">
        <v>3</v>
      </c>
      <c r="V16" s="64">
        <f t="shared" si="5"/>
        <v>2.564102564102564E-2</v>
      </c>
      <c r="W16" s="116">
        <v>44</v>
      </c>
      <c r="X16" s="65">
        <v>0</v>
      </c>
      <c r="Y16" s="64">
        <f t="shared" si="6"/>
        <v>0</v>
      </c>
      <c r="Z16" s="116">
        <f t="shared" si="7"/>
        <v>723</v>
      </c>
      <c r="AA16" s="65">
        <f t="shared" si="7"/>
        <v>29</v>
      </c>
      <c r="AB16" s="64">
        <f t="shared" si="8"/>
        <v>4.0110650069156296E-2</v>
      </c>
    </row>
    <row r="17" spans="2:28" s="12" customFormat="1" ht="13.5" customHeight="1">
      <c r="B17" s="264"/>
      <c r="C17" s="332"/>
      <c r="D17" s="76" t="s">
        <v>74</v>
      </c>
      <c r="E17" s="75">
        <v>88</v>
      </c>
      <c r="F17" s="75">
        <v>10</v>
      </c>
      <c r="G17" s="13">
        <f t="shared" si="0"/>
        <v>0.11363636363636363</v>
      </c>
      <c r="H17" s="103">
        <v>267</v>
      </c>
      <c r="I17" s="75">
        <v>38</v>
      </c>
      <c r="J17" s="13">
        <f t="shared" si="1"/>
        <v>0.14232209737827714</v>
      </c>
      <c r="K17" s="103">
        <v>37010</v>
      </c>
      <c r="L17" s="75">
        <v>9440</v>
      </c>
      <c r="M17" s="13">
        <f t="shared" si="2"/>
        <v>0.25506619832477706</v>
      </c>
      <c r="N17" s="103">
        <v>34253</v>
      </c>
      <c r="O17" s="75">
        <v>7467</v>
      </c>
      <c r="P17" s="13">
        <f t="shared" si="3"/>
        <v>0.21799550404344145</v>
      </c>
      <c r="Q17" s="103">
        <v>20680</v>
      </c>
      <c r="R17" s="75">
        <v>3213</v>
      </c>
      <c r="S17" s="13">
        <f t="shared" si="4"/>
        <v>0.15536750483558995</v>
      </c>
      <c r="T17" s="103">
        <v>7922</v>
      </c>
      <c r="U17" s="75">
        <v>835</v>
      </c>
      <c r="V17" s="13">
        <f t="shared" si="5"/>
        <v>0.10540267609189599</v>
      </c>
      <c r="W17" s="103">
        <v>2384</v>
      </c>
      <c r="X17" s="75">
        <v>192</v>
      </c>
      <c r="Y17" s="13">
        <f t="shared" si="6"/>
        <v>8.0536912751677847E-2</v>
      </c>
      <c r="Z17" s="103">
        <f t="shared" si="7"/>
        <v>102604</v>
      </c>
      <c r="AA17" s="75">
        <f t="shared" si="7"/>
        <v>21195</v>
      </c>
      <c r="AB17" s="13">
        <f t="shared" si="8"/>
        <v>0.20657089392226424</v>
      </c>
    </row>
    <row r="18" spans="2:28" s="12" customFormat="1" ht="13.5" customHeight="1">
      <c r="B18" s="262">
        <v>5</v>
      </c>
      <c r="C18" s="329" t="s">
        <v>24</v>
      </c>
      <c r="D18" s="80" t="s">
        <v>229</v>
      </c>
      <c r="E18" s="101">
        <v>96</v>
      </c>
      <c r="F18" s="79">
        <v>19</v>
      </c>
      <c r="G18" s="77">
        <f t="shared" si="0"/>
        <v>0.19791666666666666</v>
      </c>
      <c r="H18" s="101">
        <v>388</v>
      </c>
      <c r="I18" s="79">
        <v>63</v>
      </c>
      <c r="J18" s="77">
        <f t="shared" si="1"/>
        <v>0.16237113402061856</v>
      </c>
      <c r="K18" s="101">
        <v>29842</v>
      </c>
      <c r="L18" s="79">
        <v>9579</v>
      </c>
      <c r="M18" s="77">
        <f t="shared" si="2"/>
        <v>0.32099055023121775</v>
      </c>
      <c r="N18" s="101">
        <v>26495</v>
      </c>
      <c r="O18" s="79">
        <v>7578</v>
      </c>
      <c r="P18" s="77">
        <f t="shared" si="3"/>
        <v>0.28601622947725985</v>
      </c>
      <c r="Q18" s="101">
        <v>16221</v>
      </c>
      <c r="R18" s="79">
        <v>3373</v>
      </c>
      <c r="S18" s="77">
        <f t="shared" si="4"/>
        <v>0.20794032427100673</v>
      </c>
      <c r="T18" s="101">
        <v>7060</v>
      </c>
      <c r="U18" s="79">
        <v>1000</v>
      </c>
      <c r="V18" s="77">
        <f t="shared" si="5"/>
        <v>0.14164305949008499</v>
      </c>
      <c r="W18" s="101">
        <v>2162</v>
      </c>
      <c r="X18" s="79">
        <v>184</v>
      </c>
      <c r="Y18" s="77">
        <f t="shared" si="6"/>
        <v>8.5106382978723402E-2</v>
      </c>
      <c r="Z18" s="101">
        <f t="shared" si="7"/>
        <v>82264</v>
      </c>
      <c r="AA18" s="79">
        <f t="shared" si="7"/>
        <v>21796</v>
      </c>
      <c r="AB18" s="77">
        <f t="shared" si="8"/>
        <v>0.26495186229699502</v>
      </c>
    </row>
    <row r="19" spans="2:28" s="12" customFormat="1" ht="13.5" customHeight="1">
      <c r="B19" s="263"/>
      <c r="C19" s="330"/>
      <c r="D19" s="66" t="s">
        <v>242</v>
      </c>
      <c r="E19" s="116">
        <v>0</v>
      </c>
      <c r="F19" s="65">
        <v>0</v>
      </c>
      <c r="G19" s="64" t="str">
        <f t="shared" si="0"/>
        <v>-</v>
      </c>
      <c r="H19" s="116">
        <v>3</v>
      </c>
      <c r="I19" s="65">
        <v>0</v>
      </c>
      <c r="J19" s="64">
        <f t="shared" si="1"/>
        <v>0</v>
      </c>
      <c r="K19" s="116">
        <v>116</v>
      </c>
      <c r="L19" s="65">
        <v>10</v>
      </c>
      <c r="M19" s="64">
        <f t="shared" si="2"/>
        <v>8.6206896551724144E-2</v>
      </c>
      <c r="N19" s="116">
        <v>117</v>
      </c>
      <c r="O19" s="65">
        <v>4</v>
      </c>
      <c r="P19" s="64">
        <f t="shared" si="3"/>
        <v>3.4188034188034191E-2</v>
      </c>
      <c r="Q19" s="116">
        <v>93</v>
      </c>
      <c r="R19" s="65">
        <v>2</v>
      </c>
      <c r="S19" s="64">
        <f t="shared" si="4"/>
        <v>2.1505376344086023E-2</v>
      </c>
      <c r="T19" s="116">
        <v>76</v>
      </c>
      <c r="U19" s="65">
        <v>2</v>
      </c>
      <c r="V19" s="64">
        <f t="shared" si="5"/>
        <v>2.6315789473684209E-2</v>
      </c>
      <c r="W19" s="116">
        <v>28</v>
      </c>
      <c r="X19" s="65">
        <v>0</v>
      </c>
      <c r="Y19" s="64">
        <f t="shared" si="6"/>
        <v>0</v>
      </c>
      <c r="Z19" s="116">
        <f t="shared" si="7"/>
        <v>433</v>
      </c>
      <c r="AA19" s="65">
        <f t="shared" si="7"/>
        <v>18</v>
      </c>
      <c r="AB19" s="64">
        <f t="shared" si="8"/>
        <v>4.1570438799076209E-2</v>
      </c>
    </row>
    <row r="20" spans="2:28" s="12" customFormat="1" ht="13.5" customHeight="1">
      <c r="B20" s="264"/>
      <c r="C20" s="332"/>
      <c r="D20" s="76" t="s">
        <v>74</v>
      </c>
      <c r="E20" s="75">
        <v>96</v>
      </c>
      <c r="F20" s="75">
        <v>19</v>
      </c>
      <c r="G20" s="13">
        <f t="shared" si="0"/>
        <v>0.19791666666666666</v>
      </c>
      <c r="H20" s="103">
        <v>391</v>
      </c>
      <c r="I20" s="75">
        <v>63</v>
      </c>
      <c r="J20" s="13">
        <f t="shared" si="1"/>
        <v>0.16112531969309463</v>
      </c>
      <c r="K20" s="103">
        <v>29958</v>
      </c>
      <c r="L20" s="75">
        <v>9589</v>
      </c>
      <c r="M20" s="13">
        <f t="shared" si="2"/>
        <v>0.32008144735963684</v>
      </c>
      <c r="N20" s="103">
        <v>26612</v>
      </c>
      <c r="O20" s="75">
        <v>7582</v>
      </c>
      <c r="P20" s="13">
        <f t="shared" si="3"/>
        <v>0.28490906358033968</v>
      </c>
      <c r="Q20" s="103">
        <v>16314</v>
      </c>
      <c r="R20" s="75">
        <v>3375</v>
      </c>
      <c r="S20" s="13">
        <f t="shared" si="4"/>
        <v>0.20687752850312616</v>
      </c>
      <c r="T20" s="103">
        <v>7136</v>
      </c>
      <c r="U20" s="75">
        <v>1002</v>
      </c>
      <c r="V20" s="13">
        <f t="shared" si="5"/>
        <v>0.14041479820627803</v>
      </c>
      <c r="W20" s="103">
        <v>2190</v>
      </c>
      <c r="X20" s="75">
        <v>184</v>
      </c>
      <c r="Y20" s="13">
        <f t="shared" si="6"/>
        <v>8.4018264840182655E-2</v>
      </c>
      <c r="Z20" s="103">
        <f t="shared" si="7"/>
        <v>82697</v>
      </c>
      <c r="AA20" s="75">
        <f t="shared" si="7"/>
        <v>21814</v>
      </c>
      <c r="AB20" s="13">
        <f t="shared" si="8"/>
        <v>0.26378224119375554</v>
      </c>
    </row>
    <row r="21" spans="2:28" s="12" customFormat="1" ht="13.5" customHeight="1">
      <c r="B21" s="262">
        <v>6</v>
      </c>
      <c r="C21" s="329" t="s">
        <v>34</v>
      </c>
      <c r="D21" s="80" t="s">
        <v>229</v>
      </c>
      <c r="E21" s="101">
        <v>306</v>
      </c>
      <c r="F21" s="79">
        <v>41</v>
      </c>
      <c r="G21" s="77">
        <f t="shared" si="0"/>
        <v>0.13398692810457516</v>
      </c>
      <c r="H21" s="101">
        <v>872</v>
      </c>
      <c r="I21" s="79">
        <v>100</v>
      </c>
      <c r="J21" s="77">
        <f t="shared" si="1"/>
        <v>0.11467889908256881</v>
      </c>
      <c r="K21" s="101">
        <v>37046</v>
      </c>
      <c r="L21" s="79">
        <v>8234</v>
      </c>
      <c r="M21" s="77">
        <f t="shared" si="2"/>
        <v>0.22226421206068131</v>
      </c>
      <c r="N21" s="101">
        <v>32712</v>
      </c>
      <c r="O21" s="79">
        <v>6524</v>
      </c>
      <c r="P21" s="77">
        <f t="shared" si="3"/>
        <v>0.19943751528491074</v>
      </c>
      <c r="Q21" s="101">
        <v>19744</v>
      </c>
      <c r="R21" s="79">
        <v>2764</v>
      </c>
      <c r="S21" s="77">
        <f t="shared" si="4"/>
        <v>0.13999189627228525</v>
      </c>
      <c r="T21" s="101">
        <v>8197</v>
      </c>
      <c r="U21" s="79">
        <v>728</v>
      </c>
      <c r="V21" s="77">
        <f t="shared" si="5"/>
        <v>8.8812980358667803E-2</v>
      </c>
      <c r="W21" s="101">
        <v>2613</v>
      </c>
      <c r="X21" s="79">
        <v>152</v>
      </c>
      <c r="Y21" s="77">
        <f t="shared" si="6"/>
        <v>5.8170685036356681E-2</v>
      </c>
      <c r="Z21" s="101">
        <f t="shared" si="7"/>
        <v>101490</v>
      </c>
      <c r="AA21" s="79">
        <f t="shared" si="7"/>
        <v>18543</v>
      </c>
      <c r="AB21" s="77">
        <f t="shared" si="8"/>
        <v>0.18270765592669228</v>
      </c>
    </row>
    <row r="22" spans="2:28" s="12" customFormat="1" ht="13.5" customHeight="1">
      <c r="B22" s="263"/>
      <c r="C22" s="330"/>
      <c r="D22" s="66" t="s">
        <v>242</v>
      </c>
      <c r="E22" s="116">
        <v>3</v>
      </c>
      <c r="F22" s="65">
        <v>0</v>
      </c>
      <c r="G22" s="64">
        <f t="shared" si="0"/>
        <v>0</v>
      </c>
      <c r="H22" s="116">
        <v>1</v>
      </c>
      <c r="I22" s="65">
        <v>0</v>
      </c>
      <c r="J22" s="64">
        <f t="shared" si="1"/>
        <v>0</v>
      </c>
      <c r="K22" s="116">
        <v>134</v>
      </c>
      <c r="L22" s="65">
        <v>9</v>
      </c>
      <c r="M22" s="64">
        <f t="shared" si="2"/>
        <v>6.7164179104477612E-2</v>
      </c>
      <c r="N22" s="116">
        <v>132</v>
      </c>
      <c r="O22" s="65">
        <v>7</v>
      </c>
      <c r="P22" s="64">
        <f t="shared" si="3"/>
        <v>5.3030303030303032E-2</v>
      </c>
      <c r="Q22" s="116">
        <v>109</v>
      </c>
      <c r="R22" s="65">
        <v>0</v>
      </c>
      <c r="S22" s="64">
        <f t="shared" si="4"/>
        <v>0</v>
      </c>
      <c r="T22" s="116">
        <v>79</v>
      </c>
      <c r="U22" s="65">
        <v>2</v>
      </c>
      <c r="V22" s="64">
        <f t="shared" si="5"/>
        <v>2.5316455696202531E-2</v>
      </c>
      <c r="W22" s="116">
        <v>29</v>
      </c>
      <c r="X22" s="65">
        <v>0</v>
      </c>
      <c r="Y22" s="64">
        <f t="shared" si="6"/>
        <v>0</v>
      </c>
      <c r="Z22" s="116">
        <f t="shared" si="7"/>
        <v>487</v>
      </c>
      <c r="AA22" s="65">
        <f t="shared" si="7"/>
        <v>18</v>
      </c>
      <c r="AB22" s="64">
        <f t="shared" si="8"/>
        <v>3.6960985626283367E-2</v>
      </c>
    </row>
    <row r="23" spans="2:28" s="12" customFormat="1" ht="13.5" customHeight="1">
      <c r="B23" s="264"/>
      <c r="C23" s="332"/>
      <c r="D23" s="76" t="s">
        <v>74</v>
      </c>
      <c r="E23" s="75">
        <v>309</v>
      </c>
      <c r="F23" s="75">
        <v>41</v>
      </c>
      <c r="G23" s="13">
        <f t="shared" si="0"/>
        <v>0.13268608414239483</v>
      </c>
      <c r="H23" s="103">
        <v>873</v>
      </c>
      <c r="I23" s="75">
        <v>100</v>
      </c>
      <c r="J23" s="13">
        <f t="shared" si="1"/>
        <v>0.11454753722794959</v>
      </c>
      <c r="K23" s="103">
        <v>37180</v>
      </c>
      <c r="L23" s="75">
        <v>8243</v>
      </c>
      <c r="M23" s="13">
        <f t="shared" si="2"/>
        <v>0.22170521785906402</v>
      </c>
      <c r="N23" s="103">
        <v>32844</v>
      </c>
      <c r="O23" s="75">
        <v>6531</v>
      </c>
      <c r="P23" s="13">
        <f t="shared" si="3"/>
        <v>0.19884910485933505</v>
      </c>
      <c r="Q23" s="103">
        <v>19853</v>
      </c>
      <c r="R23" s="75">
        <v>2764</v>
      </c>
      <c r="S23" s="13">
        <f t="shared" si="4"/>
        <v>0.13922329119024832</v>
      </c>
      <c r="T23" s="103">
        <v>8276</v>
      </c>
      <c r="U23" s="75">
        <v>730</v>
      </c>
      <c r="V23" s="13">
        <f t="shared" si="5"/>
        <v>8.8206863218946358E-2</v>
      </c>
      <c r="W23" s="103">
        <v>2642</v>
      </c>
      <c r="X23" s="75">
        <v>152</v>
      </c>
      <c r="Y23" s="13">
        <f t="shared" si="6"/>
        <v>5.7532172596517793E-2</v>
      </c>
      <c r="Z23" s="103">
        <f t="shared" si="7"/>
        <v>101977</v>
      </c>
      <c r="AA23" s="75">
        <f t="shared" si="7"/>
        <v>18561</v>
      </c>
      <c r="AB23" s="13">
        <f t="shared" si="8"/>
        <v>0.18201163007344792</v>
      </c>
    </row>
    <row r="24" spans="2:28" s="12" customFormat="1" ht="13.5" customHeight="1">
      <c r="B24" s="262">
        <v>7</v>
      </c>
      <c r="C24" s="329" t="s">
        <v>43</v>
      </c>
      <c r="D24" s="80" t="s">
        <v>229</v>
      </c>
      <c r="E24" s="101">
        <v>358</v>
      </c>
      <c r="F24" s="79">
        <v>56</v>
      </c>
      <c r="G24" s="77">
        <f t="shared" si="0"/>
        <v>0.15642458100558659</v>
      </c>
      <c r="H24" s="101">
        <v>886</v>
      </c>
      <c r="I24" s="79">
        <v>105</v>
      </c>
      <c r="J24" s="77">
        <f t="shared" si="1"/>
        <v>0.11851015801354402</v>
      </c>
      <c r="K24" s="101">
        <v>38822</v>
      </c>
      <c r="L24" s="79">
        <v>9524</v>
      </c>
      <c r="M24" s="77">
        <f t="shared" si="2"/>
        <v>0.24532481582607799</v>
      </c>
      <c r="N24" s="101">
        <v>33600</v>
      </c>
      <c r="O24" s="79">
        <v>7085</v>
      </c>
      <c r="P24" s="77">
        <f t="shared" si="3"/>
        <v>0.21086309523809524</v>
      </c>
      <c r="Q24" s="101">
        <v>20730</v>
      </c>
      <c r="R24" s="79">
        <v>3066</v>
      </c>
      <c r="S24" s="77">
        <f t="shared" si="4"/>
        <v>0.14790159189580318</v>
      </c>
      <c r="T24" s="101">
        <v>8929</v>
      </c>
      <c r="U24" s="79">
        <v>919</v>
      </c>
      <c r="V24" s="77">
        <f t="shared" si="5"/>
        <v>0.10292305969313473</v>
      </c>
      <c r="W24" s="101">
        <v>2665</v>
      </c>
      <c r="X24" s="79">
        <v>179</v>
      </c>
      <c r="Y24" s="77">
        <f t="shared" si="6"/>
        <v>6.7166979362101309E-2</v>
      </c>
      <c r="Z24" s="101">
        <f t="shared" si="7"/>
        <v>105990</v>
      </c>
      <c r="AA24" s="79">
        <f t="shared" si="7"/>
        <v>20934</v>
      </c>
      <c r="AB24" s="77">
        <f t="shared" si="8"/>
        <v>0.19750919898103594</v>
      </c>
    </row>
    <row r="25" spans="2:28" s="12" customFormat="1" ht="13.5" customHeight="1">
      <c r="B25" s="263"/>
      <c r="C25" s="330"/>
      <c r="D25" s="66" t="s">
        <v>242</v>
      </c>
      <c r="E25" s="116">
        <v>2</v>
      </c>
      <c r="F25" s="65">
        <v>0</v>
      </c>
      <c r="G25" s="64">
        <f t="shared" si="0"/>
        <v>0</v>
      </c>
      <c r="H25" s="116">
        <v>8</v>
      </c>
      <c r="I25" s="65">
        <v>0</v>
      </c>
      <c r="J25" s="64">
        <f t="shared" si="1"/>
        <v>0</v>
      </c>
      <c r="K25" s="116">
        <v>411</v>
      </c>
      <c r="L25" s="65">
        <v>32</v>
      </c>
      <c r="M25" s="64">
        <f t="shared" si="2"/>
        <v>7.785888077858881E-2</v>
      </c>
      <c r="N25" s="116">
        <v>250</v>
      </c>
      <c r="O25" s="65">
        <v>12</v>
      </c>
      <c r="P25" s="64">
        <f t="shared" si="3"/>
        <v>4.8000000000000001E-2</v>
      </c>
      <c r="Q25" s="116">
        <v>164</v>
      </c>
      <c r="R25" s="65">
        <v>7</v>
      </c>
      <c r="S25" s="64">
        <f t="shared" si="4"/>
        <v>4.2682926829268296E-2</v>
      </c>
      <c r="T25" s="116">
        <v>100</v>
      </c>
      <c r="U25" s="65">
        <v>1</v>
      </c>
      <c r="V25" s="64">
        <f t="shared" si="5"/>
        <v>0.01</v>
      </c>
      <c r="W25" s="116">
        <v>27</v>
      </c>
      <c r="X25" s="65">
        <v>1</v>
      </c>
      <c r="Y25" s="64">
        <f t="shared" si="6"/>
        <v>3.7037037037037035E-2</v>
      </c>
      <c r="Z25" s="116">
        <f t="shared" si="7"/>
        <v>962</v>
      </c>
      <c r="AA25" s="65">
        <f t="shared" si="7"/>
        <v>53</v>
      </c>
      <c r="AB25" s="64">
        <f t="shared" si="8"/>
        <v>5.5093555093555097E-2</v>
      </c>
    </row>
    <row r="26" spans="2:28" s="12" customFormat="1" ht="13.5" customHeight="1">
      <c r="B26" s="264"/>
      <c r="C26" s="332"/>
      <c r="D26" s="76" t="s">
        <v>74</v>
      </c>
      <c r="E26" s="75">
        <v>360</v>
      </c>
      <c r="F26" s="75">
        <v>56</v>
      </c>
      <c r="G26" s="13">
        <f t="shared" si="0"/>
        <v>0.15555555555555556</v>
      </c>
      <c r="H26" s="103">
        <v>894</v>
      </c>
      <c r="I26" s="75">
        <v>105</v>
      </c>
      <c r="J26" s="13">
        <f t="shared" si="1"/>
        <v>0.1174496644295302</v>
      </c>
      <c r="K26" s="103">
        <v>39233</v>
      </c>
      <c r="L26" s="75">
        <v>9556</v>
      </c>
      <c r="M26" s="13">
        <f t="shared" si="2"/>
        <v>0.2435704636403028</v>
      </c>
      <c r="N26" s="103">
        <v>33850</v>
      </c>
      <c r="O26" s="75">
        <v>7097</v>
      </c>
      <c r="P26" s="13">
        <f t="shared" si="3"/>
        <v>0.2096602658788774</v>
      </c>
      <c r="Q26" s="103">
        <v>20894</v>
      </c>
      <c r="R26" s="75">
        <v>3073</v>
      </c>
      <c r="S26" s="13">
        <f t="shared" si="4"/>
        <v>0.14707571551641618</v>
      </c>
      <c r="T26" s="103">
        <v>9029</v>
      </c>
      <c r="U26" s="75">
        <v>920</v>
      </c>
      <c r="V26" s="13">
        <f t="shared" si="5"/>
        <v>0.10189389744157715</v>
      </c>
      <c r="W26" s="103">
        <v>2692</v>
      </c>
      <c r="X26" s="75">
        <v>180</v>
      </c>
      <c r="Y26" s="13">
        <f t="shared" si="6"/>
        <v>6.6864784546805348E-2</v>
      </c>
      <c r="Z26" s="103">
        <f t="shared" si="7"/>
        <v>106952</v>
      </c>
      <c r="AA26" s="75">
        <f t="shared" si="7"/>
        <v>20987</v>
      </c>
      <c r="AB26" s="13">
        <f t="shared" si="8"/>
        <v>0.19622821452614256</v>
      </c>
    </row>
    <row r="27" spans="2:28" s="12" customFormat="1" ht="13.5" customHeight="1">
      <c r="B27" s="262">
        <v>8</v>
      </c>
      <c r="C27" s="329" t="s">
        <v>56</v>
      </c>
      <c r="D27" s="80" t="s">
        <v>229</v>
      </c>
      <c r="E27" s="101">
        <v>695</v>
      </c>
      <c r="F27" s="79">
        <v>71</v>
      </c>
      <c r="G27" s="77">
        <f t="shared" si="0"/>
        <v>0.10215827338129496</v>
      </c>
      <c r="H27" s="101">
        <v>2347</v>
      </c>
      <c r="I27" s="79">
        <v>200</v>
      </c>
      <c r="J27" s="77">
        <f t="shared" si="1"/>
        <v>8.5215168299957386E-2</v>
      </c>
      <c r="K27" s="101">
        <v>93851</v>
      </c>
      <c r="L27" s="79">
        <v>15573</v>
      </c>
      <c r="M27" s="77">
        <f t="shared" si="2"/>
        <v>0.16593323459526271</v>
      </c>
      <c r="N27" s="101">
        <v>88385</v>
      </c>
      <c r="O27" s="79">
        <v>12421</v>
      </c>
      <c r="P27" s="77">
        <f t="shared" si="3"/>
        <v>0.14053289585336878</v>
      </c>
      <c r="Q27" s="101">
        <v>60793</v>
      </c>
      <c r="R27" s="79">
        <v>6185</v>
      </c>
      <c r="S27" s="77">
        <f t="shared" si="4"/>
        <v>0.10173868701988716</v>
      </c>
      <c r="T27" s="101">
        <v>26614</v>
      </c>
      <c r="U27" s="79">
        <v>1975</v>
      </c>
      <c r="V27" s="77">
        <f t="shared" si="5"/>
        <v>7.4209062899225978E-2</v>
      </c>
      <c r="W27" s="101">
        <v>7935</v>
      </c>
      <c r="X27" s="79">
        <v>426</v>
      </c>
      <c r="Y27" s="77">
        <f t="shared" si="6"/>
        <v>5.3686200378071834E-2</v>
      </c>
      <c r="Z27" s="101">
        <f t="shared" si="7"/>
        <v>280620</v>
      </c>
      <c r="AA27" s="79">
        <f t="shared" si="7"/>
        <v>36851</v>
      </c>
      <c r="AB27" s="77">
        <f t="shared" si="8"/>
        <v>0.13131993443090301</v>
      </c>
    </row>
    <row r="28" spans="2:28" s="12" customFormat="1" ht="13.5" customHeight="1">
      <c r="B28" s="263"/>
      <c r="C28" s="330"/>
      <c r="D28" s="66" t="s">
        <v>242</v>
      </c>
      <c r="E28" s="116">
        <v>8</v>
      </c>
      <c r="F28" s="65">
        <v>0</v>
      </c>
      <c r="G28" s="64">
        <f t="shared" si="0"/>
        <v>0</v>
      </c>
      <c r="H28" s="116">
        <v>15</v>
      </c>
      <c r="I28" s="65">
        <v>0</v>
      </c>
      <c r="J28" s="64">
        <f t="shared" si="1"/>
        <v>0</v>
      </c>
      <c r="K28" s="116">
        <v>721</v>
      </c>
      <c r="L28" s="65">
        <v>61</v>
      </c>
      <c r="M28" s="64">
        <f t="shared" si="2"/>
        <v>8.4604715672676842E-2</v>
      </c>
      <c r="N28" s="116">
        <v>553</v>
      </c>
      <c r="O28" s="65">
        <v>24</v>
      </c>
      <c r="P28" s="64">
        <f t="shared" si="3"/>
        <v>4.3399638336347197E-2</v>
      </c>
      <c r="Q28" s="116">
        <v>492</v>
      </c>
      <c r="R28" s="65">
        <v>6</v>
      </c>
      <c r="S28" s="64">
        <f t="shared" si="4"/>
        <v>1.2195121951219513E-2</v>
      </c>
      <c r="T28" s="116">
        <v>433</v>
      </c>
      <c r="U28" s="65">
        <v>3</v>
      </c>
      <c r="V28" s="64">
        <f t="shared" si="5"/>
        <v>6.9284064665127024E-3</v>
      </c>
      <c r="W28" s="116">
        <v>145</v>
      </c>
      <c r="X28" s="65">
        <v>0</v>
      </c>
      <c r="Y28" s="64">
        <f t="shared" si="6"/>
        <v>0</v>
      </c>
      <c r="Z28" s="116">
        <f t="shared" si="7"/>
        <v>2367</v>
      </c>
      <c r="AA28" s="65">
        <f t="shared" si="7"/>
        <v>94</v>
      </c>
      <c r="AB28" s="64">
        <f t="shared" si="8"/>
        <v>3.9712716518800172E-2</v>
      </c>
    </row>
    <row r="29" spans="2:28" s="12" customFormat="1" ht="13.5" customHeight="1" thickBot="1">
      <c r="B29" s="333"/>
      <c r="C29" s="331"/>
      <c r="D29" s="76" t="s">
        <v>74</v>
      </c>
      <c r="E29" s="75">
        <v>703</v>
      </c>
      <c r="F29" s="75">
        <v>71</v>
      </c>
      <c r="G29" s="13">
        <f t="shared" si="0"/>
        <v>0.10099573257467995</v>
      </c>
      <c r="H29" s="103">
        <v>2362</v>
      </c>
      <c r="I29" s="75">
        <v>200</v>
      </c>
      <c r="J29" s="13">
        <f t="shared" si="1"/>
        <v>8.4674005080440304E-2</v>
      </c>
      <c r="K29" s="103">
        <v>94572</v>
      </c>
      <c r="L29" s="75">
        <v>15634</v>
      </c>
      <c r="M29" s="13">
        <f t="shared" si="2"/>
        <v>0.16531320052446813</v>
      </c>
      <c r="N29" s="103">
        <v>88938</v>
      </c>
      <c r="O29" s="75">
        <v>12445</v>
      </c>
      <c r="P29" s="13">
        <f t="shared" si="3"/>
        <v>0.13992893926105826</v>
      </c>
      <c r="Q29" s="103">
        <v>61285</v>
      </c>
      <c r="R29" s="75">
        <v>6191</v>
      </c>
      <c r="S29" s="13">
        <f t="shared" si="4"/>
        <v>0.10101982540589051</v>
      </c>
      <c r="T29" s="103">
        <v>27047</v>
      </c>
      <c r="U29" s="75">
        <v>1978</v>
      </c>
      <c r="V29" s="13">
        <f t="shared" si="5"/>
        <v>7.3131955484896663E-2</v>
      </c>
      <c r="W29" s="103">
        <v>8080</v>
      </c>
      <c r="X29" s="75">
        <v>426</v>
      </c>
      <c r="Y29" s="13">
        <f t="shared" si="6"/>
        <v>5.2722772277227721E-2</v>
      </c>
      <c r="Z29" s="103">
        <f t="shared" si="7"/>
        <v>282987</v>
      </c>
      <c r="AA29" s="75">
        <f t="shared" si="7"/>
        <v>36945</v>
      </c>
      <c r="AB29" s="13">
        <f t="shared" si="8"/>
        <v>0.13055370034665903</v>
      </c>
    </row>
    <row r="30" spans="2:28" s="12" customFormat="1" ht="13.5" customHeight="1" thickTop="1">
      <c r="B30" s="279" t="s">
        <v>144</v>
      </c>
      <c r="C30" s="280"/>
      <c r="D30" s="74" t="s">
        <v>229</v>
      </c>
      <c r="E30" s="104">
        <f t="shared" ref="E30:F32" si="11">SUM(E6,E9,E12,E15,E18,E21,E24,E27)</f>
        <v>1832</v>
      </c>
      <c r="F30" s="73">
        <f t="shared" si="11"/>
        <v>253</v>
      </c>
      <c r="G30" s="71">
        <f t="shared" si="0"/>
        <v>0.13810043668122271</v>
      </c>
      <c r="H30" s="104">
        <f t="shared" ref="H30:I32" si="12">SUM(H6,H9,H12,H15,H18,H21,H24,H27)</f>
        <v>6056</v>
      </c>
      <c r="I30" s="73">
        <f t="shared" si="12"/>
        <v>721</v>
      </c>
      <c r="J30" s="71">
        <f t="shared" si="1"/>
        <v>0.1190554821664465</v>
      </c>
      <c r="K30" s="104">
        <f t="shared" ref="K30:L32" si="13">SUM(K6,K9,K12,K15,K18,K21,K24,K27)</f>
        <v>364304</v>
      </c>
      <c r="L30" s="73">
        <f t="shared" si="13"/>
        <v>90066</v>
      </c>
      <c r="M30" s="71">
        <f t="shared" si="2"/>
        <v>0.24722759014449472</v>
      </c>
      <c r="N30" s="104">
        <f t="shared" ref="N30:O32" si="14">SUM(N6,N9,N12,N15,N18,N21,N24,N27)</f>
        <v>330559</v>
      </c>
      <c r="O30" s="73">
        <f t="shared" si="14"/>
        <v>71852</v>
      </c>
      <c r="P30" s="71">
        <f t="shared" si="3"/>
        <v>0.21736512997679688</v>
      </c>
      <c r="Q30" s="104">
        <f t="shared" ref="Q30:R32" si="15">SUM(Q6,Q9,Q12,Q15,Q18,Q21,Q24,Q27)</f>
        <v>207695</v>
      </c>
      <c r="R30" s="73">
        <f t="shared" si="15"/>
        <v>32282</v>
      </c>
      <c r="S30" s="71">
        <f t="shared" si="4"/>
        <v>0.15542983702063121</v>
      </c>
      <c r="T30" s="104">
        <f t="shared" ref="T30:U32" si="16">SUM(T6,T9,T12,T15,T18,T21,T24,T27)</f>
        <v>87673</v>
      </c>
      <c r="U30" s="73">
        <f t="shared" si="16"/>
        <v>9211</v>
      </c>
      <c r="V30" s="71">
        <f t="shared" si="5"/>
        <v>0.10506085111721968</v>
      </c>
      <c r="W30" s="104">
        <f t="shared" ref="W30:X32" si="17">SUM(W6,W9,W12,W15,W18,W21,W24,W27)</f>
        <v>26657</v>
      </c>
      <c r="X30" s="73">
        <f t="shared" si="17"/>
        <v>1790</v>
      </c>
      <c r="Y30" s="71">
        <f t="shared" si="6"/>
        <v>6.7149341636343174E-2</v>
      </c>
      <c r="Z30" s="104">
        <f t="shared" si="7"/>
        <v>1024776</v>
      </c>
      <c r="AA30" s="73">
        <f t="shared" si="7"/>
        <v>206175</v>
      </c>
      <c r="AB30" s="71">
        <f t="shared" si="8"/>
        <v>0.20119030890653178</v>
      </c>
    </row>
    <row r="31" spans="2:28" s="12" customFormat="1" ht="13.5" customHeight="1">
      <c r="B31" s="281"/>
      <c r="C31" s="282"/>
      <c r="D31" s="66" t="s">
        <v>242</v>
      </c>
      <c r="E31" s="116">
        <f t="shared" si="11"/>
        <v>24</v>
      </c>
      <c r="F31" s="65">
        <f t="shared" si="11"/>
        <v>0</v>
      </c>
      <c r="G31" s="64">
        <f t="shared" si="0"/>
        <v>0</v>
      </c>
      <c r="H31" s="116">
        <f t="shared" si="12"/>
        <v>60</v>
      </c>
      <c r="I31" s="65">
        <f t="shared" si="12"/>
        <v>4</v>
      </c>
      <c r="J31" s="64">
        <f t="shared" si="1"/>
        <v>6.6666666666666666E-2</v>
      </c>
      <c r="K31" s="116">
        <f t="shared" si="13"/>
        <v>3382</v>
      </c>
      <c r="L31" s="65">
        <f t="shared" si="13"/>
        <v>342</v>
      </c>
      <c r="M31" s="64">
        <f t="shared" si="2"/>
        <v>0.10112359550561797</v>
      </c>
      <c r="N31" s="116">
        <f t="shared" si="14"/>
        <v>2565</v>
      </c>
      <c r="O31" s="65">
        <f t="shared" si="14"/>
        <v>207</v>
      </c>
      <c r="P31" s="64">
        <f t="shared" si="3"/>
        <v>8.0701754385964913E-2</v>
      </c>
      <c r="Q31" s="116">
        <f t="shared" si="15"/>
        <v>2102</v>
      </c>
      <c r="R31" s="65">
        <f t="shared" si="15"/>
        <v>58</v>
      </c>
      <c r="S31" s="64">
        <f t="shared" si="4"/>
        <v>2.7592768791627021E-2</v>
      </c>
      <c r="T31" s="116">
        <f t="shared" si="16"/>
        <v>1608</v>
      </c>
      <c r="U31" s="65">
        <f t="shared" si="16"/>
        <v>20</v>
      </c>
      <c r="V31" s="64">
        <f t="shared" si="5"/>
        <v>1.2437810945273632E-2</v>
      </c>
      <c r="W31" s="116">
        <f t="shared" si="17"/>
        <v>572</v>
      </c>
      <c r="X31" s="65">
        <f t="shared" si="17"/>
        <v>3</v>
      </c>
      <c r="Y31" s="64">
        <f t="shared" si="6"/>
        <v>5.244755244755245E-3</v>
      </c>
      <c r="Z31" s="116">
        <f t="shared" si="7"/>
        <v>10313</v>
      </c>
      <c r="AA31" s="65">
        <f t="shared" si="7"/>
        <v>634</v>
      </c>
      <c r="AB31" s="64">
        <f t="shared" si="8"/>
        <v>6.1475807233588677E-2</v>
      </c>
    </row>
    <row r="32" spans="2:28" s="12" customFormat="1" ht="13.5" customHeight="1">
      <c r="B32" s="267"/>
      <c r="C32" s="268"/>
      <c r="D32" s="63" t="s">
        <v>74</v>
      </c>
      <c r="E32" s="40">
        <f t="shared" si="11"/>
        <v>1856</v>
      </c>
      <c r="F32" s="62">
        <f t="shared" si="11"/>
        <v>253</v>
      </c>
      <c r="G32" s="60">
        <f t="shared" si="0"/>
        <v>0.13631465517241378</v>
      </c>
      <c r="H32" s="105">
        <f t="shared" si="12"/>
        <v>6116</v>
      </c>
      <c r="I32" s="62">
        <f t="shared" si="12"/>
        <v>725</v>
      </c>
      <c r="J32" s="60">
        <f t="shared" si="1"/>
        <v>0.11854153041203401</v>
      </c>
      <c r="K32" s="105">
        <f t="shared" si="13"/>
        <v>367686</v>
      </c>
      <c r="L32" s="62">
        <f t="shared" si="13"/>
        <v>90408</v>
      </c>
      <c r="M32" s="60">
        <f t="shared" si="2"/>
        <v>0.24588371599680162</v>
      </c>
      <c r="N32" s="105">
        <f t="shared" si="14"/>
        <v>333124</v>
      </c>
      <c r="O32" s="62">
        <f t="shared" si="14"/>
        <v>72059</v>
      </c>
      <c r="P32" s="60">
        <f t="shared" si="3"/>
        <v>0.21631284446632484</v>
      </c>
      <c r="Q32" s="105">
        <f t="shared" si="15"/>
        <v>209797</v>
      </c>
      <c r="R32" s="62">
        <f t="shared" si="15"/>
        <v>32340</v>
      </c>
      <c r="S32" s="60">
        <f t="shared" si="4"/>
        <v>0.15414901071035333</v>
      </c>
      <c r="T32" s="105">
        <f t="shared" si="16"/>
        <v>89281</v>
      </c>
      <c r="U32" s="62">
        <f t="shared" si="16"/>
        <v>9231</v>
      </c>
      <c r="V32" s="60">
        <f t="shared" si="5"/>
        <v>0.10339265913240218</v>
      </c>
      <c r="W32" s="105">
        <f t="shared" si="17"/>
        <v>27229</v>
      </c>
      <c r="X32" s="62">
        <f t="shared" si="17"/>
        <v>1793</v>
      </c>
      <c r="Y32" s="60">
        <f t="shared" si="6"/>
        <v>6.5848911087443535E-2</v>
      </c>
      <c r="Z32" s="105">
        <f t="shared" si="7"/>
        <v>1035089</v>
      </c>
      <c r="AA32" s="62">
        <f t="shared" si="7"/>
        <v>206809</v>
      </c>
      <c r="AB32" s="60">
        <f t="shared" si="8"/>
        <v>0.19979827821568966</v>
      </c>
    </row>
    <row r="33" spans="2:28" s="12" customFormat="1" ht="13.5" customHeight="1">
      <c r="B33" s="59"/>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row>
    <row r="34" spans="2:28" s="12" customFormat="1" ht="13.5" customHeight="1">
      <c r="B34" s="59"/>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row>
    <row r="35" spans="2:28" s="12" customFormat="1" ht="13.5" customHeight="1">
      <c r="B35" s="56"/>
      <c r="C35" s="6"/>
      <c r="D35" s="6"/>
      <c r="E35" s="6"/>
      <c r="F35" s="57"/>
      <c r="G35" s="6"/>
      <c r="H35" s="6"/>
      <c r="I35" s="57"/>
      <c r="J35" s="6"/>
      <c r="K35" s="6"/>
      <c r="L35" s="57"/>
      <c r="M35" s="6"/>
      <c r="N35" s="6"/>
      <c r="O35" s="57"/>
      <c r="P35" s="6"/>
      <c r="Q35" s="6"/>
      <c r="R35" s="57"/>
      <c r="S35" s="6"/>
      <c r="T35" s="6"/>
      <c r="U35" s="57"/>
      <c r="V35" s="6"/>
      <c r="W35" s="6"/>
      <c r="X35" s="57"/>
      <c r="Y35" s="6"/>
      <c r="Z35" s="6"/>
      <c r="AA35" s="57"/>
      <c r="AB35" s="6"/>
    </row>
    <row r="36" spans="2:28" s="12" customFormat="1">
      <c r="B36" s="56"/>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2:28" s="12" customFormat="1">
      <c r="B37" s="55"/>
      <c r="C37" s="3"/>
      <c r="D37" s="3"/>
      <c r="E37" s="3"/>
      <c r="F37" s="3"/>
      <c r="G37" s="3"/>
      <c r="H37" s="3"/>
      <c r="I37" s="3"/>
      <c r="J37" s="3"/>
      <c r="K37" s="3"/>
      <c r="L37" s="3"/>
      <c r="M37" s="3"/>
      <c r="N37" s="3"/>
      <c r="O37" s="3"/>
      <c r="P37" s="3"/>
      <c r="Q37" s="3"/>
      <c r="R37" s="3"/>
      <c r="S37" s="3"/>
      <c r="T37" s="3"/>
      <c r="U37" s="3"/>
      <c r="V37" s="3"/>
      <c r="W37" s="3"/>
      <c r="X37" s="3"/>
      <c r="Y37" s="3"/>
      <c r="Z37" s="3"/>
      <c r="AA37" s="3"/>
      <c r="AB37" s="3"/>
    </row>
  </sheetData>
  <mergeCells count="54">
    <mergeCell ref="AD4:AD5"/>
    <mergeCell ref="B24:B26"/>
    <mergeCell ref="C24:C26"/>
    <mergeCell ref="B27:B29"/>
    <mergeCell ref="C27:C29"/>
    <mergeCell ref="B12:B14"/>
    <mergeCell ref="C12:C14"/>
    <mergeCell ref="W4:W5"/>
    <mergeCell ref="X4:Y4"/>
    <mergeCell ref="Z4:Z5"/>
    <mergeCell ref="AA4:AB4"/>
    <mergeCell ref="N4:N5"/>
    <mergeCell ref="O4:P4"/>
    <mergeCell ref="Q4:Q5"/>
    <mergeCell ref="R4:S4"/>
    <mergeCell ref="T4:T5"/>
    <mergeCell ref="B30:C32"/>
    <mergeCell ref="B15:B17"/>
    <mergeCell ref="C15:C17"/>
    <mergeCell ref="B18:B20"/>
    <mergeCell ref="C18:C20"/>
    <mergeCell ref="B21:B23"/>
    <mergeCell ref="C21:C23"/>
    <mergeCell ref="AT6:AU6"/>
    <mergeCell ref="AV6:AW6"/>
    <mergeCell ref="AX6:AY6"/>
    <mergeCell ref="B9:B11"/>
    <mergeCell ref="C9:C11"/>
    <mergeCell ref="AN6:AO6"/>
    <mergeCell ref="AP6:AQ6"/>
    <mergeCell ref="AR6:AS6"/>
    <mergeCell ref="AH6:AI6"/>
    <mergeCell ref="AJ6:AK6"/>
    <mergeCell ref="AL6:AM6"/>
    <mergeCell ref="B6:B8"/>
    <mergeCell ref="C6:C8"/>
    <mergeCell ref="U4:V4"/>
    <mergeCell ref="E4:E5"/>
    <mergeCell ref="F4:G4"/>
    <mergeCell ref="H4:H5"/>
    <mergeCell ref="I4:J4"/>
    <mergeCell ref="K4:K5"/>
    <mergeCell ref="N3:P3"/>
    <mergeCell ref="Q3:S3"/>
    <mergeCell ref="T3:V3"/>
    <mergeCell ref="W3:Y3"/>
    <mergeCell ref="Z3:AB3"/>
    <mergeCell ref="K3:M3"/>
    <mergeCell ref="L4:M4"/>
    <mergeCell ref="B3:B5"/>
    <mergeCell ref="C3:C5"/>
    <mergeCell ref="D3:D5"/>
    <mergeCell ref="E3:G3"/>
    <mergeCell ref="H3:J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colBreaks count="1" manualBreakCount="1">
    <brk id="16" max="31" man="1"/>
  </colBreaks>
  <ignoredErrors>
    <ignoredError sqref="G32 G30:G31 J31 M31 P31 S31 V31 Y31:AB31 AB29 J32 M32 P32 S32 V32 Y32:AB32 AB8 AB9 AB10 AB11 AB12 AB13 AB14 AB15 AB16 AB17 AB18 AB19 AB20 AB21 AB22 AB23 AB24 AB25 AB26 AB27 AB28 J30 M30 P30 S30 V30 Y30:AB30" formula="1"/>
    <ignoredError sqref="AE6:AF14 G6:G29 J6:J29 M6:M29 P6:P29 S6:S29 V6:V29 Y6:AA7 E30:F30 H30:H32 K30:K32 N30:N32 Q30:Q32 T30:T32 W30:W32 E31:F32" emptyCellReference="1"/>
    <ignoredError sqref="Y8:AA29 I30:I32 L30:L32 O30:O32 R30:R32 U30:U32 X30:X32" formula="1" emptyCellReferenc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B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341</v>
      </c>
    </row>
    <row r="2" spans="2:2" ht="16.5" customHeight="1">
      <c r="B2" s="3" t="s">
        <v>308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E231"/>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29" width="10.625" style="3" customWidth="1"/>
    <col min="30" max="30" width="3.125" style="3" customWidth="1"/>
    <col min="31" max="31" width="13.625" style="3" customWidth="1"/>
    <col min="32" max="32" width="23.875" style="3" bestFit="1" customWidth="1"/>
    <col min="33" max="35" width="10.625" style="3" customWidth="1"/>
    <col min="36" max="36" width="9" style="3"/>
    <col min="37" max="37" width="14.125" style="3" customWidth="1"/>
    <col min="38" max="41" width="16.375" style="3" customWidth="1"/>
    <col min="42" max="42" width="9" style="3"/>
    <col min="43" max="43" width="12.625" style="3" customWidth="1"/>
    <col min="44" max="16384" width="9" style="3"/>
  </cols>
  <sheetData>
    <row r="1" spans="1:57" ht="16.5" customHeight="1">
      <c r="B1" s="3" t="s">
        <v>341</v>
      </c>
    </row>
    <row r="2" spans="1:57" ht="16.5" customHeight="1">
      <c r="B2" s="3" t="s">
        <v>336</v>
      </c>
      <c r="AD2" s="6" t="s">
        <v>266</v>
      </c>
      <c r="AK2" s="6" t="s">
        <v>137</v>
      </c>
      <c r="AQ2" s="6" t="s">
        <v>233</v>
      </c>
    </row>
    <row r="3" spans="1:57" ht="16.5" customHeight="1">
      <c r="B3" s="335"/>
      <c r="C3" s="302" t="s">
        <v>156</v>
      </c>
      <c r="D3" s="302" t="s">
        <v>155</v>
      </c>
      <c r="E3" s="306" t="s">
        <v>65</v>
      </c>
      <c r="F3" s="307"/>
      <c r="G3" s="307"/>
      <c r="H3" s="306" t="s">
        <v>66</v>
      </c>
      <c r="I3" s="307"/>
      <c r="J3" s="307"/>
      <c r="K3" s="306" t="s">
        <v>67</v>
      </c>
      <c r="L3" s="307"/>
      <c r="M3" s="307"/>
      <c r="N3" s="306" t="s">
        <v>68</v>
      </c>
      <c r="O3" s="307"/>
      <c r="P3" s="308"/>
      <c r="Q3" s="306" t="s">
        <v>69</v>
      </c>
      <c r="R3" s="307"/>
      <c r="S3" s="307"/>
      <c r="T3" s="306" t="s">
        <v>70</v>
      </c>
      <c r="U3" s="307"/>
      <c r="V3" s="307"/>
      <c r="W3" s="306" t="s">
        <v>71</v>
      </c>
      <c r="X3" s="307"/>
      <c r="Y3" s="307"/>
      <c r="Z3" s="306" t="s">
        <v>64</v>
      </c>
      <c r="AA3" s="307"/>
      <c r="AB3" s="308"/>
      <c r="AC3" s="211"/>
      <c r="AD3" s="357"/>
      <c r="AE3" s="272" t="s">
        <v>156</v>
      </c>
      <c r="AF3" s="272" t="s">
        <v>155</v>
      </c>
      <c r="AG3" s="270" t="s">
        <v>64</v>
      </c>
      <c r="AH3" s="270"/>
      <c r="AI3" s="270"/>
      <c r="AK3" s="292" t="s">
        <v>300</v>
      </c>
      <c r="AL3" s="295" t="s">
        <v>229</v>
      </c>
      <c r="AM3" s="297"/>
      <c r="AN3" s="269" t="s">
        <v>244</v>
      </c>
      <c r="AO3" s="269"/>
      <c r="AQ3" s="292" t="s">
        <v>303</v>
      </c>
      <c r="AR3" s="295" t="s">
        <v>230</v>
      </c>
      <c r="AS3" s="296"/>
      <c r="AT3" s="296"/>
      <c r="AU3" s="296"/>
      <c r="AV3" s="296"/>
      <c r="AW3" s="297"/>
      <c r="AX3" s="295" t="s">
        <v>242</v>
      </c>
      <c r="AY3" s="296"/>
      <c r="AZ3" s="296"/>
      <c r="BA3" s="296"/>
      <c r="BB3" s="296"/>
      <c r="BC3" s="297"/>
      <c r="BD3" s="354"/>
    </row>
    <row r="4" spans="1:57" ht="16.5" customHeight="1">
      <c r="B4" s="335"/>
      <c r="C4" s="302"/>
      <c r="D4" s="302"/>
      <c r="E4" s="303" t="s">
        <v>173</v>
      </c>
      <c r="F4" s="334" t="s">
        <v>139</v>
      </c>
      <c r="G4" s="312"/>
      <c r="H4" s="303" t="s">
        <v>172</v>
      </c>
      <c r="I4" s="334" t="s">
        <v>139</v>
      </c>
      <c r="J4" s="312"/>
      <c r="K4" s="303" t="s">
        <v>172</v>
      </c>
      <c r="L4" s="334" t="s">
        <v>139</v>
      </c>
      <c r="M4" s="312"/>
      <c r="N4" s="303" t="s">
        <v>172</v>
      </c>
      <c r="O4" s="334" t="s">
        <v>139</v>
      </c>
      <c r="P4" s="312"/>
      <c r="Q4" s="303" t="s">
        <v>172</v>
      </c>
      <c r="R4" s="334" t="s">
        <v>139</v>
      </c>
      <c r="S4" s="312"/>
      <c r="T4" s="303" t="s">
        <v>172</v>
      </c>
      <c r="U4" s="334" t="s">
        <v>139</v>
      </c>
      <c r="V4" s="312"/>
      <c r="W4" s="303" t="s">
        <v>172</v>
      </c>
      <c r="X4" s="334" t="s">
        <v>139</v>
      </c>
      <c r="Y4" s="312"/>
      <c r="Z4" s="303" t="s">
        <v>172</v>
      </c>
      <c r="AA4" s="334" t="s">
        <v>139</v>
      </c>
      <c r="AB4" s="312"/>
      <c r="AC4" s="211"/>
      <c r="AD4" s="357"/>
      <c r="AE4" s="272"/>
      <c r="AF4" s="272"/>
      <c r="AG4" s="318" t="s">
        <v>172</v>
      </c>
      <c r="AH4" s="270" t="s">
        <v>139</v>
      </c>
      <c r="AI4" s="270"/>
      <c r="AK4" s="294"/>
      <c r="AL4" s="343" t="s">
        <v>231</v>
      </c>
      <c r="AM4" s="344"/>
      <c r="AN4" s="276" t="s">
        <v>231</v>
      </c>
      <c r="AO4" s="276"/>
      <c r="AP4" s="157"/>
      <c r="AQ4" s="294"/>
      <c r="AR4" s="339" t="s">
        <v>232</v>
      </c>
      <c r="AS4" s="340"/>
      <c r="AT4" s="341"/>
      <c r="AU4" s="339" t="s">
        <v>0</v>
      </c>
      <c r="AV4" s="340"/>
      <c r="AW4" s="341"/>
      <c r="AX4" s="339" t="s">
        <v>232</v>
      </c>
      <c r="AY4" s="340"/>
      <c r="AZ4" s="341"/>
      <c r="BA4" s="339" t="s">
        <v>0</v>
      </c>
      <c r="BB4" s="340"/>
      <c r="BC4" s="341"/>
      <c r="BD4" s="355"/>
    </row>
    <row r="5" spans="1:57" ht="50.1" customHeight="1">
      <c r="B5" s="335"/>
      <c r="C5" s="302"/>
      <c r="D5" s="302"/>
      <c r="E5" s="305"/>
      <c r="F5" s="94" t="s">
        <v>168</v>
      </c>
      <c r="G5" s="114" t="s">
        <v>169</v>
      </c>
      <c r="H5" s="305"/>
      <c r="I5" s="94" t="s">
        <v>168</v>
      </c>
      <c r="J5" s="114" t="s">
        <v>169</v>
      </c>
      <c r="K5" s="305"/>
      <c r="L5" s="94" t="s">
        <v>168</v>
      </c>
      <c r="M5" s="114" t="s">
        <v>169</v>
      </c>
      <c r="N5" s="305"/>
      <c r="O5" s="94" t="s">
        <v>168</v>
      </c>
      <c r="P5" s="114" t="s">
        <v>169</v>
      </c>
      <c r="Q5" s="305"/>
      <c r="R5" s="94" t="s">
        <v>168</v>
      </c>
      <c r="S5" s="114" t="s">
        <v>169</v>
      </c>
      <c r="T5" s="305"/>
      <c r="U5" s="94" t="s">
        <v>168</v>
      </c>
      <c r="V5" s="114" t="s">
        <v>169</v>
      </c>
      <c r="W5" s="305"/>
      <c r="X5" s="94" t="s">
        <v>168</v>
      </c>
      <c r="Y5" s="114" t="s">
        <v>169</v>
      </c>
      <c r="Z5" s="305"/>
      <c r="AA5" s="94" t="s">
        <v>168</v>
      </c>
      <c r="AB5" s="114" t="s">
        <v>169</v>
      </c>
      <c r="AC5" s="219"/>
      <c r="AD5" s="357"/>
      <c r="AE5" s="272"/>
      <c r="AF5" s="272"/>
      <c r="AG5" s="318"/>
      <c r="AH5" s="224" t="s">
        <v>168</v>
      </c>
      <c r="AI5" s="224" t="s">
        <v>169</v>
      </c>
      <c r="AK5" s="293"/>
      <c r="AL5" s="207" t="s">
        <v>267</v>
      </c>
      <c r="AM5" s="207" t="s">
        <v>268</v>
      </c>
      <c r="AN5" s="207" t="s">
        <v>267</v>
      </c>
      <c r="AO5" s="207" t="s">
        <v>268</v>
      </c>
      <c r="AP5" s="157"/>
      <c r="AQ5" s="293"/>
      <c r="AR5" s="207" t="s">
        <v>267</v>
      </c>
      <c r="AS5" s="207" t="s">
        <v>268</v>
      </c>
      <c r="AT5" s="158" t="s">
        <v>281</v>
      </c>
      <c r="AU5" s="207" t="s">
        <v>267</v>
      </c>
      <c r="AV5" s="207" t="s">
        <v>268</v>
      </c>
      <c r="AW5" s="158" t="s">
        <v>269</v>
      </c>
      <c r="AX5" s="207" t="s">
        <v>267</v>
      </c>
      <c r="AY5" s="207" t="s">
        <v>268</v>
      </c>
      <c r="AZ5" s="158" t="s">
        <v>281</v>
      </c>
      <c r="BA5" s="207" t="s">
        <v>267</v>
      </c>
      <c r="BB5" s="207" t="s">
        <v>268</v>
      </c>
      <c r="BC5" s="158" t="s">
        <v>269</v>
      </c>
      <c r="BD5" s="356"/>
      <c r="BE5" s="157"/>
    </row>
    <row r="6" spans="1:57" s="12" customFormat="1" ht="13.5" customHeight="1">
      <c r="A6" s="81"/>
      <c r="B6" s="262">
        <v>1</v>
      </c>
      <c r="C6" s="329" t="s">
        <v>57</v>
      </c>
      <c r="D6" s="80" t="s">
        <v>229</v>
      </c>
      <c r="E6" s="101">
        <v>695</v>
      </c>
      <c r="F6" s="79">
        <v>71</v>
      </c>
      <c r="G6" s="77">
        <f t="shared" ref="G6:G227" si="0">IFERROR(F6/E6,"-")</f>
        <v>0.10215827338129496</v>
      </c>
      <c r="H6" s="101">
        <v>2347</v>
      </c>
      <c r="I6" s="79">
        <v>200</v>
      </c>
      <c r="J6" s="77">
        <f t="shared" ref="J6:J227" si="1">IFERROR(I6/H6,"-")</f>
        <v>8.5215168299957386E-2</v>
      </c>
      <c r="K6" s="101">
        <v>93851</v>
      </c>
      <c r="L6" s="79">
        <v>15573</v>
      </c>
      <c r="M6" s="77">
        <f t="shared" ref="M6:M227" si="2">IFERROR(L6/K6,"-")</f>
        <v>0.16593323459526271</v>
      </c>
      <c r="N6" s="101">
        <v>88385</v>
      </c>
      <c r="O6" s="79">
        <v>12421</v>
      </c>
      <c r="P6" s="77">
        <f t="shared" ref="P6:P227" si="3">IFERROR(O6/N6,"-")</f>
        <v>0.14053289585336878</v>
      </c>
      <c r="Q6" s="101">
        <v>60793</v>
      </c>
      <c r="R6" s="79">
        <v>6185</v>
      </c>
      <c r="S6" s="77">
        <f t="shared" ref="S6:S227" si="4">IFERROR(R6/Q6,"-")</f>
        <v>0.10173868701988716</v>
      </c>
      <c r="T6" s="101">
        <v>26614</v>
      </c>
      <c r="U6" s="79">
        <v>1975</v>
      </c>
      <c r="V6" s="77">
        <f t="shared" ref="V6:V227" si="5">IFERROR(U6/T6,"-")</f>
        <v>7.4209062899225978E-2</v>
      </c>
      <c r="W6" s="101">
        <v>7935</v>
      </c>
      <c r="X6" s="79">
        <v>426</v>
      </c>
      <c r="Y6" s="77">
        <f t="shared" ref="Y6:Y227" si="6">IFERROR(X6/W6,"-")</f>
        <v>5.3686200378071834E-2</v>
      </c>
      <c r="Z6" s="101">
        <f t="shared" ref="Z6:AA69" si="7">SUM(E6,H6,K6,N6,Q6,T6,W6)</f>
        <v>280620</v>
      </c>
      <c r="AA6" s="79">
        <f t="shared" si="7"/>
        <v>36851</v>
      </c>
      <c r="AB6" s="77">
        <f t="shared" ref="AB6:AB227" si="8">IFERROR(AA6/Z6,"-")</f>
        <v>0.13131993443090301</v>
      </c>
      <c r="AC6" s="98"/>
      <c r="AD6" s="272">
        <v>1</v>
      </c>
      <c r="AE6" s="342" t="s">
        <v>57</v>
      </c>
      <c r="AF6" s="11" t="s">
        <v>229</v>
      </c>
      <c r="AG6" s="225">
        <v>274721</v>
      </c>
      <c r="AH6" s="40">
        <v>33276</v>
      </c>
      <c r="AI6" s="91">
        <v>0.12112652472872477</v>
      </c>
      <c r="AJ6" s="58">
        <v>1</v>
      </c>
      <c r="AK6" s="11" t="s">
        <v>57</v>
      </c>
      <c r="AL6" s="38">
        <f t="shared" ref="AL6:AL37" si="9">INDEX($AB:$AB,(ROW()+(AJ6*2))-2)</f>
        <v>0.13131993443090301</v>
      </c>
      <c r="AM6" s="38">
        <f>INDEX($AI:$AI,(ROW()+(AJ6*2))-2)</f>
        <v>0.12112652472872477</v>
      </c>
      <c r="AN6" s="38">
        <f t="shared" ref="AN6:AN37" si="10">INDEX($AB:$AB,(ROW()+(AJ6*2))-1)</f>
        <v>3.9712716518800172E-2</v>
      </c>
      <c r="AO6" s="38">
        <f>INDEX($AI:$AI,(ROW()+(AJ6*2))-1)</f>
        <v>3.4158838599487616E-2</v>
      </c>
      <c r="AP6" s="159"/>
      <c r="AQ6" s="151" t="s">
        <v>57</v>
      </c>
      <c r="AR6" s="38">
        <f>VLOOKUP(AQ6,$AK$6:$AO$79,2,0)</f>
        <v>0.13131993443090301</v>
      </c>
      <c r="AS6" s="38">
        <f>VLOOKUP(AQ6,$AK$6:$AO$79,3,0)</f>
        <v>0.12112652472872477</v>
      </c>
      <c r="AT6" s="217">
        <f>(ROUND(AR6,3)-ROUND(AS6,3))*100</f>
        <v>1.0000000000000009</v>
      </c>
      <c r="AU6" s="38">
        <f>$AB$228</f>
        <v>0.20119030890653178</v>
      </c>
      <c r="AV6" s="38">
        <f>$AI$228</f>
        <v>0.19576979931957011</v>
      </c>
      <c r="AW6" s="217">
        <f>(ROUND(AU6,3)-ROUND(AV6,3))*100</f>
        <v>0.50000000000000044</v>
      </c>
      <c r="AX6" s="38">
        <f>VLOOKUP(AQ6,$AK$6:$AO$79,4,0)</f>
        <v>3.9712716518800172E-2</v>
      </c>
      <c r="AY6" s="38">
        <f>VLOOKUP(AQ6,$AK$6:$AO$79,5,0)</f>
        <v>3.4158838599487616E-2</v>
      </c>
      <c r="AZ6" s="217">
        <f>(ROUND(AX6,3)-ROUND(AY6,3))*100</f>
        <v>0.59999999999999987</v>
      </c>
      <c r="BA6" s="38">
        <f>$AB$229</f>
        <v>6.1475807233588677E-2</v>
      </c>
      <c r="BB6" s="38">
        <f>$AI$229</f>
        <v>6.0677236249755337E-2</v>
      </c>
      <c r="BC6" s="217">
        <f>(ROUND(BA6,3)-ROUND(BB6,3))*100</f>
        <v>0</v>
      </c>
      <c r="BD6" s="150">
        <v>0</v>
      </c>
      <c r="BE6" s="159"/>
    </row>
    <row r="7" spans="1:57" s="12" customFormat="1" ht="13.5" customHeight="1">
      <c r="A7" s="81"/>
      <c r="B7" s="263"/>
      <c r="C7" s="330"/>
      <c r="D7" s="66" t="s">
        <v>242</v>
      </c>
      <c r="E7" s="116">
        <v>8</v>
      </c>
      <c r="F7" s="65">
        <v>0</v>
      </c>
      <c r="G7" s="64">
        <f t="shared" si="0"/>
        <v>0</v>
      </c>
      <c r="H7" s="116">
        <v>15</v>
      </c>
      <c r="I7" s="65">
        <v>0</v>
      </c>
      <c r="J7" s="64">
        <f t="shared" si="1"/>
        <v>0</v>
      </c>
      <c r="K7" s="116">
        <v>721</v>
      </c>
      <c r="L7" s="65">
        <v>61</v>
      </c>
      <c r="M7" s="64">
        <f t="shared" si="2"/>
        <v>8.4604715672676842E-2</v>
      </c>
      <c r="N7" s="116">
        <v>553</v>
      </c>
      <c r="O7" s="65">
        <v>24</v>
      </c>
      <c r="P7" s="64">
        <f t="shared" si="3"/>
        <v>4.3399638336347197E-2</v>
      </c>
      <c r="Q7" s="116">
        <v>492</v>
      </c>
      <c r="R7" s="65">
        <v>6</v>
      </c>
      <c r="S7" s="64">
        <f t="shared" si="4"/>
        <v>1.2195121951219513E-2</v>
      </c>
      <c r="T7" s="116">
        <v>433</v>
      </c>
      <c r="U7" s="65">
        <v>3</v>
      </c>
      <c r="V7" s="64">
        <f t="shared" si="5"/>
        <v>6.9284064665127024E-3</v>
      </c>
      <c r="W7" s="116">
        <v>145</v>
      </c>
      <c r="X7" s="65">
        <v>0</v>
      </c>
      <c r="Y7" s="64">
        <f t="shared" si="6"/>
        <v>0</v>
      </c>
      <c r="Z7" s="116">
        <f t="shared" si="7"/>
        <v>2367</v>
      </c>
      <c r="AA7" s="65">
        <f t="shared" si="7"/>
        <v>94</v>
      </c>
      <c r="AB7" s="64">
        <f t="shared" si="8"/>
        <v>3.9712716518800172E-2</v>
      </c>
      <c r="AC7" s="98"/>
      <c r="AD7" s="272"/>
      <c r="AE7" s="342"/>
      <c r="AF7" s="11" t="s">
        <v>242</v>
      </c>
      <c r="AG7" s="225">
        <v>2342</v>
      </c>
      <c r="AH7" s="40">
        <v>80</v>
      </c>
      <c r="AI7" s="91">
        <v>3.4158838599487616E-2</v>
      </c>
      <c r="AJ7" s="58">
        <v>2</v>
      </c>
      <c r="AK7" s="11" t="s">
        <v>106</v>
      </c>
      <c r="AL7" s="38">
        <f t="shared" si="9"/>
        <v>0.14182980423491809</v>
      </c>
      <c r="AM7" s="38">
        <f t="shared" ref="AM7:AM70" si="11">INDEX($AI:$AI,(ROW()+(AJ7*2))-2)</f>
        <v>0.13755525855865117</v>
      </c>
      <c r="AN7" s="38">
        <f t="shared" si="10"/>
        <v>6.0606060606060608E-2</v>
      </c>
      <c r="AO7" s="38">
        <f t="shared" ref="AO7:AO70" si="12">INDEX($AI:$AI,(ROW()+(AJ7*2))-1)</f>
        <v>3.8461538461538464E-2</v>
      </c>
      <c r="AP7" s="159"/>
      <c r="AQ7" s="151" t="s">
        <v>35</v>
      </c>
      <c r="AR7" s="38">
        <f t="shared" ref="AR7:AR48" si="13">VLOOKUP(AQ7,$AK$6:$AO$79,2,0)</f>
        <v>0.18270765592669228</v>
      </c>
      <c r="AS7" s="38">
        <f t="shared" ref="AS7:AS48" si="14">VLOOKUP(AQ7,$AK$6:$AO$79,3,0)</f>
        <v>0.17427381646664006</v>
      </c>
      <c r="AT7" s="217">
        <f t="shared" ref="AT7:AT48" si="15">(ROUND(AR7,3)-ROUND(AS7,3))*100</f>
        <v>0.9000000000000008</v>
      </c>
      <c r="AU7" s="38">
        <f t="shared" ref="AU7:AU48" si="16">$AB$228</f>
        <v>0.20119030890653178</v>
      </c>
      <c r="AV7" s="38">
        <f t="shared" ref="AV7:AV48" si="17">$AI$228</f>
        <v>0.19576979931957011</v>
      </c>
      <c r="AW7" s="217">
        <f t="shared" ref="AW7:AW48" si="18">(ROUND(AU7,3)-ROUND(AV7,3))*100</f>
        <v>0.50000000000000044</v>
      </c>
      <c r="AX7" s="38">
        <f t="shared" ref="AX7:AX48" si="19">VLOOKUP(AQ7,$AK$6:$AO$79,4,0)</f>
        <v>3.6960985626283367E-2</v>
      </c>
      <c r="AY7" s="38">
        <f t="shared" ref="AY7:AY47" si="20">VLOOKUP(AQ7,$AK$6:$AO$79,5,0)</f>
        <v>3.1315240083507306E-2</v>
      </c>
      <c r="AZ7" s="217">
        <f t="shared" ref="AZ7:AZ48" si="21">(ROUND(AX7,3)-ROUND(AY7,3))*100</f>
        <v>0.59999999999999987</v>
      </c>
      <c r="BA7" s="38">
        <f t="shared" ref="BA7:BA48" si="22">$AB$229</f>
        <v>6.1475807233588677E-2</v>
      </c>
      <c r="BB7" s="38">
        <f t="shared" ref="BB7:BB48" si="23">$AI$229</f>
        <v>6.0677236249755337E-2</v>
      </c>
      <c r="BC7" s="217">
        <f t="shared" ref="BC7:BC48" si="24">(ROUND(BA7,3)-ROUND(BB7,3))*100</f>
        <v>0</v>
      </c>
      <c r="BD7" s="150">
        <v>0</v>
      </c>
      <c r="BE7" s="159"/>
    </row>
    <row r="8" spans="1:57" s="12" customFormat="1" ht="13.5" customHeight="1">
      <c r="A8" s="81"/>
      <c r="B8" s="264"/>
      <c r="C8" s="332"/>
      <c r="D8" s="76" t="s">
        <v>74</v>
      </c>
      <c r="E8" s="75">
        <v>703</v>
      </c>
      <c r="F8" s="75">
        <v>71</v>
      </c>
      <c r="G8" s="13">
        <f t="shared" si="0"/>
        <v>0.10099573257467995</v>
      </c>
      <c r="H8" s="103">
        <v>2362</v>
      </c>
      <c r="I8" s="75">
        <v>200</v>
      </c>
      <c r="J8" s="13">
        <f t="shared" si="1"/>
        <v>8.4674005080440304E-2</v>
      </c>
      <c r="K8" s="103">
        <v>94572</v>
      </c>
      <c r="L8" s="75">
        <v>15634</v>
      </c>
      <c r="M8" s="13">
        <f t="shared" si="2"/>
        <v>0.16531320052446813</v>
      </c>
      <c r="N8" s="103">
        <v>88938</v>
      </c>
      <c r="O8" s="75">
        <v>12445</v>
      </c>
      <c r="P8" s="13">
        <f t="shared" si="3"/>
        <v>0.13992893926105826</v>
      </c>
      <c r="Q8" s="103">
        <v>61285</v>
      </c>
      <c r="R8" s="75">
        <v>6191</v>
      </c>
      <c r="S8" s="13">
        <f t="shared" si="4"/>
        <v>0.10101982540589051</v>
      </c>
      <c r="T8" s="103">
        <v>27047</v>
      </c>
      <c r="U8" s="75">
        <v>1978</v>
      </c>
      <c r="V8" s="13">
        <f t="shared" si="5"/>
        <v>7.3131955484896663E-2</v>
      </c>
      <c r="W8" s="103">
        <v>8080</v>
      </c>
      <c r="X8" s="75">
        <v>426</v>
      </c>
      <c r="Y8" s="13">
        <f t="shared" si="6"/>
        <v>5.2722772277227721E-2</v>
      </c>
      <c r="Z8" s="103">
        <f t="shared" si="7"/>
        <v>282987</v>
      </c>
      <c r="AA8" s="75">
        <f t="shared" si="7"/>
        <v>36945</v>
      </c>
      <c r="AB8" s="13">
        <f t="shared" si="8"/>
        <v>0.13055370034665903</v>
      </c>
      <c r="AC8" s="98"/>
      <c r="AD8" s="272"/>
      <c r="AE8" s="342"/>
      <c r="AF8" s="160" t="s">
        <v>74</v>
      </c>
      <c r="AG8" s="225">
        <v>277063</v>
      </c>
      <c r="AH8" s="40">
        <v>33356</v>
      </c>
      <c r="AI8" s="91">
        <v>0.12039139112764967</v>
      </c>
      <c r="AJ8" s="58">
        <v>3</v>
      </c>
      <c r="AK8" s="11" t="s">
        <v>107</v>
      </c>
      <c r="AL8" s="38">
        <f t="shared" si="9"/>
        <v>0.13905552991847409</v>
      </c>
      <c r="AM8" s="38">
        <f t="shared" si="11"/>
        <v>0.13942079442949834</v>
      </c>
      <c r="AN8" s="38">
        <f t="shared" si="10"/>
        <v>0</v>
      </c>
      <c r="AO8" s="38">
        <f t="shared" si="12"/>
        <v>5.4054054054054057E-2</v>
      </c>
      <c r="AP8" s="159"/>
      <c r="AQ8" s="151" t="s">
        <v>44</v>
      </c>
      <c r="AR8" s="38">
        <f t="shared" si="13"/>
        <v>0.16623443983402489</v>
      </c>
      <c r="AS8" s="38">
        <f t="shared" si="14"/>
        <v>0.17011821171451427</v>
      </c>
      <c r="AT8" s="217">
        <f t="shared" si="15"/>
        <v>-0.40000000000000036</v>
      </c>
      <c r="AU8" s="38">
        <f t="shared" si="16"/>
        <v>0.20119030890653178</v>
      </c>
      <c r="AV8" s="38">
        <f t="shared" si="17"/>
        <v>0.19576979931957011</v>
      </c>
      <c r="AW8" s="217">
        <f t="shared" si="18"/>
        <v>0.50000000000000044</v>
      </c>
      <c r="AX8" s="38">
        <f t="shared" si="19"/>
        <v>0</v>
      </c>
      <c r="AY8" s="38">
        <f t="shared" si="20"/>
        <v>4.2253521126760563E-2</v>
      </c>
      <c r="AZ8" s="217">
        <f t="shared" si="21"/>
        <v>-4.2</v>
      </c>
      <c r="BA8" s="38">
        <f t="shared" si="22"/>
        <v>6.1475807233588677E-2</v>
      </c>
      <c r="BB8" s="38">
        <f t="shared" si="23"/>
        <v>6.0677236249755337E-2</v>
      </c>
      <c r="BC8" s="217">
        <f t="shared" si="24"/>
        <v>0</v>
      </c>
      <c r="BD8" s="150">
        <v>0</v>
      </c>
      <c r="BE8" s="159"/>
    </row>
    <row r="9" spans="1:57" s="12" customFormat="1" ht="13.5" customHeight="1">
      <c r="A9" s="81"/>
      <c r="B9" s="262">
        <v>2</v>
      </c>
      <c r="C9" s="329" t="s">
        <v>106</v>
      </c>
      <c r="D9" s="80" t="s">
        <v>229</v>
      </c>
      <c r="E9" s="101">
        <v>22</v>
      </c>
      <c r="F9" s="79">
        <v>4</v>
      </c>
      <c r="G9" s="77">
        <f t="shared" si="0"/>
        <v>0.18181818181818182</v>
      </c>
      <c r="H9" s="101">
        <v>83</v>
      </c>
      <c r="I9" s="79">
        <v>8</v>
      </c>
      <c r="J9" s="77">
        <f t="shared" si="1"/>
        <v>9.6385542168674704E-2</v>
      </c>
      <c r="K9" s="101">
        <v>3387</v>
      </c>
      <c r="L9" s="79">
        <v>590</v>
      </c>
      <c r="M9" s="77">
        <f t="shared" si="2"/>
        <v>0.17419545320342486</v>
      </c>
      <c r="N9" s="101">
        <v>3008</v>
      </c>
      <c r="O9" s="79">
        <v>460</v>
      </c>
      <c r="P9" s="77">
        <f t="shared" si="3"/>
        <v>0.15292553191489361</v>
      </c>
      <c r="Q9" s="101">
        <v>2177</v>
      </c>
      <c r="R9" s="79">
        <v>249</v>
      </c>
      <c r="S9" s="77">
        <f t="shared" si="4"/>
        <v>0.11437758383096004</v>
      </c>
      <c r="T9" s="101">
        <v>1046</v>
      </c>
      <c r="U9" s="79">
        <v>84</v>
      </c>
      <c r="V9" s="77">
        <f t="shared" si="5"/>
        <v>8.0305927342256209E-2</v>
      </c>
      <c r="W9" s="101">
        <v>289</v>
      </c>
      <c r="X9" s="79">
        <v>25</v>
      </c>
      <c r="Y9" s="77">
        <f t="shared" si="6"/>
        <v>8.6505190311418678E-2</v>
      </c>
      <c r="Z9" s="101">
        <f t="shared" si="7"/>
        <v>10012</v>
      </c>
      <c r="AA9" s="79">
        <f t="shared" si="7"/>
        <v>1420</v>
      </c>
      <c r="AB9" s="77">
        <f t="shared" si="8"/>
        <v>0.14182980423491809</v>
      </c>
      <c r="AC9" s="98"/>
      <c r="AD9" s="272">
        <v>2</v>
      </c>
      <c r="AE9" s="342" t="s">
        <v>106</v>
      </c>
      <c r="AF9" s="11" t="s">
        <v>229</v>
      </c>
      <c r="AG9" s="225">
        <v>9727</v>
      </c>
      <c r="AH9" s="40">
        <v>1338</v>
      </c>
      <c r="AI9" s="91">
        <v>0.13755525855865117</v>
      </c>
      <c r="AJ9" s="58">
        <v>4</v>
      </c>
      <c r="AK9" s="11" t="s">
        <v>108</v>
      </c>
      <c r="AL9" s="38">
        <f t="shared" si="9"/>
        <v>0.17456981479048994</v>
      </c>
      <c r="AM9" s="38">
        <f t="shared" si="11"/>
        <v>0.16498137307078234</v>
      </c>
      <c r="AN9" s="38">
        <f t="shared" si="10"/>
        <v>1.4285714285714285E-2</v>
      </c>
      <c r="AO9" s="38">
        <f t="shared" si="12"/>
        <v>2.7397260273972601E-2</v>
      </c>
      <c r="AP9" s="159"/>
      <c r="AQ9" s="151" t="s">
        <v>1</v>
      </c>
      <c r="AR9" s="38">
        <f t="shared" si="13"/>
        <v>0.18459251486533754</v>
      </c>
      <c r="AS9" s="38">
        <f t="shared" si="14"/>
        <v>0.1896378956957413</v>
      </c>
      <c r="AT9" s="217">
        <f t="shared" si="15"/>
        <v>-0.50000000000000044</v>
      </c>
      <c r="AU9" s="38">
        <f t="shared" si="16"/>
        <v>0.20119030890653178</v>
      </c>
      <c r="AV9" s="38">
        <f t="shared" si="17"/>
        <v>0.19576979931957011</v>
      </c>
      <c r="AW9" s="217">
        <f t="shared" si="18"/>
        <v>0.50000000000000044</v>
      </c>
      <c r="AX9" s="38">
        <f t="shared" si="19"/>
        <v>3.9239001189060645E-2</v>
      </c>
      <c r="AY9" s="38">
        <f t="shared" si="20"/>
        <v>4.3263288009888753E-2</v>
      </c>
      <c r="AZ9" s="217">
        <f t="shared" si="21"/>
        <v>-0.39999999999999969</v>
      </c>
      <c r="BA9" s="38">
        <f t="shared" si="22"/>
        <v>6.1475807233588677E-2</v>
      </c>
      <c r="BB9" s="38">
        <f t="shared" si="23"/>
        <v>6.0677236249755337E-2</v>
      </c>
      <c r="BC9" s="217">
        <f t="shared" si="24"/>
        <v>0</v>
      </c>
      <c r="BD9" s="150">
        <v>0</v>
      </c>
      <c r="BE9" s="159"/>
    </row>
    <row r="10" spans="1:57" s="12" customFormat="1" ht="13.5" customHeight="1">
      <c r="A10" s="81"/>
      <c r="B10" s="263"/>
      <c r="C10" s="330"/>
      <c r="D10" s="66" t="s">
        <v>242</v>
      </c>
      <c r="E10" s="116">
        <v>1</v>
      </c>
      <c r="F10" s="65">
        <v>0</v>
      </c>
      <c r="G10" s="64">
        <f t="shared" si="0"/>
        <v>0</v>
      </c>
      <c r="H10" s="116">
        <v>1</v>
      </c>
      <c r="I10" s="65">
        <v>0</v>
      </c>
      <c r="J10" s="64">
        <f t="shared" si="1"/>
        <v>0</v>
      </c>
      <c r="K10" s="116">
        <v>27</v>
      </c>
      <c r="L10" s="65">
        <v>5</v>
      </c>
      <c r="M10" s="64">
        <f t="shared" si="2"/>
        <v>0.18518518518518517</v>
      </c>
      <c r="N10" s="116">
        <v>24</v>
      </c>
      <c r="O10" s="65">
        <v>0</v>
      </c>
      <c r="P10" s="64">
        <f t="shared" si="3"/>
        <v>0</v>
      </c>
      <c r="Q10" s="116">
        <v>20</v>
      </c>
      <c r="R10" s="65">
        <v>1</v>
      </c>
      <c r="S10" s="64">
        <f t="shared" si="4"/>
        <v>0.05</v>
      </c>
      <c r="T10" s="116">
        <v>21</v>
      </c>
      <c r="U10" s="65">
        <v>0</v>
      </c>
      <c r="V10" s="64">
        <f t="shared" si="5"/>
        <v>0</v>
      </c>
      <c r="W10" s="116">
        <v>5</v>
      </c>
      <c r="X10" s="65">
        <v>0</v>
      </c>
      <c r="Y10" s="64">
        <f t="shared" si="6"/>
        <v>0</v>
      </c>
      <c r="Z10" s="116">
        <f t="shared" si="7"/>
        <v>99</v>
      </c>
      <c r="AA10" s="65">
        <f t="shared" si="7"/>
        <v>6</v>
      </c>
      <c r="AB10" s="64">
        <f t="shared" si="8"/>
        <v>6.0606060606060608E-2</v>
      </c>
      <c r="AC10" s="98"/>
      <c r="AD10" s="272"/>
      <c r="AE10" s="342"/>
      <c r="AF10" s="11" t="s">
        <v>242</v>
      </c>
      <c r="AG10" s="225">
        <v>104</v>
      </c>
      <c r="AH10" s="40">
        <v>4</v>
      </c>
      <c r="AI10" s="91">
        <v>3.8461538461538464E-2</v>
      </c>
      <c r="AJ10" s="58">
        <v>5</v>
      </c>
      <c r="AK10" s="11" t="s">
        <v>109</v>
      </c>
      <c r="AL10" s="38">
        <f t="shared" si="9"/>
        <v>9.3074968233799238E-2</v>
      </c>
      <c r="AM10" s="38">
        <f t="shared" si="11"/>
        <v>8.1468071099407499E-2</v>
      </c>
      <c r="AN10" s="38">
        <f t="shared" si="10"/>
        <v>2.3809523809523808E-2</v>
      </c>
      <c r="AO10" s="38">
        <f t="shared" si="12"/>
        <v>0</v>
      </c>
      <c r="AP10" s="159"/>
      <c r="AQ10" s="151" t="s">
        <v>2</v>
      </c>
      <c r="AR10" s="38">
        <f t="shared" si="13"/>
        <v>0.42686967497633321</v>
      </c>
      <c r="AS10" s="38">
        <f t="shared" si="14"/>
        <v>0.42126436781609194</v>
      </c>
      <c r="AT10" s="217">
        <f t="shared" si="15"/>
        <v>0.60000000000000053</v>
      </c>
      <c r="AU10" s="38">
        <f t="shared" si="16"/>
        <v>0.20119030890653178</v>
      </c>
      <c r="AV10" s="38">
        <f t="shared" si="17"/>
        <v>0.19576979931957011</v>
      </c>
      <c r="AW10" s="217">
        <f t="shared" si="18"/>
        <v>0.50000000000000044</v>
      </c>
      <c r="AX10" s="38">
        <f t="shared" si="19"/>
        <v>7.901907356948229E-2</v>
      </c>
      <c r="AY10" s="38">
        <f t="shared" si="20"/>
        <v>9.1922005571030641E-2</v>
      </c>
      <c r="AZ10" s="217">
        <f t="shared" si="21"/>
        <v>-1.2999999999999998</v>
      </c>
      <c r="BA10" s="38">
        <f t="shared" si="22"/>
        <v>6.1475807233588677E-2</v>
      </c>
      <c r="BB10" s="38">
        <f t="shared" si="23"/>
        <v>6.0677236249755337E-2</v>
      </c>
      <c r="BC10" s="217">
        <f t="shared" si="24"/>
        <v>0</v>
      </c>
      <c r="BD10" s="150">
        <v>0</v>
      </c>
      <c r="BE10" s="159"/>
    </row>
    <row r="11" spans="1:57" s="12" customFormat="1" ht="13.5" customHeight="1">
      <c r="A11" s="81"/>
      <c r="B11" s="264"/>
      <c r="C11" s="332"/>
      <c r="D11" s="76" t="s">
        <v>74</v>
      </c>
      <c r="E11" s="75">
        <v>23</v>
      </c>
      <c r="F11" s="75">
        <v>4</v>
      </c>
      <c r="G11" s="13">
        <f t="shared" si="0"/>
        <v>0.17391304347826086</v>
      </c>
      <c r="H11" s="103">
        <v>84</v>
      </c>
      <c r="I11" s="75">
        <v>8</v>
      </c>
      <c r="J11" s="13">
        <f t="shared" si="1"/>
        <v>9.5238095238095233E-2</v>
      </c>
      <c r="K11" s="103">
        <v>3414</v>
      </c>
      <c r="L11" s="75">
        <v>595</v>
      </c>
      <c r="M11" s="13">
        <f t="shared" si="2"/>
        <v>0.17428236672524897</v>
      </c>
      <c r="N11" s="103">
        <v>3032</v>
      </c>
      <c r="O11" s="75">
        <v>460</v>
      </c>
      <c r="P11" s="13">
        <f t="shared" si="3"/>
        <v>0.15171503957783641</v>
      </c>
      <c r="Q11" s="103">
        <v>2197</v>
      </c>
      <c r="R11" s="75">
        <v>250</v>
      </c>
      <c r="S11" s="13">
        <f t="shared" si="4"/>
        <v>0.1137915339098771</v>
      </c>
      <c r="T11" s="103">
        <v>1067</v>
      </c>
      <c r="U11" s="75">
        <v>84</v>
      </c>
      <c r="V11" s="13">
        <f t="shared" si="5"/>
        <v>7.8725398313027176E-2</v>
      </c>
      <c r="W11" s="103">
        <v>294</v>
      </c>
      <c r="X11" s="75">
        <v>25</v>
      </c>
      <c r="Y11" s="13">
        <f t="shared" si="6"/>
        <v>8.5034013605442174E-2</v>
      </c>
      <c r="Z11" s="103">
        <f t="shared" si="7"/>
        <v>10111</v>
      </c>
      <c r="AA11" s="75">
        <f t="shared" si="7"/>
        <v>1426</v>
      </c>
      <c r="AB11" s="13">
        <f t="shared" si="8"/>
        <v>0.14103451686282267</v>
      </c>
      <c r="AC11" s="98"/>
      <c r="AD11" s="272"/>
      <c r="AE11" s="342"/>
      <c r="AF11" s="160" t="s">
        <v>74</v>
      </c>
      <c r="AG11" s="225">
        <v>9831</v>
      </c>
      <c r="AH11" s="40">
        <v>1342</v>
      </c>
      <c r="AI11" s="91">
        <v>0.13650696775506052</v>
      </c>
      <c r="AJ11" s="58">
        <v>6</v>
      </c>
      <c r="AK11" s="11" t="s">
        <v>110</v>
      </c>
      <c r="AL11" s="38">
        <f t="shared" si="9"/>
        <v>0.10660284999456109</v>
      </c>
      <c r="AM11" s="38">
        <f t="shared" si="11"/>
        <v>9.2370362215127164E-2</v>
      </c>
      <c r="AN11" s="38">
        <f t="shared" si="10"/>
        <v>3.2258064516129031E-2</v>
      </c>
      <c r="AO11" s="38">
        <f t="shared" si="12"/>
        <v>0</v>
      </c>
      <c r="AP11" s="159"/>
      <c r="AQ11" s="151" t="s">
        <v>3</v>
      </c>
      <c r="AR11" s="38">
        <f t="shared" si="13"/>
        <v>0.3316266748178715</v>
      </c>
      <c r="AS11" s="38">
        <f t="shared" si="14"/>
        <v>0.33083203424313684</v>
      </c>
      <c r="AT11" s="217">
        <f t="shared" si="15"/>
        <v>0.10000000000000009</v>
      </c>
      <c r="AU11" s="38">
        <f t="shared" si="16"/>
        <v>0.20119030890653178</v>
      </c>
      <c r="AV11" s="38">
        <f t="shared" si="17"/>
        <v>0.19576979931957011</v>
      </c>
      <c r="AW11" s="217">
        <f t="shared" si="18"/>
        <v>0.50000000000000044</v>
      </c>
      <c r="AX11" s="38">
        <f t="shared" si="19"/>
        <v>5.7471264367816091E-2</v>
      </c>
      <c r="AY11" s="38">
        <f t="shared" si="20"/>
        <v>5.5803571428571432E-2</v>
      </c>
      <c r="AZ11" s="217">
        <f t="shared" si="21"/>
        <v>0.10000000000000009</v>
      </c>
      <c r="BA11" s="38">
        <f t="shared" si="22"/>
        <v>6.1475807233588677E-2</v>
      </c>
      <c r="BB11" s="38">
        <f t="shared" si="23"/>
        <v>6.0677236249755337E-2</v>
      </c>
      <c r="BC11" s="217">
        <f t="shared" si="24"/>
        <v>0</v>
      </c>
      <c r="BD11" s="150">
        <v>0</v>
      </c>
      <c r="BE11" s="159"/>
    </row>
    <row r="12" spans="1:57" s="12" customFormat="1" ht="13.5" customHeight="1">
      <c r="A12" s="81"/>
      <c r="B12" s="262">
        <v>3</v>
      </c>
      <c r="C12" s="329" t="s">
        <v>107</v>
      </c>
      <c r="D12" s="80" t="s">
        <v>229</v>
      </c>
      <c r="E12" s="101">
        <v>13</v>
      </c>
      <c r="F12" s="79">
        <v>2</v>
      </c>
      <c r="G12" s="77">
        <f t="shared" si="0"/>
        <v>0.15384615384615385</v>
      </c>
      <c r="H12" s="101">
        <v>71</v>
      </c>
      <c r="I12" s="79">
        <v>5</v>
      </c>
      <c r="J12" s="77">
        <f t="shared" si="1"/>
        <v>7.0422535211267609E-2</v>
      </c>
      <c r="K12" s="101">
        <v>2185</v>
      </c>
      <c r="L12" s="79">
        <v>329</v>
      </c>
      <c r="M12" s="77">
        <f t="shared" si="2"/>
        <v>0.15057208237986269</v>
      </c>
      <c r="N12" s="101">
        <v>1915</v>
      </c>
      <c r="O12" s="79">
        <v>304</v>
      </c>
      <c r="P12" s="77">
        <f t="shared" si="3"/>
        <v>0.15874673629242819</v>
      </c>
      <c r="Q12" s="101">
        <v>1451</v>
      </c>
      <c r="R12" s="79">
        <v>192</v>
      </c>
      <c r="S12" s="77">
        <f t="shared" si="4"/>
        <v>0.13232253618194348</v>
      </c>
      <c r="T12" s="101">
        <v>669</v>
      </c>
      <c r="U12" s="79">
        <v>61</v>
      </c>
      <c r="V12" s="77">
        <f t="shared" si="5"/>
        <v>9.1180866965620333E-2</v>
      </c>
      <c r="W12" s="101">
        <v>197</v>
      </c>
      <c r="X12" s="79">
        <v>11</v>
      </c>
      <c r="Y12" s="77">
        <f t="shared" si="6"/>
        <v>5.5837563451776651E-2</v>
      </c>
      <c r="Z12" s="101">
        <f t="shared" si="7"/>
        <v>6501</v>
      </c>
      <c r="AA12" s="79">
        <f t="shared" si="7"/>
        <v>904</v>
      </c>
      <c r="AB12" s="77">
        <f t="shared" si="8"/>
        <v>0.13905552991847409</v>
      </c>
      <c r="AC12" s="98"/>
      <c r="AD12" s="272">
        <v>3</v>
      </c>
      <c r="AE12" s="342" t="s">
        <v>107</v>
      </c>
      <c r="AF12" s="11" t="s">
        <v>229</v>
      </c>
      <c r="AG12" s="225">
        <v>6319</v>
      </c>
      <c r="AH12" s="40">
        <v>881</v>
      </c>
      <c r="AI12" s="91">
        <v>0.13942079442949834</v>
      </c>
      <c r="AJ12" s="58">
        <v>7</v>
      </c>
      <c r="AK12" s="11" t="s">
        <v>111</v>
      </c>
      <c r="AL12" s="38">
        <f t="shared" si="9"/>
        <v>0.15137450910389147</v>
      </c>
      <c r="AM12" s="38">
        <f t="shared" si="11"/>
        <v>0.14564052605942523</v>
      </c>
      <c r="AN12" s="38">
        <f t="shared" si="10"/>
        <v>3.7037037037037035E-2</v>
      </c>
      <c r="AO12" s="38">
        <f t="shared" si="12"/>
        <v>3.7037037037037035E-2</v>
      </c>
      <c r="AP12" s="159"/>
      <c r="AQ12" s="151" t="s">
        <v>45</v>
      </c>
      <c r="AR12" s="38">
        <f t="shared" si="13"/>
        <v>0.2360307147076196</v>
      </c>
      <c r="AS12" s="38">
        <f t="shared" si="14"/>
        <v>0.24239474324653201</v>
      </c>
      <c r="AT12" s="217">
        <f t="shared" si="15"/>
        <v>-0.60000000000000053</v>
      </c>
      <c r="AU12" s="38">
        <f t="shared" si="16"/>
        <v>0.20119030890653178</v>
      </c>
      <c r="AV12" s="38">
        <f t="shared" si="17"/>
        <v>0.19576979931957011</v>
      </c>
      <c r="AW12" s="217">
        <f t="shared" si="18"/>
        <v>0.50000000000000044</v>
      </c>
      <c r="AX12" s="38">
        <f t="shared" si="19"/>
        <v>0</v>
      </c>
      <c r="AY12" s="38">
        <f t="shared" si="20"/>
        <v>3.8461538461538464E-2</v>
      </c>
      <c r="AZ12" s="217">
        <f t="shared" si="21"/>
        <v>-3.8</v>
      </c>
      <c r="BA12" s="38">
        <f t="shared" si="22"/>
        <v>6.1475807233588677E-2</v>
      </c>
      <c r="BB12" s="38">
        <f t="shared" si="23"/>
        <v>6.0677236249755337E-2</v>
      </c>
      <c r="BC12" s="217">
        <f t="shared" si="24"/>
        <v>0</v>
      </c>
      <c r="BD12" s="150">
        <v>0</v>
      </c>
      <c r="BE12" s="159"/>
    </row>
    <row r="13" spans="1:57" s="12" customFormat="1" ht="13.5" customHeight="1">
      <c r="B13" s="263"/>
      <c r="C13" s="330"/>
      <c r="D13" s="66" t="s">
        <v>242</v>
      </c>
      <c r="E13" s="116">
        <v>0</v>
      </c>
      <c r="F13" s="65">
        <v>0</v>
      </c>
      <c r="G13" s="64" t="str">
        <f t="shared" si="0"/>
        <v>-</v>
      </c>
      <c r="H13" s="116">
        <v>0</v>
      </c>
      <c r="I13" s="65">
        <v>0</v>
      </c>
      <c r="J13" s="64" t="str">
        <f t="shared" si="1"/>
        <v>-</v>
      </c>
      <c r="K13" s="116">
        <v>32</v>
      </c>
      <c r="L13" s="65">
        <v>0</v>
      </c>
      <c r="M13" s="64">
        <f t="shared" si="2"/>
        <v>0</v>
      </c>
      <c r="N13" s="116">
        <v>15</v>
      </c>
      <c r="O13" s="65">
        <v>0</v>
      </c>
      <c r="P13" s="64">
        <f t="shared" si="3"/>
        <v>0</v>
      </c>
      <c r="Q13" s="116">
        <v>19</v>
      </c>
      <c r="R13" s="65">
        <v>0</v>
      </c>
      <c r="S13" s="64">
        <f t="shared" si="4"/>
        <v>0</v>
      </c>
      <c r="T13" s="116">
        <v>8</v>
      </c>
      <c r="U13" s="65">
        <v>0</v>
      </c>
      <c r="V13" s="64">
        <f t="shared" si="5"/>
        <v>0</v>
      </c>
      <c r="W13" s="116">
        <v>3</v>
      </c>
      <c r="X13" s="65">
        <v>0</v>
      </c>
      <c r="Y13" s="64">
        <f t="shared" si="6"/>
        <v>0</v>
      </c>
      <c r="Z13" s="116">
        <f t="shared" si="7"/>
        <v>77</v>
      </c>
      <c r="AA13" s="65">
        <f t="shared" si="7"/>
        <v>0</v>
      </c>
      <c r="AB13" s="64">
        <f t="shared" si="8"/>
        <v>0</v>
      </c>
      <c r="AC13" s="98"/>
      <c r="AD13" s="272"/>
      <c r="AE13" s="342"/>
      <c r="AF13" s="11" t="s">
        <v>242</v>
      </c>
      <c r="AG13" s="225">
        <v>74</v>
      </c>
      <c r="AH13" s="40">
        <v>4</v>
      </c>
      <c r="AI13" s="91">
        <v>5.4054054054054057E-2</v>
      </c>
      <c r="AJ13" s="58">
        <v>8</v>
      </c>
      <c r="AK13" s="11" t="s">
        <v>58</v>
      </c>
      <c r="AL13" s="38">
        <f t="shared" si="9"/>
        <v>0.12706743002544529</v>
      </c>
      <c r="AM13" s="38">
        <f t="shared" si="11"/>
        <v>0.11579465310808594</v>
      </c>
      <c r="AN13" s="38">
        <f t="shared" si="10"/>
        <v>2.564102564102564E-2</v>
      </c>
      <c r="AO13" s="38">
        <f t="shared" si="12"/>
        <v>1.1904761904761904E-2</v>
      </c>
      <c r="AP13" s="159"/>
      <c r="AQ13" s="151" t="s">
        <v>8</v>
      </c>
      <c r="AR13" s="38">
        <f t="shared" si="13"/>
        <v>0.29815169971969907</v>
      </c>
      <c r="AS13" s="38">
        <f t="shared" si="14"/>
        <v>0.29950348870272753</v>
      </c>
      <c r="AT13" s="217">
        <f t="shared" si="15"/>
        <v>-0.20000000000000018</v>
      </c>
      <c r="AU13" s="38">
        <f t="shared" si="16"/>
        <v>0.20119030890653178</v>
      </c>
      <c r="AV13" s="38">
        <f t="shared" si="17"/>
        <v>0.19576979931957011</v>
      </c>
      <c r="AW13" s="217">
        <f t="shared" si="18"/>
        <v>0.50000000000000044</v>
      </c>
      <c r="AX13" s="38">
        <f t="shared" si="19"/>
        <v>5.2525252525252523E-2</v>
      </c>
      <c r="AY13" s="38">
        <f t="shared" si="20"/>
        <v>6.6929133858267723E-2</v>
      </c>
      <c r="AZ13" s="217">
        <f t="shared" si="21"/>
        <v>-1.4000000000000006</v>
      </c>
      <c r="BA13" s="38">
        <f t="shared" si="22"/>
        <v>6.1475807233588677E-2</v>
      </c>
      <c r="BB13" s="38">
        <f t="shared" si="23"/>
        <v>6.0677236249755337E-2</v>
      </c>
      <c r="BC13" s="217">
        <f t="shared" si="24"/>
        <v>0</v>
      </c>
      <c r="BD13" s="150">
        <v>0</v>
      </c>
      <c r="BE13" s="159"/>
    </row>
    <row r="14" spans="1:57" s="12" customFormat="1" ht="13.5" customHeight="1">
      <c r="B14" s="264"/>
      <c r="C14" s="332"/>
      <c r="D14" s="76" t="s">
        <v>74</v>
      </c>
      <c r="E14" s="75">
        <v>13</v>
      </c>
      <c r="F14" s="75">
        <v>2</v>
      </c>
      <c r="G14" s="13">
        <f t="shared" si="0"/>
        <v>0.15384615384615385</v>
      </c>
      <c r="H14" s="103">
        <v>71</v>
      </c>
      <c r="I14" s="75">
        <v>5</v>
      </c>
      <c r="J14" s="13">
        <f t="shared" si="1"/>
        <v>7.0422535211267609E-2</v>
      </c>
      <c r="K14" s="103">
        <v>2217</v>
      </c>
      <c r="L14" s="75">
        <v>329</v>
      </c>
      <c r="M14" s="13">
        <f t="shared" si="2"/>
        <v>0.14839873703202525</v>
      </c>
      <c r="N14" s="103">
        <v>1930</v>
      </c>
      <c r="O14" s="75">
        <v>304</v>
      </c>
      <c r="P14" s="13">
        <f t="shared" si="3"/>
        <v>0.15751295336787566</v>
      </c>
      <c r="Q14" s="103">
        <v>1470</v>
      </c>
      <c r="R14" s="75">
        <v>192</v>
      </c>
      <c r="S14" s="13">
        <f t="shared" si="4"/>
        <v>0.1306122448979592</v>
      </c>
      <c r="T14" s="103">
        <v>677</v>
      </c>
      <c r="U14" s="75">
        <v>61</v>
      </c>
      <c r="V14" s="13">
        <f t="shared" si="5"/>
        <v>9.0103397341211228E-2</v>
      </c>
      <c r="W14" s="103">
        <v>200</v>
      </c>
      <c r="X14" s="75">
        <v>11</v>
      </c>
      <c r="Y14" s="13">
        <f t="shared" si="6"/>
        <v>5.5E-2</v>
      </c>
      <c r="Z14" s="103">
        <f t="shared" si="7"/>
        <v>6578</v>
      </c>
      <c r="AA14" s="75">
        <f t="shared" si="7"/>
        <v>904</v>
      </c>
      <c r="AB14" s="13">
        <f t="shared" si="8"/>
        <v>0.13742778960170265</v>
      </c>
      <c r="AC14" s="98"/>
      <c r="AD14" s="272"/>
      <c r="AE14" s="342"/>
      <c r="AF14" s="160" t="s">
        <v>74</v>
      </c>
      <c r="AG14" s="225">
        <v>6393</v>
      </c>
      <c r="AH14" s="40">
        <v>885</v>
      </c>
      <c r="AI14" s="91">
        <v>0.13843266072266541</v>
      </c>
      <c r="AJ14" s="58">
        <v>9</v>
      </c>
      <c r="AK14" s="11" t="s">
        <v>112</v>
      </c>
      <c r="AL14" s="38">
        <f t="shared" si="9"/>
        <v>9.3401015228426393E-2</v>
      </c>
      <c r="AM14" s="38">
        <f t="shared" si="11"/>
        <v>8.9281079678172851E-2</v>
      </c>
      <c r="AN14" s="38">
        <f t="shared" si="10"/>
        <v>0.10714285714285714</v>
      </c>
      <c r="AO14" s="38">
        <f t="shared" si="12"/>
        <v>3.2258064516129031E-2</v>
      </c>
      <c r="AP14" s="159"/>
      <c r="AQ14" s="151" t="s">
        <v>46</v>
      </c>
      <c r="AR14" s="38">
        <f t="shared" si="13"/>
        <v>0.18315454906634882</v>
      </c>
      <c r="AS14" s="38">
        <f t="shared" si="14"/>
        <v>0.18656182987848463</v>
      </c>
      <c r="AT14" s="217">
        <f t="shared" si="15"/>
        <v>-0.40000000000000036</v>
      </c>
      <c r="AU14" s="38">
        <f t="shared" si="16"/>
        <v>0.20119030890653178</v>
      </c>
      <c r="AV14" s="38">
        <f t="shared" si="17"/>
        <v>0.19576979931957011</v>
      </c>
      <c r="AW14" s="217">
        <f t="shared" si="18"/>
        <v>0.50000000000000044</v>
      </c>
      <c r="AX14" s="38">
        <f t="shared" si="19"/>
        <v>2.3809523809523808E-2</v>
      </c>
      <c r="AY14" s="38">
        <f t="shared" si="20"/>
        <v>7.8947368421052627E-2</v>
      </c>
      <c r="AZ14" s="217">
        <f t="shared" si="21"/>
        <v>-5.5</v>
      </c>
      <c r="BA14" s="38">
        <f t="shared" si="22"/>
        <v>6.1475807233588677E-2</v>
      </c>
      <c r="BB14" s="38">
        <f t="shared" si="23"/>
        <v>6.0677236249755337E-2</v>
      </c>
      <c r="BC14" s="217">
        <f t="shared" si="24"/>
        <v>0</v>
      </c>
      <c r="BD14" s="150">
        <v>0</v>
      </c>
      <c r="BE14" s="159"/>
    </row>
    <row r="15" spans="1:57" s="12" customFormat="1" ht="13.5" customHeight="1">
      <c r="B15" s="262">
        <v>4</v>
      </c>
      <c r="C15" s="329" t="s">
        <v>108</v>
      </c>
      <c r="D15" s="80" t="s">
        <v>229</v>
      </c>
      <c r="E15" s="101">
        <v>18</v>
      </c>
      <c r="F15" s="79">
        <v>1</v>
      </c>
      <c r="G15" s="77">
        <f t="shared" si="0"/>
        <v>5.5555555555555552E-2</v>
      </c>
      <c r="H15" s="101">
        <v>59</v>
      </c>
      <c r="I15" s="79">
        <v>7</v>
      </c>
      <c r="J15" s="77">
        <f t="shared" si="1"/>
        <v>0.11864406779661017</v>
      </c>
      <c r="K15" s="101">
        <v>2557</v>
      </c>
      <c r="L15" s="79">
        <v>473</v>
      </c>
      <c r="M15" s="77">
        <f t="shared" si="2"/>
        <v>0.18498240125146656</v>
      </c>
      <c r="N15" s="101">
        <v>2473</v>
      </c>
      <c r="O15" s="79">
        <v>491</v>
      </c>
      <c r="P15" s="77">
        <f t="shared" si="3"/>
        <v>0.19854427820460979</v>
      </c>
      <c r="Q15" s="101">
        <v>1604</v>
      </c>
      <c r="R15" s="79">
        <v>242</v>
      </c>
      <c r="S15" s="77">
        <f t="shared" si="4"/>
        <v>0.15087281795511223</v>
      </c>
      <c r="T15" s="101">
        <v>682</v>
      </c>
      <c r="U15" s="79">
        <v>93</v>
      </c>
      <c r="V15" s="77">
        <f t="shared" si="5"/>
        <v>0.13636363636363635</v>
      </c>
      <c r="W15" s="101">
        <v>220</v>
      </c>
      <c r="X15" s="79">
        <v>22</v>
      </c>
      <c r="Y15" s="77">
        <f t="shared" si="6"/>
        <v>0.1</v>
      </c>
      <c r="Z15" s="101">
        <f t="shared" si="7"/>
        <v>7613</v>
      </c>
      <c r="AA15" s="79">
        <f t="shared" si="7"/>
        <v>1329</v>
      </c>
      <c r="AB15" s="77">
        <f t="shared" si="8"/>
        <v>0.17456981479048994</v>
      </c>
      <c r="AC15" s="98"/>
      <c r="AD15" s="272">
        <v>4</v>
      </c>
      <c r="AE15" s="342" t="s">
        <v>108</v>
      </c>
      <c r="AF15" s="11" t="s">
        <v>229</v>
      </c>
      <c r="AG15" s="225">
        <v>7516</v>
      </c>
      <c r="AH15" s="40">
        <v>1240</v>
      </c>
      <c r="AI15" s="91">
        <v>0.16498137307078234</v>
      </c>
      <c r="AJ15" s="58">
        <v>10</v>
      </c>
      <c r="AK15" s="11" t="s">
        <v>59</v>
      </c>
      <c r="AL15" s="38">
        <f t="shared" si="9"/>
        <v>0.18691962056914629</v>
      </c>
      <c r="AM15" s="38">
        <f t="shared" si="11"/>
        <v>0.17731288717375851</v>
      </c>
      <c r="AN15" s="38">
        <f t="shared" si="10"/>
        <v>8.0495356037151702E-2</v>
      </c>
      <c r="AO15" s="38">
        <f t="shared" si="12"/>
        <v>8.9655172413793102E-2</v>
      </c>
      <c r="AP15" s="159"/>
      <c r="AQ15" s="151" t="s">
        <v>13</v>
      </c>
      <c r="AR15" s="38">
        <f t="shared" si="13"/>
        <v>0.12376605455896401</v>
      </c>
      <c r="AS15" s="38">
        <f t="shared" si="14"/>
        <v>0.12259405074365705</v>
      </c>
      <c r="AT15" s="217">
        <f t="shared" si="15"/>
        <v>0.10000000000000009</v>
      </c>
      <c r="AU15" s="38">
        <f t="shared" si="16"/>
        <v>0.20119030890653178</v>
      </c>
      <c r="AV15" s="38">
        <f t="shared" si="17"/>
        <v>0.19576979931957011</v>
      </c>
      <c r="AW15" s="217">
        <f t="shared" si="18"/>
        <v>0.50000000000000044</v>
      </c>
      <c r="AX15" s="38">
        <f t="shared" si="19"/>
        <v>2.0618556701030927E-2</v>
      </c>
      <c r="AY15" s="38">
        <f t="shared" si="20"/>
        <v>2.197802197802198E-2</v>
      </c>
      <c r="AZ15" s="217">
        <f t="shared" si="21"/>
        <v>-9.9999999999999742E-2</v>
      </c>
      <c r="BA15" s="38">
        <f t="shared" si="22"/>
        <v>6.1475807233588677E-2</v>
      </c>
      <c r="BB15" s="38">
        <f t="shared" si="23"/>
        <v>6.0677236249755337E-2</v>
      </c>
      <c r="BC15" s="217">
        <f t="shared" si="24"/>
        <v>0</v>
      </c>
      <c r="BD15" s="150">
        <v>0</v>
      </c>
      <c r="BE15" s="159"/>
    </row>
    <row r="16" spans="1:57" s="12" customFormat="1" ht="13.5" customHeight="1">
      <c r="B16" s="263"/>
      <c r="C16" s="330"/>
      <c r="D16" s="66" t="s">
        <v>242</v>
      </c>
      <c r="E16" s="116">
        <v>0</v>
      </c>
      <c r="F16" s="65">
        <v>0</v>
      </c>
      <c r="G16" s="64" t="str">
        <f t="shared" si="0"/>
        <v>-</v>
      </c>
      <c r="H16" s="116">
        <v>2</v>
      </c>
      <c r="I16" s="65">
        <v>0</v>
      </c>
      <c r="J16" s="64">
        <f t="shared" si="1"/>
        <v>0</v>
      </c>
      <c r="K16" s="116">
        <v>19</v>
      </c>
      <c r="L16" s="65">
        <v>1</v>
      </c>
      <c r="M16" s="64">
        <f t="shared" si="2"/>
        <v>5.2631578947368418E-2</v>
      </c>
      <c r="N16" s="116">
        <v>14</v>
      </c>
      <c r="O16" s="65">
        <v>0</v>
      </c>
      <c r="P16" s="64">
        <f t="shared" si="3"/>
        <v>0</v>
      </c>
      <c r="Q16" s="116">
        <v>21</v>
      </c>
      <c r="R16" s="65">
        <v>0</v>
      </c>
      <c r="S16" s="64">
        <f t="shared" si="4"/>
        <v>0</v>
      </c>
      <c r="T16" s="116">
        <v>9</v>
      </c>
      <c r="U16" s="65">
        <v>0</v>
      </c>
      <c r="V16" s="64">
        <f t="shared" si="5"/>
        <v>0</v>
      </c>
      <c r="W16" s="116">
        <v>5</v>
      </c>
      <c r="X16" s="65">
        <v>0</v>
      </c>
      <c r="Y16" s="64">
        <f t="shared" si="6"/>
        <v>0</v>
      </c>
      <c r="Z16" s="116">
        <f t="shared" si="7"/>
        <v>70</v>
      </c>
      <c r="AA16" s="65">
        <f t="shared" si="7"/>
        <v>1</v>
      </c>
      <c r="AB16" s="64">
        <f t="shared" si="8"/>
        <v>1.4285714285714285E-2</v>
      </c>
      <c r="AC16" s="98"/>
      <c r="AD16" s="272"/>
      <c r="AE16" s="342"/>
      <c r="AF16" s="11" t="s">
        <v>242</v>
      </c>
      <c r="AG16" s="225">
        <v>73</v>
      </c>
      <c r="AH16" s="40">
        <v>2</v>
      </c>
      <c r="AI16" s="91">
        <v>2.7397260273972601E-2</v>
      </c>
      <c r="AJ16" s="58">
        <v>11</v>
      </c>
      <c r="AK16" s="11" t="s">
        <v>60</v>
      </c>
      <c r="AL16" s="38">
        <f t="shared" si="9"/>
        <v>0.15159543831355834</v>
      </c>
      <c r="AM16" s="38">
        <f t="shared" si="11"/>
        <v>0.13735294117647059</v>
      </c>
      <c r="AN16" s="38">
        <f t="shared" si="10"/>
        <v>2.2222222222222223E-2</v>
      </c>
      <c r="AO16" s="38">
        <f t="shared" si="12"/>
        <v>0</v>
      </c>
      <c r="AP16" s="159"/>
      <c r="AQ16" s="151" t="s">
        <v>14</v>
      </c>
      <c r="AR16" s="38">
        <f t="shared" si="13"/>
        <v>0.20036515816682393</v>
      </c>
      <c r="AS16" s="38">
        <f t="shared" si="14"/>
        <v>0.19114701130856221</v>
      </c>
      <c r="AT16" s="217">
        <f t="shared" si="15"/>
        <v>0.9000000000000008</v>
      </c>
      <c r="AU16" s="38">
        <f t="shared" si="16"/>
        <v>0.20119030890653178</v>
      </c>
      <c r="AV16" s="38">
        <f t="shared" si="17"/>
        <v>0.19576979931957011</v>
      </c>
      <c r="AW16" s="217">
        <f t="shared" si="18"/>
        <v>0.50000000000000044</v>
      </c>
      <c r="AX16" s="38">
        <f t="shared" si="19"/>
        <v>0.10344827586206896</v>
      </c>
      <c r="AY16" s="38">
        <f t="shared" si="20"/>
        <v>9.5697980684811237E-2</v>
      </c>
      <c r="AZ16" s="217">
        <f t="shared" si="21"/>
        <v>0.69999999999999929</v>
      </c>
      <c r="BA16" s="38">
        <f t="shared" si="22"/>
        <v>6.1475807233588677E-2</v>
      </c>
      <c r="BB16" s="38">
        <f t="shared" si="23"/>
        <v>6.0677236249755337E-2</v>
      </c>
      <c r="BC16" s="217">
        <f t="shared" si="24"/>
        <v>0</v>
      </c>
      <c r="BD16" s="150">
        <v>0</v>
      </c>
      <c r="BE16" s="159"/>
    </row>
    <row r="17" spans="2:57" s="12" customFormat="1" ht="13.5" customHeight="1">
      <c r="B17" s="264"/>
      <c r="C17" s="332"/>
      <c r="D17" s="76" t="s">
        <v>74</v>
      </c>
      <c r="E17" s="75">
        <v>18</v>
      </c>
      <c r="F17" s="75">
        <v>1</v>
      </c>
      <c r="G17" s="13">
        <f t="shared" si="0"/>
        <v>5.5555555555555552E-2</v>
      </c>
      <c r="H17" s="103">
        <v>61</v>
      </c>
      <c r="I17" s="75">
        <v>7</v>
      </c>
      <c r="J17" s="13">
        <f t="shared" si="1"/>
        <v>0.11475409836065574</v>
      </c>
      <c r="K17" s="103">
        <v>2576</v>
      </c>
      <c r="L17" s="75">
        <v>474</v>
      </c>
      <c r="M17" s="13">
        <f t="shared" si="2"/>
        <v>0.18400621118012422</v>
      </c>
      <c r="N17" s="103">
        <v>2487</v>
      </c>
      <c r="O17" s="75">
        <v>491</v>
      </c>
      <c r="P17" s="13">
        <f t="shared" si="3"/>
        <v>0.19742661841576195</v>
      </c>
      <c r="Q17" s="103">
        <v>1625</v>
      </c>
      <c r="R17" s="75">
        <v>242</v>
      </c>
      <c r="S17" s="13">
        <f t="shared" si="4"/>
        <v>0.14892307692307694</v>
      </c>
      <c r="T17" s="103">
        <v>691</v>
      </c>
      <c r="U17" s="75">
        <v>93</v>
      </c>
      <c r="V17" s="13">
        <f t="shared" si="5"/>
        <v>0.1345875542691751</v>
      </c>
      <c r="W17" s="103">
        <v>225</v>
      </c>
      <c r="X17" s="75">
        <v>22</v>
      </c>
      <c r="Y17" s="13">
        <f t="shared" si="6"/>
        <v>9.7777777777777783E-2</v>
      </c>
      <c r="Z17" s="103">
        <f t="shared" si="7"/>
        <v>7683</v>
      </c>
      <c r="AA17" s="75">
        <f t="shared" si="7"/>
        <v>1330</v>
      </c>
      <c r="AB17" s="13">
        <f t="shared" si="8"/>
        <v>0.17310946244956396</v>
      </c>
      <c r="AC17" s="98"/>
      <c r="AD17" s="272"/>
      <c r="AE17" s="342"/>
      <c r="AF17" s="160" t="s">
        <v>74</v>
      </c>
      <c r="AG17" s="225">
        <v>7589</v>
      </c>
      <c r="AH17" s="40">
        <v>1242</v>
      </c>
      <c r="AI17" s="91">
        <v>0.16365792594544737</v>
      </c>
      <c r="AJ17" s="58">
        <v>12</v>
      </c>
      <c r="AK17" s="11" t="s">
        <v>113</v>
      </c>
      <c r="AL17" s="38">
        <f t="shared" si="9"/>
        <v>0.12949476558944015</v>
      </c>
      <c r="AM17" s="38">
        <f t="shared" si="11"/>
        <v>0.12589182968929805</v>
      </c>
      <c r="AN17" s="38">
        <f t="shared" si="10"/>
        <v>0</v>
      </c>
      <c r="AO17" s="38">
        <f t="shared" si="12"/>
        <v>1.6393442622950821E-2</v>
      </c>
      <c r="AP17" s="159"/>
      <c r="AQ17" s="151" t="s">
        <v>9</v>
      </c>
      <c r="AR17" s="38">
        <f t="shared" si="13"/>
        <v>0.24103518267929636</v>
      </c>
      <c r="AS17" s="38">
        <f t="shared" si="14"/>
        <v>0.23933406383655578</v>
      </c>
      <c r="AT17" s="217">
        <f t="shared" si="15"/>
        <v>0.20000000000000018</v>
      </c>
      <c r="AU17" s="38">
        <f t="shared" si="16"/>
        <v>0.20119030890653178</v>
      </c>
      <c r="AV17" s="38">
        <f t="shared" si="17"/>
        <v>0.19576979931957011</v>
      </c>
      <c r="AW17" s="217">
        <f t="shared" si="18"/>
        <v>0.50000000000000044</v>
      </c>
      <c r="AX17" s="38">
        <f t="shared" si="19"/>
        <v>4.6583850931677016E-2</v>
      </c>
      <c r="AY17" s="38">
        <f t="shared" si="20"/>
        <v>4.5602605863192182E-2</v>
      </c>
      <c r="AZ17" s="217">
        <f t="shared" si="21"/>
        <v>0.10000000000000009</v>
      </c>
      <c r="BA17" s="38">
        <f t="shared" si="22"/>
        <v>6.1475807233588677E-2</v>
      </c>
      <c r="BB17" s="38">
        <f t="shared" si="23"/>
        <v>6.0677236249755337E-2</v>
      </c>
      <c r="BC17" s="217">
        <f t="shared" si="24"/>
        <v>0</v>
      </c>
      <c r="BD17" s="150">
        <v>0</v>
      </c>
      <c r="BE17" s="159"/>
    </row>
    <row r="18" spans="2:57" s="12" customFormat="1" ht="13.5" customHeight="1">
      <c r="B18" s="262">
        <v>5</v>
      </c>
      <c r="C18" s="329" t="s">
        <v>109</v>
      </c>
      <c r="D18" s="80" t="s">
        <v>229</v>
      </c>
      <c r="E18" s="101">
        <v>16</v>
      </c>
      <c r="F18" s="79">
        <v>2</v>
      </c>
      <c r="G18" s="77">
        <f t="shared" si="0"/>
        <v>0.125</v>
      </c>
      <c r="H18" s="101">
        <v>45</v>
      </c>
      <c r="I18" s="79">
        <v>6</v>
      </c>
      <c r="J18" s="77">
        <f t="shared" si="1"/>
        <v>0.13333333333333333</v>
      </c>
      <c r="K18" s="101">
        <v>2205</v>
      </c>
      <c r="L18" s="79">
        <v>268</v>
      </c>
      <c r="M18" s="77">
        <f t="shared" si="2"/>
        <v>0.12154195011337869</v>
      </c>
      <c r="N18" s="101">
        <v>1934</v>
      </c>
      <c r="O18" s="79">
        <v>183</v>
      </c>
      <c r="P18" s="77">
        <f t="shared" si="3"/>
        <v>9.4622543950361945E-2</v>
      </c>
      <c r="Q18" s="101">
        <v>1321</v>
      </c>
      <c r="R18" s="79">
        <v>91</v>
      </c>
      <c r="S18" s="77">
        <f t="shared" si="4"/>
        <v>6.8887206661619987E-2</v>
      </c>
      <c r="T18" s="101">
        <v>565</v>
      </c>
      <c r="U18" s="79">
        <v>26</v>
      </c>
      <c r="V18" s="77">
        <f t="shared" si="5"/>
        <v>4.6017699115044247E-2</v>
      </c>
      <c r="W18" s="101">
        <v>210</v>
      </c>
      <c r="X18" s="79">
        <v>10</v>
      </c>
      <c r="Y18" s="77">
        <f t="shared" si="6"/>
        <v>4.7619047619047616E-2</v>
      </c>
      <c r="Z18" s="101">
        <f t="shared" si="7"/>
        <v>6296</v>
      </c>
      <c r="AA18" s="79">
        <f t="shared" si="7"/>
        <v>586</v>
      </c>
      <c r="AB18" s="77">
        <f t="shared" si="8"/>
        <v>9.3074968233799238E-2</v>
      </c>
      <c r="AC18" s="98"/>
      <c r="AD18" s="272">
        <v>5</v>
      </c>
      <c r="AE18" s="342" t="s">
        <v>109</v>
      </c>
      <c r="AF18" s="11" t="s">
        <v>229</v>
      </c>
      <c r="AG18" s="225">
        <v>6076</v>
      </c>
      <c r="AH18" s="40">
        <v>495</v>
      </c>
      <c r="AI18" s="91">
        <v>8.1468071099407499E-2</v>
      </c>
      <c r="AJ18" s="58">
        <v>13</v>
      </c>
      <c r="AK18" s="11" t="s">
        <v>114</v>
      </c>
      <c r="AL18" s="38">
        <f t="shared" si="9"/>
        <v>0.11595723748934217</v>
      </c>
      <c r="AM18" s="38">
        <f t="shared" si="11"/>
        <v>0.11574043261231282</v>
      </c>
      <c r="AN18" s="38">
        <f t="shared" si="10"/>
        <v>4.8192771084337352E-2</v>
      </c>
      <c r="AO18" s="38">
        <f t="shared" si="12"/>
        <v>3.5294117647058823E-2</v>
      </c>
      <c r="AP18" s="159"/>
      <c r="AQ18" s="151" t="s">
        <v>21</v>
      </c>
      <c r="AR18" s="38">
        <f t="shared" si="13"/>
        <v>0.24677854360203777</v>
      </c>
      <c r="AS18" s="38">
        <f t="shared" si="14"/>
        <v>0.23374934192189775</v>
      </c>
      <c r="AT18" s="217">
        <f t="shared" si="15"/>
        <v>1.2999999999999985</v>
      </c>
      <c r="AU18" s="38">
        <f t="shared" si="16"/>
        <v>0.20119030890653178</v>
      </c>
      <c r="AV18" s="38">
        <f t="shared" si="17"/>
        <v>0.19576979931957011</v>
      </c>
      <c r="AW18" s="217">
        <f t="shared" si="18"/>
        <v>0.50000000000000044</v>
      </c>
      <c r="AX18" s="38">
        <f t="shared" si="19"/>
        <v>7.6086956521739135E-2</v>
      </c>
      <c r="AY18" s="38">
        <f t="shared" si="20"/>
        <v>5.0761421319796954E-2</v>
      </c>
      <c r="AZ18" s="217">
        <f t="shared" si="21"/>
        <v>2.5</v>
      </c>
      <c r="BA18" s="38">
        <f t="shared" si="22"/>
        <v>6.1475807233588677E-2</v>
      </c>
      <c r="BB18" s="38">
        <f t="shared" si="23"/>
        <v>6.0677236249755337E-2</v>
      </c>
      <c r="BC18" s="217">
        <f t="shared" si="24"/>
        <v>0</v>
      </c>
      <c r="BD18" s="150">
        <v>0</v>
      </c>
      <c r="BE18" s="159"/>
    </row>
    <row r="19" spans="2:57" s="12" customFormat="1" ht="13.5" customHeight="1">
      <c r="B19" s="263"/>
      <c r="C19" s="330"/>
      <c r="D19" s="66" t="s">
        <v>242</v>
      </c>
      <c r="E19" s="116">
        <v>1</v>
      </c>
      <c r="F19" s="65">
        <v>0</v>
      </c>
      <c r="G19" s="64">
        <f t="shared" si="0"/>
        <v>0</v>
      </c>
      <c r="H19" s="116">
        <v>1</v>
      </c>
      <c r="I19" s="65">
        <v>0</v>
      </c>
      <c r="J19" s="64">
        <f t="shared" si="1"/>
        <v>0</v>
      </c>
      <c r="K19" s="116">
        <v>25</v>
      </c>
      <c r="L19" s="65">
        <v>1</v>
      </c>
      <c r="M19" s="64">
        <f t="shared" si="2"/>
        <v>0.04</v>
      </c>
      <c r="N19" s="116">
        <v>16</v>
      </c>
      <c r="O19" s="65">
        <v>1</v>
      </c>
      <c r="P19" s="64">
        <f t="shared" si="3"/>
        <v>6.25E-2</v>
      </c>
      <c r="Q19" s="116">
        <v>22</v>
      </c>
      <c r="R19" s="65">
        <v>0</v>
      </c>
      <c r="S19" s="64">
        <f t="shared" si="4"/>
        <v>0</v>
      </c>
      <c r="T19" s="116">
        <v>13</v>
      </c>
      <c r="U19" s="65">
        <v>0</v>
      </c>
      <c r="V19" s="64">
        <f t="shared" si="5"/>
        <v>0</v>
      </c>
      <c r="W19" s="116">
        <v>6</v>
      </c>
      <c r="X19" s="65">
        <v>0</v>
      </c>
      <c r="Y19" s="64">
        <f t="shared" si="6"/>
        <v>0</v>
      </c>
      <c r="Z19" s="116">
        <f t="shared" si="7"/>
        <v>84</v>
      </c>
      <c r="AA19" s="65">
        <f t="shared" si="7"/>
        <v>2</v>
      </c>
      <c r="AB19" s="64">
        <f t="shared" si="8"/>
        <v>2.3809523809523808E-2</v>
      </c>
      <c r="AC19" s="98"/>
      <c r="AD19" s="272"/>
      <c r="AE19" s="342"/>
      <c r="AF19" s="11" t="s">
        <v>242</v>
      </c>
      <c r="AG19" s="225">
        <v>83</v>
      </c>
      <c r="AH19" s="40">
        <v>0</v>
      </c>
      <c r="AI19" s="91">
        <v>0</v>
      </c>
      <c r="AJ19" s="58">
        <v>14</v>
      </c>
      <c r="AK19" s="11" t="s">
        <v>115</v>
      </c>
      <c r="AL19" s="38">
        <f t="shared" si="9"/>
        <v>0.12345784784098698</v>
      </c>
      <c r="AM19" s="38">
        <f t="shared" si="11"/>
        <v>0.11418384207322375</v>
      </c>
      <c r="AN19" s="38">
        <f t="shared" si="10"/>
        <v>2.8985507246376812E-2</v>
      </c>
      <c r="AO19" s="38">
        <f t="shared" si="12"/>
        <v>1.3513513513513514E-2</v>
      </c>
      <c r="AP19" s="159"/>
      <c r="AQ19" s="151" t="s">
        <v>47</v>
      </c>
      <c r="AR19" s="38">
        <f t="shared" si="13"/>
        <v>0.17375042502550153</v>
      </c>
      <c r="AS19" s="38">
        <f t="shared" si="14"/>
        <v>0.17005319612801953</v>
      </c>
      <c r="AT19" s="217">
        <f t="shared" si="15"/>
        <v>0.39999999999999758</v>
      </c>
      <c r="AU19" s="38">
        <f t="shared" si="16"/>
        <v>0.20119030890653178</v>
      </c>
      <c r="AV19" s="38">
        <f t="shared" si="17"/>
        <v>0.19576979931957011</v>
      </c>
      <c r="AW19" s="217">
        <f t="shared" si="18"/>
        <v>0.50000000000000044</v>
      </c>
      <c r="AX19" s="38">
        <f t="shared" si="19"/>
        <v>9.5238095238095233E-2</v>
      </c>
      <c r="AY19" s="38">
        <f t="shared" si="20"/>
        <v>7.3529411764705885E-2</v>
      </c>
      <c r="AZ19" s="217">
        <f t="shared" si="21"/>
        <v>2.1000000000000005</v>
      </c>
      <c r="BA19" s="38">
        <f t="shared" si="22"/>
        <v>6.1475807233588677E-2</v>
      </c>
      <c r="BB19" s="38">
        <f t="shared" si="23"/>
        <v>6.0677236249755337E-2</v>
      </c>
      <c r="BC19" s="217">
        <f t="shared" si="24"/>
        <v>0</v>
      </c>
      <c r="BD19" s="150">
        <v>0</v>
      </c>
      <c r="BE19" s="159"/>
    </row>
    <row r="20" spans="2:57" s="12" customFormat="1" ht="13.5" customHeight="1">
      <c r="B20" s="264"/>
      <c r="C20" s="332"/>
      <c r="D20" s="76" t="s">
        <v>74</v>
      </c>
      <c r="E20" s="75">
        <v>17</v>
      </c>
      <c r="F20" s="75">
        <v>2</v>
      </c>
      <c r="G20" s="13">
        <f t="shared" si="0"/>
        <v>0.11764705882352941</v>
      </c>
      <c r="H20" s="103">
        <v>46</v>
      </c>
      <c r="I20" s="75">
        <v>6</v>
      </c>
      <c r="J20" s="13">
        <f t="shared" si="1"/>
        <v>0.13043478260869565</v>
      </c>
      <c r="K20" s="103">
        <v>2230</v>
      </c>
      <c r="L20" s="75">
        <v>269</v>
      </c>
      <c r="M20" s="13">
        <f t="shared" si="2"/>
        <v>0.12062780269058296</v>
      </c>
      <c r="N20" s="103">
        <v>1950</v>
      </c>
      <c r="O20" s="75">
        <v>184</v>
      </c>
      <c r="P20" s="13">
        <f t="shared" si="3"/>
        <v>9.4358974358974362E-2</v>
      </c>
      <c r="Q20" s="103">
        <v>1343</v>
      </c>
      <c r="R20" s="75">
        <v>91</v>
      </c>
      <c r="S20" s="13">
        <f t="shared" si="4"/>
        <v>6.7758749069247948E-2</v>
      </c>
      <c r="T20" s="103">
        <v>578</v>
      </c>
      <c r="U20" s="75">
        <v>26</v>
      </c>
      <c r="V20" s="13">
        <f t="shared" si="5"/>
        <v>4.4982698961937718E-2</v>
      </c>
      <c r="W20" s="103">
        <v>216</v>
      </c>
      <c r="X20" s="75">
        <v>10</v>
      </c>
      <c r="Y20" s="13">
        <f t="shared" si="6"/>
        <v>4.6296296296296294E-2</v>
      </c>
      <c r="Z20" s="103">
        <f t="shared" si="7"/>
        <v>6380</v>
      </c>
      <c r="AA20" s="75">
        <f t="shared" si="7"/>
        <v>588</v>
      </c>
      <c r="AB20" s="13">
        <f t="shared" si="8"/>
        <v>9.2163009404388721E-2</v>
      </c>
      <c r="AC20" s="98"/>
      <c r="AD20" s="272"/>
      <c r="AE20" s="342"/>
      <c r="AF20" s="160" t="s">
        <v>74</v>
      </c>
      <c r="AG20" s="225">
        <v>6159</v>
      </c>
      <c r="AH20" s="40">
        <v>495</v>
      </c>
      <c r="AI20" s="91">
        <v>8.037018996590356E-2</v>
      </c>
      <c r="AJ20" s="58">
        <v>15</v>
      </c>
      <c r="AK20" s="11" t="s">
        <v>116</v>
      </c>
      <c r="AL20" s="38">
        <f t="shared" si="9"/>
        <v>0.13547360042451578</v>
      </c>
      <c r="AM20" s="38">
        <f t="shared" si="11"/>
        <v>0.12978932430957318</v>
      </c>
      <c r="AN20" s="38">
        <f t="shared" si="10"/>
        <v>6.9767441860465115E-2</v>
      </c>
      <c r="AO20" s="38">
        <f t="shared" si="12"/>
        <v>4.5454545454545456E-2</v>
      </c>
      <c r="AP20" s="159"/>
      <c r="AQ20" s="151" t="s">
        <v>25</v>
      </c>
      <c r="AR20" s="38">
        <f t="shared" si="13"/>
        <v>0.28307734692471931</v>
      </c>
      <c r="AS20" s="38">
        <f t="shared" si="14"/>
        <v>0.28445581131003128</v>
      </c>
      <c r="AT20" s="217">
        <f t="shared" si="15"/>
        <v>-0.10000000000000009</v>
      </c>
      <c r="AU20" s="38">
        <f t="shared" si="16"/>
        <v>0.20119030890653178</v>
      </c>
      <c r="AV20" s="38">
        <f t="shared" si="17"/>
        <v>0.19576979931957011</v>
      </c>
      <c r="AW20" s="217">
        <f t="shared" si="18"/>
        <v>0.50000000000000044</v>
      </c>
      <c r="AX20" s="38">
        <f t="shared" si="19"/>
        <v>1.1235955056179775E-2</v>
      </c>
      <c r="AY20" s="38">
        <f t="shared" si="20"/>
        <v>6.3291139240506333E-2</v>
      </c>
      <c r="AZ20" s="217">
        <f t="shared" si="21"/>
        <v>-5.2</v>
      </c>
      <c r="BA20" s="38">
        <f t="shared" si="22"/>
        <v>6.1475807233588677E-2</v>
      </c>
      <c r="BB20" s="38">
        <f t="shared" si="23"/>
        <v>6.0677236249755337E-2</v>
      </c>
      <c r="BC20" s="217">
        <f t="shared" si="24"/>
        <v>0</v>
      </c>
      <c r="BD20" s="150">
        <v>0</v>
      </c>
      <c r="BE20" s="159"/>
    </row>
    <row r="21" spans="2:57" s="12" customFormat="1" ht="13.5" customHeight="1">
      <c r="B21" s="262">
        <v>6</v>
      </c>
      <c r="C21" s="329" t="s">
        <v>110</v>
      </c>
      <c r="D21" s="80" t="s">
        <v>229</v>
      </c>
      <c r="E21" s="101">
        <v>23</v>
      </c>
      <c r="F21" s="79">
        <v>3</v>
      </c>
      <c r="G21" s="77">
        <f t="shared" si="0"/>
        <v>0.13043478260869565</v>
      </c>
      <c r="H21" s="101">
        <v>95</v>
      </c>
      <c r="I21" s="79">
        <v>4</v>
      </c>
      <c r="J21" s="77">
        <f t="shared" si="1"/>
        <v>4.2105263157894736E-2</v>
      </c>
      <c r="K21" s="101">
        <v>3065</v>
      </c>
      <c r="L21" s="79">
        <v>413</v>
      </c>
      <c r="M21" s="77">
        <f t="shared" si="2"/>
        <v>0.13474714518760195</v>
      </c>
      <c r="N21" s="101">
        <v>3011</v>
      </c>
      <c r="O21" s="79">
        <v>323</v>
      </c>
      <c r="P21" s="77">
        <f t="shared" si="3"/>
        <v>0.10727333111922949</v>
      </c>
      <c r="Q21" s="101">
        <v>1963</v>
      </c>
      <c r="R21" s="79">
        <v>172</v>
      </c>
      <c r="S21" s="77">
        <f t="shared" si="4"/>
        <v>8.7620988283239942E-2</v>
      </c>
      <c r="T21" s="101">
        <v>807</v>
      </c>
      <c r="U21" s="79">
        <v>51</v>
      </c>
      <c r="V21" s="77">
        <f t="shared" si="5"/>
        <v>6.3197026022304828E-2</v>
      </c>
      <c r="W21" s="101">
        <v>229</v>
      </c>
      <c r="X21" s="79">
        <v>14</v>
      </c>
      <c r="Y21" s="77">
        <f t="shared" si="6"/>
        <v>6.1135371179039298E-2</v>
      </c>
      <c r="Z21" s="101">
        <f t="shared" si="7"/>
        <v>9193</v>
      </c>
      <c r="AA21" s="79">
        <f t="shared" si="7"/>
        <v>980</v>
      </c>
      <c r="AB21" s="77">
        <f t="shared" si="8"/>
        <v>0.10660284999456109</v>
      </c>
      <c r="AC21" s="98"/>
      <c r="AD21" s="272">
        <v>6</v>
      </c>
      <c r="AE21" s="342" t="s">
        <v>110</v>
      </c>
      <c r="AF21" s="11" t="s">
        <v>229</v>
      </c>
      <c r="AG21" s="225">
        <v>9083</v>
      </c>
      <c r="AH21" s="40">
        <v>839</v>
      </c>
      <c r="AI21" s="91">
        <v>9.2370362215127164E-2</v>
      </c>
      <c r="AJ21" s="58">
        <v>16</v>
      </c>
      <c r="AK21" s="11" t="s">
        <v>61</v>
      </c>
      <c r="AL21" s="38">
        <f t="shared" si="9"/>
        <v>0.13029661016949154</v>
      </c>
      <c r="AM21" s="38">
        <f t="shared" si="11"/>
        <v>0.11580347493557237</v>
      </c>
      <c r="AN21" s="38">
        <f t="shared" si="10"/>
        <v>3.5398230088495575E-2</v>
      </c>
      <c r="AO21" s="38">
        <f t="shared" si="12"/>
        <v>5.5555555555555552E-2</v>
      </c>
      <c r="AP21" s="159"/>
      <c r="AQ21" s="151" t="s">
        <v>15</v>
      </c>
      <c r="AR21" s="38">
        <f t="shared" si="13"/>
        <v>0.26423421602317904</v>
      </c>
      <c r="AS21" s="38">
        <f t="shared" si="14"/>
        <v>0.26399073716711696</v>
      </c>
      <c r="AT21" s="217">
        <f t="shared" si="15"/>
        <v>0</v>
      </c>
      <c r="AU21" s="38">
        <f t="shared" si="16"/>
        <v>0.20119030890653178</v>
      </c>
      <c r="AV21" s="38">
        <f t="shared" si="17"/>
        <v>0.19576979931957011</v>
      </c>
      <c r="AW21" s="217">
        <f t="shared" si="18"/>
        <v>0.50000000000000044</v>
      </c>
      <c r="AX21" s="38">
        <f t="shared" si="19"/>
        <v>8.6124401913875603E-2</v>
      </c>
      <c r="AY21" s="38">
        <f t="shared" si="20"/>
        <v>7.7720207253886009E-2</v>
      </c>
      <c r="AZ21" s="217">
        <f t="shared" si="21"/>
        <v>0.79999999999999938</v>
      </c>
      <c r="BA21" s="38">
        <f t="shared" si="22"/>
        <v>6.1475807233588677E-2</v>
      </c>
      <c r="BB21" s="38">
        <f t="shared" si="23"/>
        <v>6.0677236249755337E-2</v>
      </c>
      <c r="BC21" s="217">
        <f t="shared" si="24"/>
        <v>0</v>
      </c>
      <c r="BD21" s="150">
        <v>0</v>
      </c>
      <c r="BE21" s="159"/>
    </row>
    <row r="22" spans="2:57" s="12" customFormat="1" ht="13.5" customHeight="1">
      <c r="B22" s="263"/>
      <c r="C22" s="330"/>
      <c r="D22" s="66" t="s">
        <v>242</v>
      </c>
      <c r="E22" s="116">
        <v>0</v>
      </c>
      <c r="F22" s="65">
        <v>0</v>
      </c>
      <c r="G22" s="64" t="str">
        <f t="shared" si="0"/>
        <v>-</v>
      </c>
      <c r="H22" s="116">
        <v>0</v>
      </c>
      <c r="I22" s="65">
        <v>0</v>
      </c>
      <c r="J22" s="64" t="str">
        <f t="shared" si="1"/>
        <v>-</v>
      </c>
      <c r="K22" s="116">
        <v>18</v>
      </c>
      <c r="L22" s="65">
        <v>1</v>
      </c>
      <c r="M22" s="64">
        <f t="shared" si="2"/>
        <v>5.5555555555555552E-2</v>
      </c>
      <c r="N22" s="116">
        <v>20</v>
      </c>
      <c r="O22" s="65">
        <v>1</v>
      </c>
      <c r="P22" s="64">
        <f t="shared" si="3"/>
        <v>0.05</v>
      </c>
      <c r="Q22" s="116">
        <v>12</v>
      </c>
      <c r="R22" s="65">
        <v>0</v>
      </c>
      <c r="S22" s="64">
        <f t="shared" si="4"/>
        <v>0</v>
      </c>
      <c r="T22" s="116">
        <v>9</v>
      </c>
      <c r="U22" s="65">
        <v>0</v>
      </c>
      <c r="V22" s="64">
        <f t="shared" si="5"/>
        <v>0</v>
      </c>
      <c r="W22" s="116">
        <v>3</v>
      </c>
      <c r="X22" s="65">
        <v>0</v>
      </c>
      <c r="Y22" s="64">
        <f t="shared" si="6"/>
        <v>0</v>
      </c>
      <c r="Z22" s="116">
        <f t="shared" si="7"/>
        <v>62</v>
      </c>
      <c r="AA22" s="65">
        <f t="shared" si="7"/>
        <v>2</v>
      </c>
      <c r="AB22" s="64">
        <f t="shared" si="8"/>
        <v>3.2258064516129031E-2</v>
      </c>
      <c r="AC22" s="98"/>
      <c r="AD22" s="272"/>
      <c r="AE22" s="342"/>
      <c r="AF22" s="11" t="s">
        <v>242</v>
      </c>
      <c r="AG22" s="225">
        <v>55</v>
      </c>
      <c r="AH22" s="40">
        <v>0</v>
      </c>
      <c r="AI22" s="91">
        <v>0</v>
      </c>
      <c r="AJ22" s="58">
        <v>17</v>
      </c>
      <c r="AK22" s="11" t="s">
        <v>117</v>
      </c>
      <c r="AL22" s="38">
        <f t="shared" si="9"/>
        <v>0.1374655492434895</v>
      </c>
      <c r="AM22" s="38">
        <f t="shared" si="11"/>
        <v>0.12952413832786697</v>
      </c>
      <c r="AN22" s="38">
        <f t="shared" si="10"/>
        <v>9.8039215686274508E-3</v>
      </c>
      <c r="AO22" s="38">
        <f t="shared" si="12"/>
        <v>0.01</v>
      </c>
      <c r="AP22" s="159"/>
      <c r="AQ22" s="151" t="s">
        <v>26</v>
      </c>
      <c r="AR22" s="38">
        <f t="shared" si="13"/>
        <v>0.27440583868754287</v>
      </c>
      <c r="AS22" s="38">
        <f t="shared" si="14"/>
        <v>0.28688630490956074</v>
      </c>
      <c r="AT22" s="217">
        <f t="shared" si="15"/>
        <v>-1.2999999999999956</v>
      </c>
      <c r="AU22" s="38">
        <f t="shared" si="16"/>
        <v>0.20119030890653178</v>
      </c>
      <c r="AV22" s="38">
        <f t="shared" si="17"/>
        <v>0.19576979931957011</v>
      </c>
      <c r="AW22" s="217">
        <f t="shared" si="18"/>
        <v>0.50000000000000044</v>
      </c>
      <c r="AX22" s="38">
        <f t="shared" si="19"/>
        <v>5.0632911392405063E-2</v>
      </c>
      <c r="AY22" s="38">
        <f t="shared" si="20"/>
        <v>3.3707865168539325E-2</v>
      </c>
      <c r="AZ22" s="217">
        <f t="shared" si="21"/>
        <v>1.6999999999999995</v>
      </c>
      <c r="BA22" s="38">
        <f t="shared" si="22"/>
        <v>6.1475807233588677E-2</v>
      </c>
      <c r="BB22" s="38">
        <f t="shared" si="23"/>
        <v>6.0677236249755337E-2</v>
      </c>
      <c r="BC22" s="217">
        <f t="shared" si="24"/>
        <v>0</v>
      </c>
      <c r="BD22" s="150">
        <v>0</v>
      </c>
      <c r="BE22" s="159"/>
    </row>
    <row r="23" spans="2:57" s="12" customFormat="1" ht="13.5" customHeight="1">
      <c r="B23" s="264"/>
      <c r="C23" s="332"/>
      <c r="D23" s="76" t="s">
        <v>74</v>
      </c>
      <c r="E23" s="75">
        <v>23</v>
      </c>
      <c r="F23" s="75">
        <v>3</v>
      </c>
      <c r="G23" s="13">
        <f t="shared" si="0"/>
        <v>0.13043478260869565</v>
      </c>
      <c r="H23" s="103">
        <v>95</v>
      </c>
      <c r="I23" s="75">
        <v>4</v>
      </c>
      <c r="J23" s="13">
        <f t="shared" si="1"/>
        <v>4.2105263157894736E-2</v>
      </c>
      <c r="K23" s="103">
        <v>3083</v>
      </c>
      <c r="L23" s="75">
        <v>414</v>
      </c>
      <c r="M23" s="13">
        <f t="shared" si="2"/>
        <v>0.13428478754459941</v>
      </c>
      <c r="N23" s="103">
        <v>3031</v>
      </c>
      <c r="O23" s="75">
        <v>324</v>
      </c>
      <c r="P23" s="13">
        <f t="shared" si="3"/>
        <v>0.10689541405476741</v>
      </c>
      <c r="Q23" s="103">
        <v>1975</v>
      </c>
      <c r="R23" s="75">
        <v>172</v>
      </c>
      <c r="S23" s="13">
        <f t="shared" si="4"/>
        <v>8.7088607594936709E-2</v>
      </c>
      <c r="T23" s="103">
        <v>816</v>
      </c>
      <c r="U23" s="75">
        <v>51</v>
      </c>
      <c r="V23" s="13">
        <f t="shared" si="5"/>
        <v>6.25E-2</v>
      </c>
      <c r="W23" s="103">
        <v>232</v>
      </c>
      <c r="X23" s="75">
        <v>14</v>
      </c>
      <c r="Y23" s="13">
        <f t="shared" si="6"/>
        <v>6.0344827586206899E-2</v>
      </c>
      <c r="Z23" s="103">
        <f t="shared" si="7"/>
        <v>9255</v>
      </c>
      <c r="AA23" s="75">
        <f t="shared" si="7"/>
        <v>982</v>
      </c>
      <c r="AB23" s="13">
        <f t="shared" si="8"/>
        <v>0.10610480821177742</v>
      </c>
      <c r="AC23" s="98"/>
      <c r="AD23" s="272"/>
      <c r="AE23" s="342"/>
      <c r="AF23" s="160" t="s">
        <v>74</v>
      </c>
      <c r="AG23" s="225">
        <v>9138</v>
      </c>
      <c r="AH23" s="40">
        <v>839</v>
      </c>
      <c r="AI23" s="91">
        <v>9.181440140074415E-2</v>
      </c>
      <c r="AJ23" s="58">
        <v>18</v>
      </c>
      <c r="AK23" s="11" t="s">
        <v>62</v>
      </c>
      <c r="AL23" s="38">
        <f t="shared" si="9"/>
        <v>0.1318483588757213</v>
      </c>
      <c r="AM23" s="38">
        <f t="shared" si="11"/>
        <v>0.11472311472311472</v>
      </c>
      <c r="AN23" s="38">
        <f t="shared" si="10"/>
        <v>2.1276595744680851E-2</v>
      </c>
      <c r="AO23" s="38">
        <f t="shared" si="12"/>
        <v>3.4883720930232558E-2</v>
      </c>
      <c r="AP23" s="159"/>
      <c r="AQ23" s="151" t="s">
        <v>27</v>
      </c>
      <c r="AR23" s="38">
        <f t="shared" si="13"/>
        <v>0.15735115431348723</v>
      </c>
      <c r="AS23" s="38">
        <f t="shared" si="14"/>
        <v>0.14481944185468332</v>
      </c>
      <c r="AT23" s="217">
        <f t="shared" si="15"/>
        <v>1.2000000000000011</v>
      </c>
      <c r="AU23" s="38">
        <f t="shared" si="16"/>
        <v>0.20119030890653178</v>
      </c>
      <c r="AV23" s="38">
        <f t="shared" si="17"/>
        <v>0.19576979931957011</v>
      </c>
      <c r="AW23" s="217">
        <f t="shared" si="18"/>
        <v>0.50000000000000044</v>
      </c>
      <c r="AX23" s="38">
        <f t="shared" si="19"/>
        <v>0</v>
      </c>
      <c r="AY23" s="38">
        <f t="shared" si="20"/>
        <v>1.4492753623188406E-2</v>
      </c>
      <c r="AZ23" s="217">
        <f t="shared" si="21"/>
        <v>-1.4000000000000001</v>
      </c>
      <c r="BA23" s="38">
        <f t="shared" si="22"/>
        <v>6.1475807233588677E-2</v>
      </c>
      <c r="BB23" s="38">
        <f t="shared" si="23"/>
        <v>6.0677236249755337E-2</v>
      </c>
      <c r="BC23" s="217">
        <f t="shared" si="24"/>
        <v>0</v>
      </c>
      <c r="BD23" s="150">
        <v>0</v>
      </c>
      <c r="BE23" s="159"/>
    </row>
    <row r="24" spans="2:57" s="12" customFormat="1" ht="13.5" customHeight="1">
      <c r="B24" s="262">
        <v>7</v>
      </c>
      <c r="C24" s="329" t="s">
        <v>111</v>
      </c>
      <c r="D24" s="80" t="s">
        <v>229</v>
      </c>
      <c r="E24" s="101">
        <v>27</v>
      </c>
      <c r="F24" s="79">
        <v>3</v>
      </c>
      <c r="G24" s="77">
        <f t="shared" si="0"/>
        <v>0.1111111111111111</v>
      </c>
      <c r="H24" s="101">
        <v>85</v>
      </c>
      <c r="I24" s="79">
        <v>10</v>
      </c>
      <c r="J24" s="77">
        <f t="shared" si="1"/>
        <v>0.11764705882352941</v>
      </c>
      <c r="K24" s="101">
        <v>2956</v>
      </c>
      <c r="L24" s="79">
        <v>558</v>
      </c>
      <c r="M24" s="77">
        <f t="shared" si="2"/>
        <v>0.18876860622462788</v>
      </c>
      <c r="N24" s="101">
        <v>2720</v>
      </c>
      <c r="O24" s="79">
        <v>423</v>
      </c>
      <c r="P24" s="77">
        <f t="shared" si="3"/>
        <v>0.15551470588235294</v>
      </c>
      <c r="Q24" s="101">
        <v>1699</v>
      </c>
      <c r="R24" s="79">
        <v>210</v>
      </c>
      <c r="S24" s="77">
        <f t="shared" si="4"/>
        <v>0.12360211889346674</v>
      </c>
      <c r="T24" s="101">
        <v>708</v>
      </c>
      <c r="U24" s="79">
        <v>58</v>
      </c>
      <c r="V24" s="77">
        <f t="shared" si="5"/>
        <v>8.1920903954802254E-2</v>
      </c>
      <c r="W24" s="101">
        <v>208</v>
      </c>
      <c r="X24" s="79">
        <v>10</v>
      </c>
      <c r="Y24" s="77">
        <f t="shared" si="6"/>
        <v>4.807692307692308E-2</v>
      </c>
      <c r="Z24" s="101">
        <f t="shared" si="7"/>
        <v>8403</v>
      </c>
      <c r="AA24" s="79">
        <f t="shared" si="7"/>
        <v>1272</v>
      </c>
      <c r="AB24" s="77">
        <f t="shared" si="8"/>
        <v>0.15137450910389147</v>
      </c>
      <c r="AC24" s="98"/>
      <c r="AD24" s="272">
        <v>7</v>
      </c>
      <c r="AE24" s="342" t="s">
        <v>111</v>
      </c>
      <c r="AF24" s="11" t="s">
        <v>229</v>
      </c>
      <c r="AG24" s="225">
        <v>8212</v>
      </c>
      <c r="AH24" s="40">
        <v>1196</v>
      </c>
      <c r="AI24" s="91">
        <v>0.14564052605942523</v>
      </c>
      <c r="AJ24" s="58">
        <v>19</v>
      </c>
      <c r="AK24" s="11" t="s">
        <v>118</v>
      </c>
      <c r="AL24" s="38">
        <f t="shared" si="9"/>
        <v>0.13412629339522289</v>
      </c>
      <c r="AM24" s="38">
        <f t="shared" si="11"/>
        <v>0.12130987292277615</v>
      </c>
      <c r="AN24" s="38">
        <f t="shared" si="10"/>
        <v>1.8181818181818181E-2</v>
      </c>
      <c r="AO24" s="38">
        <f t="shared" si="12"/>
        <v>1.9230769230769232E-2</v>
      </c>
      <c r="AP24" s="159"/>
      <c r="AQ24" s="151" t="s">
        <v>16</v>
      </c>
      <c r="AR24" s="38">
        <f t="shared" si="13"/>
        <v>0.21695777747214964</v>
      </c>
      <c r="AS24" s="38">
        <f t="shared" si="14"/>
        <v>0.212592164233049</v>
      </c>
      <c r="AT24" s="217">
        <f t="shared" si="15"/>
        <v>0.40000000000000036</v>
      </c>
      <c r="AU24" s="38">
        <f t="shared" si="16"/>
        <v>0.20119030890653178</v>
      </c>
      <c r="AV24" s="38">
        <f t="shared" si="17"/>
        <v>0.19576979931957011</v>
      </c>
      <c r="AW24" s="217">
        <f t="shared" si="18"/>
        <v>0.50000000000000044</v>
      </c>
      <c r="AX24" s="38">
        <f t="shared" si="19"/>
        <v>5.2173913043478258E-2</v>
      </c>
      <c r="AY24" s="38">
        <f t="shared" si="20"/>
        <v>3.9215686274509803E-2</v>
      </c>
      <c r="AZ24" s="217">
        <f t="shared" si="21"/>
        <v>1.2999999999999998</v>
      </c>
      <c r="BA24" s="38">
        <f t="shared" si="22"/>
        <v>6.1475807233588677E-2</v>
      </c>
      <c r="BB24" s="38">
        <f t="shared" si="23"/>
        <v>6.0677236249755337E-2</v>
      </c>
      <c r="BC24" s="217">
        <f t="shared" si="24"/>
        <v>0</v>
      </c>
      <c r="BD24" s="150">
        <v>0</v>
      </c>
      <c r="BE24" s="159"/>
    </row>
    <row r="25" spans="2:57" s="12" customFormat="1" ht="13.5" customHeight="1">
      <c r="B25" s="263"/>
      <c r="C25" s="330"/>
      <c r="D25" s="66" t="s">
        <v>242</v>
      </c>
      <c r="E25" s="116">
        <v>0</v>
      </c>
      <c r="F25" s="65">
        <v>0</v>
      </c>
      <c r="G25" s="64" t="str">
        <f t="shared" si="0"/>
        <v>-</v>
      </c>
      <c r="H25" s="116">
        <v>1</v>
      </c>
      <c r="I25" s="65">
        <v>0</v>
      </c>
      <c r="J25" s="64">
        <f t="shared" si="1"/>
        <v>0</v>
      </c>
      <c r="K25" s="116">
        <v>9</v>
      </c>
      <c r="L25" s="65">
        <v>0</v>
      </c>
      <c r="M25" s="64">
        <f t="shared" si="2"/>
        <v>0</v>
      </c>
      <c r="N25" s="116">
        <v>6</v>
      </c>
      <c r="O25" s="65">
        <v>0</v>
      </c>
      <c r="P25" s="64">
        <f t="shared" si="3"/>
        <v>0</v>
      </c>
      <c r="Q25" s="116">
        <v>7</v>
      </c>
      <c r="R25" s="65">
        <v>1</v>
      </c>
      <c r="S25" s="64">
        <f t="shared" si="4"/>
        <v>0.14285714285714285</v>
      </c>
      <c r="T25" s="116">
        <v>4</v>
      </c>
      <c r="U25" s="65">
        <v>0</v>
      </c>
      <c r="V25" s="64">
        <f t="shared" si="5"/>
        <v>0</v>
      </c>
      <c r="W25" s="116">
        <v>0</v>
      </c>
      <c r="X25" s="65">
        <v>0</v>
      </c>
      <c r="Y25" s="64" t="str">
        <f t="shared" si="6"/>
        <v>-</v>
      </c>
      <c r="Z25" s="116">
        <f t="shared" si="7"/>
        <v>27</v>
      </c>
      <c r="AA25" s="65">
        <f t="shared" si="7"/>
        <v>1</v>
      </c>
      <c r="AB25" s="64">
        <f t="shared" si="8"/>
        <v>3.7037037037037035E-2</v>
      </c>
      <c r="AC25" s="98"/>
      <c r="AD25" s="272"/>
      <c r="AE25" s="342"/>
      <c r="AF25" s="11" t="s">
        <v>242</v>
      </c>
      <c r="AG25" s="225">
        <v>27</v>
      </c>
      <c r="AH25" s="40">
        <v>1</v>
      </c>
      <c r="AI25" s="91">
        <v>3.7037037037037035E-2</v>
      </c>
      <c r="AJ25" s="58">
        <v>20</v>
      </c>
      <c r="AK25" s="11" t="s">
        <v>119</v>
      </c>
      <c r="AL25" s="38">
        <f t="shared" si="9"/>
        <v>0.12323303419555399</v>
      </c>
      <c r="AM25" s="38">
        <f t="shared" si="11"/>
        <v>0.10883490452018371</v>
      </c>
      <c r="AN25" s="38">
        <f t="shared" si="10"/>
        <v>6.3829787234042548E-2</v>
      </c>
      <c r="AO25" s="38">
        <f t="shared" si="12"/>
        <v>4.8387096774193547E-2</v>
      </c>
      <c r="AP25" s="159"/>
      <c r="AQ25" s="151" t="s">
        <v>48</v>
      </c>
      <c r="AR25" s="38">
        <f t="shared" si="13"/>
        <v>0.30935550935550937</v>
      </c>
      <c r="AS25" s="38">
        <f t="shared" si="14"/>
        <v>0.30826945033436631</v>
      </c>
      <c r="AT25" s="217">
        <f t="shared" si="15"/>
        <v>0.10000000000000009</v>
      </c>
      <c r="AU25" s="38">
        <f t="shared" si="16"/>
        <v>0.20119030890653178</v>
      </c>
      <c r="AV25" s="38">
        <f t="shared" si="17"/>
        <v>0.19576979931957011</v>
      </c>
      <c r="AW25" s="217">
        <f t="shared" si="18"/>
        <v>0.50000000000000044</v>
      </c>
      <c r="AX25" s="38">
        <f t="shared" si="19"/>
        <v>3.9473684210526314E-2</v>
      </c>
      <c r="AY25" s="38">
        <f t="shared" si="20"/>
        <v>1.4084507042253521E-2</v>
      </c>
      <c r="AZ25" s="217">
        <f t="shared" si="21"/>
        <v>2.5</v>
      </c>
      <c r="BA25" s="38">
        <f t="shared" si="22"/>
        <v>6.1475807233588677E-2</v>
      </c>
      <c r="BB25" s="38">
        <f t="shared" si="23"/>
        <v>6.0677236249755337E-2</v>
      </c>
      <c r="BC25" s="217">
        <f t="shared" si="24"/>
        <v>0</v>
      </c>
      <c r="BD25" s="150">
        <v>0</v>
      </c>
      <c r="BE25" s="159"/>
    </row>
    <row r="26" spans="2:57" s="12" customFormat="1" ht="13.5" customHeight="1">
      <c r="B26" s="264"/>
      <c r="C26" s="332"/>
      <c r="D26" s="76" t="s">
        <v>74</v>
      </c>
      <c r="E26" s="75">
        <v>27</v>
      </c>
      <c r="F26" s="75">
        <v>3</v>
      </c>
      <c r="G26" s="13">
        <f t="shared" si="0"/>
        <v>0.1111111111111111</v>
      </c>
      <c r="H26" s="103">
        <v>86</v>
      </c>
      <c r="I26" s="75">
        <v>10</v>
      </c>
      <c r="J26" s="13">
        <f t="shared" si="1"/>
        <v>0.11627906976744186</v>
      </c>
      <c r="K26" s="103">
        <v>2965</v>
      </c>
      <c r="L26" s="75">
        <v>558</v>
      </c>
      <c r="M26" s="13">
        <f t="shared" si="2"/>
        <v>0.18819561551433389</v>
      </c>
      <c r="N26" s="103">
        <v>2726</v>
      </c>
      <c r="O26" s="75">
        <v>423</v>
      </c>
      <c r="P26" s="13">
        <f t="shared" si="3"/>
        <v>0.15517241379310345</v>
      </c>
      <c r="Q26" s="103">
        <v>1706</v>
      </c>
      <c r="R26" s="75">
        <v>211</v>
      </c>
      <c r="S26" s="13">
        <f t="shared" si="4"/>
        <v>0.12368112543962485</v>
      </c>
      <c r="T26" s="103">
        <v>712</v>
      </c>
      <c r="U26" s="75">
        <v>58</v>
      </c>
      <c r="V26" s="13">
        <f t="shared" si="5"/>
        <v>8.1460674157303375E-2</v>
      </c>
      <c r="W26" s="103">
        <v>208</v>
      </c>
      <c r="X26" s="75">
        <v>10</v>
      </c>
      <c r="Y26" s="13">
        <f t="shared" si="6"/>
        <v>4.807692307692308E-2</v>
      </c>
      <c r="Z26" s="103">
        <f t="shared" si="7"/>
        <v>8430</v>
      </c>
      <c r="AA26" s="75">
        <f t="shared" si="7"/>
        <v>1273</v>
      </c>
      <c r="AB26" s="13">
        <f t="shared" si="8"/>
        <v>0.15100830367734283</v>
      </c>
      <c r="AC26" s="98"/>
      <c r="AD26" s="272"/>
      <c r="AE26" s="342"/>
      <c r="AF26" s="160" t="s">
        <v>74</v>
      </c>
      <c r="AG26" s="225">
        <v>8239</v>
      </c>
      <c r="AH26" s="40">
        <v>1197</v>
      </c>
      <c r="AI26" s="91">
        <v>0.14528462192013594</v>
      </c>
      <c r="AJ26" s="58">
        <v>21</v>
      </c>
      <c r="AK26" s="11" t="s">
        <v>120</v>
      </c>
      <c r="AL26" s="38">
        <f t="shared" si="9"/>
        <v>0.14285714285714285</v>
      </c>
      <c r="AM26" s="38">
        <f t="shared" si="11"/>
        <v>0.13178018851147075</v>
      </c>
      <c r="AN26" s="38">
        <f t="shared" si="10"/>
        <v>1.8867924528301886E-2</v>
      </c>
      <c r="AO26" s="38">
        <f t="shared" si="12"/>
        <v>1.8518518518518517E-2</v>
      </c>
      <c r="AP26" s="159"/>
      <c r="AQ26" s="151" t="s">
        <v>4</v>
      </c>
      <c r="AR26" s="38">
        <f t="shared" si="13"/>
        <v>0.27329869796677569</v>
      </c>
      <c r="AS26" s="38">
        <f t="shared" si="14"/>
        <v>0.26079064138765629</v>
      </c>
      <c r="AT26" s="217">
        <f t="shared" si="15"/>
        <v>1.2000000000000011</v>
      </c>
      <c r="AU26" s="38">
        <f t="shared" si="16"/>
        <v>0.20119030890653178</v>
      </c>
      <c r="AV26" s="38">
        <f t="shared" si="17"/>
        <v>0.19576979931957011</v>
      </c>
      <c r="AW26" s="217">
        <f t="shared" si="18"/>
        <v>0.50000000000000044</v>
      </c>
      <c r="AX26" s="38">
        <f t="shared" si="19"/>
        <v>4.975124378109453E-2</v>
      </c>
      <c r="AY26" s="38">
        <f t="shared" si="20"/>
        <v>7.7294685990338161E-2</v>
      </c>
      <c r="AZ26" s="217">
        <f t="shared" si="21"/>
        <v>-2.6999999999999997</v>
      </c>
      <c r="BA26" s="38">
        <f t="shared" si="22"/>
        <v>6.1475807233588677E-2</v>
      </c>
      <c r="BB26" s="38">
        <f t="shared" si="23"/>
        <v>6.0677236249755337E-2</v>
      </c>
      <c r="BC26" s="217">
        <f t="shared" si="24"/>
        <v>0</v>
      </c>
      <c r="BD26" s="150">
        <v>0</v>
      </c>
      <c r="BE26" s="159"/>
    </row>
    <row r="27" spans="2:57" s="12" customFormat="1" ht="13.5" customHeight="1">
      <c r="B27" s="262">
        <v>8</v>
      </c>
      <c r="C27" s="329" t="s">
        <v>58</v>
      </c>
      <c r="D27" s="80" t="s">
        <v>229</v>
      </c>
      <c r="E27" s="101">
        <v>14</v>
      </c>
      <c r="F27" s="79">
        <v>4</v>
      </c>
      <c r="G27" s="77">
        <f t="shared" si="0"/>
        <v>0.2857142857142857</v>
      </c>
      <c r="H27" s="101">
        <v>53</v>
      </c>
      <c r="I27" s="79">
        <v>2</v>
      </c>
      <c r="J27" s="77">
        <f t="shared" si="1"/>
        <v>3.7735849056603772E-2</v>
      </c>
      <c r="K27" s="101">
        <v>2082</v>
      </c>
      <c r="L27" s="79">
        <v>315</v>
      </c>
      <c r="M27" s="77">
        <f t="shared" si="2"/>
        <v>0.15129682997118155</v>
      </c>
      <c r="N27" s="101">
        <v>1846</v>
      </c>
      <c r="O27" s="79">
        <v>245</v>
      </c>
      <c r="P27" s="77">
        <f t="shared" si="3"/>
        <v>0.13271939328277357</v>
      </c>
      <c r="Q27" s="101">
        <v>1374</v>
      </c>
      <c r="R27" s="79">
        <v>146</v>
      </c>
      <c r="S27" s="77">
        <f t="shared" si="4"/>
        <v>0.10625909752547306</v>
      </c>
      <c r="T27" s="101">
        <v>696</v>
      </c>
      <c r="U27" s="79">
        <v>73</v>
      </c>
      <c r="V27" s="77">
        <f t="shared" si="5"/>
        <v>0.10488505747126436</v>
      </c>
      <c r="W27" s="101">
        <v>223</v>
      </c>
      <c r="X27" s="79">
        <v>14</v>
      </c>
      <c r="Y27" s="77">
        <f t="shared" si="6"/>
        <v>6.2780269058295965E-2</v>
      </c>
      <c r="Z27" s="101">
        <f t="shared" si="7"/>
        <v>6288</v>
      </c>
      <c r="AA27" s="79">
        <f t="shared" si="7"/>
        <v>799</v>
      </c>
      <c r="AB27" s="77">
        <f t="shared" si="8"/>
        <v>0.12706743002544529</v>
      </c>
      <c r="AC27" s="98"/>
      <c r="AD27" s="272">
        <v>8</v>
      </c>
      <c r="AE27" s="342" t="s">
        <v>58</v>
      </c>
      <c r="AF27" s="11" t="s">
        <v>229</v>
      </c>
      <c r="AG27" s="225">
        <v>6097</v>
      </c>
      <c r="AH27" s="40">
        <v>706</v>
      </c>
      <c r="AI27" s="91">
        <v>0.11579465310808594</v>
      </c>
      <c r="AJ27" s="58">
        <v>22</v>
      </c>
      <c r="AK27" s="11" t="s">
        <v>63</v>
      </c>
      <c r="AL27" s="38">
        <f t="shared" si="9"/>
        <v>0.12013100132394955</v>
      </c>
      <c r="AM27" s="38">
        <f t="shared" si="11"/>
        <v>0.10252185126808998</v>
      </c>
      <c r="AN27" s="38">
        <f t="shared" si="10"/>
        <v>3.7499999999999999E-2</v>
      </c>
      <c r="AO27" s="38">
        <f t="shared" si="12"/>
        <v>1.2048192771084338E-2</v>
      </c>
      <c r="AP27" s="159"/>
      <c r="AQ27" s="151" t="s">
        <v>22</v>
      </c>
      <c r="AR27" s="38">
        <f t="shared" si="13"/>
        <v>0.21114336757481017</v>
      </c>
      <c r="AS27" s="38">
        <f t="shared" si="14"/>
        <v>0.21931449745252432</v>
      </c>
      <c r="AT27" s="217">
        <f t="shared" si="15"/>
        <v>-0.80000000000000071</v>
      </c>
      <c r="AU27" s="38">
        <f t="shared" si="16"/>
        <v>0.20119030890653178</v>
      </c>
      <c r="AV27" s="38">
        <f t="shared" si="17"/>
        <v>0.19576979931957011</v>
      </c>
      <c r="AW27" s="217">
        <f t="shared" si="18"/>
        <v>0.50000000000000044</v>
      </c>
      <c r="AX27" s="38">
        <f t="shared" si="19"/>
        <v>1.7699115044247787E-2</v>
      </c>
      <c r="AY27" s="38">
        <f t="shared" si="20"/>
        <v>5.5555555555555552E-2</v>
      </c>
      <c r="AZ27" s="217">
        <f t="shared" si="21"/>
        <v>-3.8000000000000007</v>
      </c>
      <c r="BA27" s="38">
        <f t="shared" si="22"/>
        <v>6.1475807233588677E-2</v>
      </c>
      <c r="BB27" s="38">
        <f t="shared" si="23"/>
        <v>6.0677236249755337E-2</v>
      </c>
      <c r="BC27" s="217">
        <f t="shared" si="24"/>
        <v>0</v>
      </c>
      <c r="BD27" s="150">
        <v>0</v>
      </c>
      <c r="BE27" s="159"/>
    </row>
    <row r="28" spans="2:57" s="12" customFormat="1" ht="13.5" customHeight="1">
      <c r="B28" s="263"/>
      <c r="C28" s="330"/>
      <c r="D28" s="66" t="s">
        <v>242</v>
      </c>
      <c r="E28" s="116">
        <v>0</v>
      </c>
      <c r="F28" s="65">
        <v>0</v>
      </c>
      <c r="G28" s="64" t="str">
        <f t="shared" si="0"/>
        <v>-</v>
      </c>
      <c r="H28" s="116">
        <v>0</v>
      </c>
      <c r="I28" s="65">
        <v>0</v>
      </c>
      <c r="J28" s="64" t="str">
        <f t="shared" si="1"/>
        <v>-</v>
      </c>
      <c r="K28" s="116">
        <v>21</v>
      </c>
      <c r="L28" s="65">
        <v>2</v>
      </c>
      <c r="M28" s="64">
        <f t="shared" si="2"/>
        <v>9.5238095238095233E-2</v>
      </c>
      <c r="N28" s="116">
        <v>12</v>
      </c>
      <c r="O28" s="65">
        <v>0</v>
      </c>
      <c r="P28" s="64">
        <f t="shared" si="3"/>
        <v>0</v>
      </c>
      <c r="Q28" s="116">
        <v>17</v>
      </c>
      <c r="R28" s="65">
        <v>0</v>
      </c>
      <c r="S28" s="64">
        <f t="shared" si="4"/>
        <v>0</v>
      </c>
      <c r="T28" s="116">
        <v>23</v>
      </c>
      <c r="U28" s="65">
        <v>0</v>
      </c>
      <c r="V28" s="64">
        <f t="shared" si="5"/>
        <v>0</v>
      </c>
      <c r="W28" s="116">
        <v>5</v>
      </c>
      <c r="X28" s="65">
        <v>0</v>
      </c>
      <c r="Y28" s="64">
        <f t="shared" si="6"/>
        <v>0</v>
      </c>
      <c r="Z28" s="116">
        <f t="shared" si="7"/>
        <v>78</v>
      </c>
      <c r="AA28" s="65">
        <f t="shared" si="7"/>
        <v>2</v>
      </c>
      <c r="AB28" s="64">
        <f t="shared" si="8"/>
        <v>2.564102564102564E-2</v>
      </c>
      <c r="AC28" s="98"/>
      <c r="AD28" s="272"/>
      <c r="AE28" s="342"/>
      <c r="AF28" s="11" t="s">
        <v>242</v>
      </c>
      <c r="AG28" s="225">
        <v>84</v>
      </c>
      <c r="AH28" s="40">
        <v>1</v>
      </c>
      <c r="AI28" s="91">
        <v>1.1904761904761904E-2</v>
      </c>
      <c r="AJ28" s="58">
        <v>23</v>
      </c>
      <c r="AK28" s="11" t="s">
        <v>121</v>
      </c>
      <c r="AL28" s="38">
        <f t="shared" si="9"/>
        <v>0.11802601693165393</v>
      </c>
      <c r="AM28" s="38">
        <f t="shared" si="11"/>
        <v>0.10904423214511173</v>
      </c>
      <c r="AN28" s="38">
        <f t="shared" si="10"/>
        <v>0</v>
      </c>
      <c r="AO28" s="38">
        <f t="shared" si="12"/>
        <v>1.9607843137254902E-2</v>
      </c>
      <c r="AP28" s="159"/>
      <c r="AQ28" s="151" t="s">
        <v>28</v>
      </c>
      <c r="AR28" s="38">
        <f t="shared" si="13"/>
        <v>0.2955910455910456</v>
      </c>
      <c r="AS28" s="38">
        <f t="shared" si="14"/>
        <v>0.29686609686609688</v>
      </c>
      <c r="AT28" s="217">
        <f t="shared" si="15"/>
        <v>-0.10000000000000009</v>
      </c>
      <c r="AU28" s="38">
        <f t="shared" si="16"/>
        <v>0.20119030890653178</v>
      </c>
      <c r="AV28" s="38">
        <f t="shared" si="17"/>
        <v>0.19576979931957011</v>
      </c>
      <c r="AW28" s="217">
        <f t="shared" si="18"/>
        <v>0.50000000000000044</v>
      </c>
      <c r="AX28" s="38">
        <f t="shared" si="19"/>
        <v>1.2195121951219513E-2</v>
      </c>
      <c r="AY28" s="38">
        <f t="shared" si="20"/>
        <v>5.4794520547945202E-2</v>
      </c>
      <c r="AZ28" s="217">
        <f t="shared" si="21"/>
        <v>-4.3</v>
      </c>
      <c r="BA28" s="38">
        <f t="shared" si="22"/>
        <v>6.1475807233588677E-2</v>
      </c>
      <c r="BB28" s="38">
        <f t="shared" si="23"/>
        <v>6.0677236249755337E-2</v>
      </c>
      <c r="BC28" s="217">
        <f t="shared" si="24"/>
        <v>0</v>
      </c>
      <c r="BD28" s="150">
        <v>0</v>
      </c>
      <c r="BE28" s="159"/>
    </row>
    <row r="29" spans="2:57" s="12" customFormat="1" ht="13.5" customHeight="1">
      <c r="B29" s="264"/>
      <c r="C29" s="332"/>
      <c r="D29" s="76" t="s">
        <v>74</v>
      </c>
      <c r="E29" s="75">
        <v>14</v>
      </c>
      <c r="F29" s="75">
        <v>4</v>
      </c>
      <c r="G29" s="13">
        <f t="shared" si="0"/>
        <v>0.2857142857142857</v>
      </c>
      <c r="H29" s="103">
        <v>53</v>
      </c>
      <c r="I29" s="75">
        <v>2</v>
      </c>
      <c r="J29" s="13">
        <f t="shared" si="1"/>
        <v>3.7735849056603772E-2</v>
      </c>
      <c r="K29" s="103">
        <v>2103</v>
      </c>
      <c r="L29" s="75">
        <v>317</v>
      </c>
      <c r="M29" s="13">
        <f t="shared" si="2"/>
        <v>0.15073704232049454</v>
      </c>
      <c r="N29" s="103">
        <v>1858</v>
      </c>
      <c r="O29" s="75">
        <v>245</v>
      </c>
      <c r="P29" s="13">
        <f t="shared" si="3"/>
        <v>0.1318622174381055</v>
      </c>
      <c r="Q29" s="103">
        <v>1391</v>
      </c>
      <c r="R29" s="75">
        <v>146</v>
      </c>
      <c r="S29" s="13">
        <f t="shared" si="4"/>
        <v>0.10496046010064701</v>
      </c>
      <c r="T29" s="103">
        <v>719</v>
      </c>
      <c r="U29" s="75">
        <v>73</v>
      </c>
      <c r="V29" s="13">
        <f t="shared" si="5"/>
        <v>0.10152990264255911</v>
      </c>
      <c r="W29" s="103">
        <v>228</v>
      </c>
      <c r="X29" s="75">
        <v>14</v>
      </c>
      <c r="Y29" s="13">
        <f t="shared" si="6"/>
        <v>6.1403508771929821E-2</v>
      </c>
      <c r="Z29" s="103">
        <f t="shared" si="7"/>
        <v>6366</v>
      </c>
      <c r="AA29" s="75">
        <f t="shared" si="7"/>
        <v>801</v>
      </c>
      <c r="AB29" s="13">
        <f t="shared" si="8"/>
        <v>0.12582469368520263</v>
      </c>
      <c r="AC29" s="98"/>
      <c r="AD29" s="272"/>
      <c r="AE29" s="342"/>
      <c r="AF29" s="160" t="s">
        <v>74</v>
      </c>
      <c r="AG29" s="225">
        <v>6181</v>
      </c>
      <c r="AH29" s="40">
        <v>707</v>
      </c>
      <c r="AI29" s="91">
        <v>0.1143827859569649</v>
      </c>
      <c r="AJ29" s="58">
        <v>24</v>
      </c>
      <c r="AK29" s="11" t="s">
        <v>122</v>
      </c>
      <c r="AL29" s="38">
        <f t="shared" si="9"/>
        <v>9.6209620962096204E-2</v>
      </c>
      <c r="AM29" s="38">
        <f t="shared" si="11"/>
        <v>7.9453181210813031E-2</v>
      </c>
      <c r="AN29" s="38">
        <f t="shared" si="10"/>
        <v>3.1496062992125984E-2</v>
      </c>
      <c r="AO29" s="38">
        <f t="shared" si="12"/>
        <v>1.5384615384615385E-2</v>
      </c>
      <c r="AP29" s="159"/>
      <c r="AQ29" s="151" t="s">
        <v>17</v>
      </c>
      <c r="AR29" s="38">
        <f t="shared" si="13"/>
        <v>0.25038689708537532</v>
      </c>
      <c r="AS29" s="38">
        <f t="shared" si="14"/>
        <v>0.25543151280165788</v>
      </c>
      <c r="AT29" s="217">
        <f t="shared" si="15"/>
        <v>-0.50000000000000044</v>
      </c>
      <c r="AU29" s="38">
        <f t="shared" si="16"/>
        <v>0.20119030890653178</v>
      </c>
      <c r="AV29" s="38">
        <f t="shared" si="17"/>
        <v>0.19576979931957011</v>
      </c>
      <c r="AW29" s="217">
        <f t="shared" si="18"/>
        <v>0.50000000000000044</v>
      </c>
      <c r="AX29" s="38">
        <f t="shared" si="19"/>
        <v>6.8493150684931503E-2</v>
      </c>
      <c r="AY29" s="38">
        <f t="shared" si="20"/>
        <v>3.0303030303030304E-2</v>
      </c>
      <c r="AZ29" s="217">
        <f t="shared" si="21"/>
        <v>3.8000000000000007</v>
      </c>
      <c r="BA29" s="38">
        <f t="shared" si="22"/>
        <v>6.1475807233588677E-2</v>
      </c>
      <c r="BB29" s="38">
        <f t="shared" si="23"/>
        <v>6.0677236249755337E-2</v>
      </c>
      <c r="BC29" s="217">
        <f t="shared" si="24"/>
        <v>0</v>
      </c>
      <c r="BD29" s="150">
        <v>0</v>
      </c>
      <c r="BE29" s="159"/>
    </row>
    <row r="30" spans="2:57" s="12" customFormat="1" ht="13.5" customHeight="1">
      <c r="B30" s="262">
        <v>9</v>
      </c>
      <c r="C30" s="329" t="s">
        <v>112</v>
      </c>
      <c r="D30" s="80" t="s">
        <v>229</v>
      </c>
      <c r="E30" s="101">
        <v>7</v>
      </c>
      <c r="F30" s="79">
        <v>1</v>
      </c>
      <c r="G30" s="77">
        <f t="shared" si="0"/>
        <v>0.14285714285714285</v>
      </c>
      <c r="H30" s="101">
        <v>33</v>
      </c>
      <c r="I30" s="79">
        <v>3</v>
      </c>
      <c r="J30" s="77">
        <f t="shared" si="1"/>
        <v>9.0909090909090912E-2</v>
      </c>
      <c r="K30" s="101">
        <v>1364</v>
      </c>
      <c r="L30" s="79">
        <v>165</v>
      </c>
      <c r="M30" s="77">
        <f t="shared" si="2"/>
        <v>0.12096774193548387</v>
      </c>
      <c r="N30" s="101">
        <v>1214</v>
      </c>
      <c r="O30" s="79">
        <v>122</v>
      </c>
      <c r="P30" s="77">
        <f t="shared" si="3"/>
        <v>0.10049423393739704</v>
      </c>
      <c r="Q30" s="101">
        <v>844</v>
      </c>
      <c r="R30" s="79">
        <v>59</v>
      </c>
      <c r="S30" s="77">
        <f t="shared" si="4"/>
        <v>6.990521327014218E-2</v>
      </c>
      <c r="T30" s="101">
        <v>350</v>
      </c>
      <c r="U30" s="79">
        <v>16</v>
      </c>
      <c r="V30" s="77">
        <f t="shared" si="5"/>
        <v>4.5714285714285714E-2</v>
      </c>
      <c r="W30" s="101">
        <v>128</v>
      </c>
      <c r="X30" s="79">
        <v>2</v>
      </c>
      <c r="Y30" s="77">
        <f t="shared" si="6"/>
        <v>1.5625E-2</v>
      </c>
      <c r="Z30" s="101">
        <f t="shared" si="7"/>
        <v>3940</v>
      </c>
      <c r="AA30" s="79">
        <f t="shared" si="7"/>
        <v>368</v>
      </c>
      <c r="AB30" s="77">
        <f t="shared" si="8"/>
        <v>9.3401015228426393E-2</v>
      </c>
      <c r="AC30" s="98"/>
      <c r="AD30" s="272">
        <v>9</v>
      </c>
      <c r="AE30" s="342" t="s">
        <v>112</v>
      </c>
      <c r="AF30" s="11" t="s">
        <v>229</v>
      </c>
      <c r="AG30" s="225">
        <v>3853</v>
      </c>
      <c r="AH30" s="40">
        <v>344</v>
      </c>
      <c r="AI30" s="91">
        <v>8.9281079678172851E-2</v>
      </c>
      <c r="AJ30" s="58">
        <v>25</v>
      </c>
      <c r="AK30" s="11" t="s">
        <v>123</v>
      </c>
      <c r="AL30" s="38">
        <f t="shared" si="9"/>
        <v>0.13865918487891318</v>
      </c>
      <c r="AM30" s="38">
        <f t="shared" si="11"/>
        <v>0.12652939421068338</v>
      </c>
      <c r="AN30" s="38">
        <f t="shared" si="10"/>
        <v>4.2016806722689079E-2</v>
      </c>
      <c r="AO30" s="38">
        <f t="shared" si="12"/>
        <v>3.5714285714285712E-2</v>
      </c>
      <c r="AP30" s="159"/>
      <c r="AQ30" s="151" t="s">
        <v>10</v>
      </c>
      <c r="AR30" s="38">
        <f t="shared" si="13"/>
        <v>0.16157294213528933</v>
      </c>
      <c r="AS30" s="38">
        <f t="shared" si="14"/>
        <v>0.15540180947312401</v>
      </c>
      <c r="AT30" s="217">
        <f t="shared" si="15"/>
        <v>0.70000000000000062</v>
      </c>
      <c r="AU30" s="38">
        <f t="shared" si="16"/>
        <v>0.20119030890653178</v>
      </c>
      <c r="AV30" s="38">
        <f t="shared" si="17"/>
        <v>0.19576979931957011</v>
      </c>
      <c r="AW30" s="217">
        <f t="shared" si="18"/>
        <v>0.50000000000000044</v>
      </c>
      <c r="AX30" s="38">
        <f t="shared" si="19"/>
        <v>5.3333333333333337E-2</v>
      </c>
      <c r="AY30" s="38">
        <f t="shared" si="20"/>
        <v>8.2191780821917804E-2</v>
      </c>
      <c r="AZ30" s="217">
        <f t="shared" si="21"/>
        <v>-2.9000000000000004</v>
      </c>
      <c r="BA30" s="38">
        <f t="shared" si="22"/>
        <v>6.1475807233588677E-2</v>
      </c>
      <c r="BB30" s="38">
        <f t="shared" si="23"/>
        <v>6.0677236249755337E-2</v>
      </c>
      <c r="BC30" s="217">
        <f t="shared" si="24"/>
        <v>0</v>
      </c>
      <c r="BD30" s="150">
        <v>0</v>
      </c>
      <c r="BE30" s="159"/>
    </row>
    <row r="31" spans="2:57" s="12" customFormat="1" ht="13.5" customHeight="1">
      <c r="B31" s="263"/>
      <c r="C31" s="330"/>
      <c r="D31" s="66" t="s">
        <v>242</v>
      </c>
      <c r="E31" s="116">
        <v>0</v>
      </c>
      <c r="F31" s="65">
        <v>0</v>
      </c>
      <c r="G31" s="64" t="str">
        <f t="shared" si="0"/>
        <v>-</v>
      </c>
      <c r="H31" s="116">
        <v>0</v>
      </c>
      <c r="I31" s="65">
        <v>0</v>
      </c>
      <c r="J31" s="64" t="str">
        <f t="shared" si="1"/>
        <v>-</v>
      </c>
      <c r="K31" s="116">
        <v>14</v>
      </c>
      <c r="L31" s="65">
        <v>3</v>
      </c>
      <c r="M31" s="64">
        <f t="shared" si="2"/>
        <v>0.21428571428571427</v>
      </c>
      <c r="N31" s="116">
        <v>4</v>
      </c>
      <c r="O31" s="65">
        <v>0</v>
      </c>
      <c r="P31" s="64">
        <f t="shared" si="3"/>
        <v>0</v>
      </c>
      <c r="Q31" s="116">
        <v>2</v>
      </c>
      <c r="R31" s="65">
        <v>0</v>
      </c>
      <c r="S31" s="64">
        <f t="shared" si="4"/>
        <v>0</v>
      </c>
      <c r="T31" s="116">
        <v>5</v>
      </c>
      <c r="U31" s="65">
        <v>0</v>
      </c>
      <c r="V31" s="64">
        <f t="shared" si="5"/>
        <v>0</v>
      </c>
      <c r="W31" s="116">
        <v>3</v>
      </c>
      <c r="X31" s="65">
        <v>0</v>
      </c>
      <c r="Y31" s="64">
        <f t="shared" si="6"/>
        <v>0</v>
      </c>
      <c r="Z31" s="116">
        <f t="shared" si="7"/>
        <v>28</v>
      </c>
      <c r="AA31" s="65">
        <f t="shared" si="7"/>
        <v>3</v>
      </c>
      <c r="AB31" s="64">
        <f t="shared" si="8"/>
        <v>0.10714285714285714</v>
      </c>
      <c r="AC31" s="98"/>
      <c r="AD31" s="272"/>
      <c r="AE31" s="342"/>
      <c r="AF31" s="11" t="s">
        <v>242</v>
      </c>
      <c r="AG31" s="225">
        <v>31</v>
      </c>
      <c r="AH31" s="40">
        <v>1</v>
      </c>
      <c r="AI31" s="91">
        <v>3.2258064516129031E-2</v>
      </c>
      <c r="AJ31" s="58">
        <v>26</v>
      </c>
      <c r="AK31" s="11" t="s">
        <v>35</v>
      </c>
      <c r="AL31" s="38">
        <f t="shared" si="9"/>
        <v>0.18270765592669228</v>
      </c>
      <c r="AM31" s="38">
        <f t="shared" si="11"/>
        <v>0.17427381646664006</v>
      </c>
      <c r="AN31" s="38">
        <f t="shared" si="10"/>
        <v>3.6960985626283367E-2</v>
      </c>
      <c r="AO31" s="38">
        <f t="shared" si="12"/>
        <v>3.1315240083507306E-2</v>
      </c>
      <c r="AP31" s="159"/>
      <c r="AQ31" s="151" t="s">
        <v>49</v>
      </c>
      <c r="AR31" s="38">
        <f t="shared" si="13"/>
        <v>0.18139860139860139</v>
      </c>
      <c r="AS31" s="38">
        <f t="shared" si="14"/>
        <v>0.17211109512160022</v>
      </c>
      <c r="AT31" s="217">
        <f t="shared" si="15"/>
        <v>0.9000000000000008</v>
      </c>
      <c r="AU31" s="38">
        <f t="shared" si="16"/>
        <v>0.20119030890653178</v>
      </c>
      <c r="AV31" s="38">
        <f t="shared" si="17"/>
        <v>0.19576979931957011</v>
      </c>
      <c r="AW31" s="217">
        <f t="shared" si="18"/>
        <v>0.50000000000000044</v>
      </c>
      <c r="AX31" s="38">
        <f t="shared" si="19"/>
        <v>0.1</v>
      </c>
      <c r="AY31" s="38">
        <f t="shared" si="20"/>
        <v>0</v>
      </c>
      <c r="AZ31" s="217">
        <f t="shared" si="21"/>
        <v>10</v>
      </c>
      <c r="BA31" s="38">
        <f t="shared" si="22"/>
        <v>6.1475807233588677E-2</v>
      </c>
      <c r="BB31" s="38">
        <f t="shared" si="23"/>
        <v>6.0677236249755337E-2</v>
      </c>
      <c r="BC31" s="217">
        <f t="shared" si="24"/>
        <v>0</v>
      </c>
      <c r="BD31" s="150">
        <v>0</v>
      </c>
      <c r="BE31" s="159"/>
    </row>
    <row r="32" spans="2:57" s="12" customFormat="1" ht="13.5" customHeight="1">
      <c r="B32" s="264"/>
      <c r="C32" s="332"/>
      <c r="D32" s="76" t="s">
        <v>74</v>
      </c>
      <c r="E32" s="75">
        <v>7</v>
      </c>
      <c r="F32" s="75">
        <v>1</v>
      </c>
      <c r="G32" s="13">
        <f t="shared" si="0"/>
        <v>0.14285714285714285</v>
      </c>
      <c r="H32" s="103">
        <v>33</v>
      </c>
      <c r="I32" s="75">
        <v>3</v>
      </c>
      <c r="J32" s="13">
        <f t="shared" si="1"/>
        <v>9.0909090909090912E-2</v>
      </c>
      <c r="K32" s="103">
        <v>1378</v>
      </c>
      <c r="L32" s="75">
        <v>168</v>
      </c>
      <c r="M32" s="13">
        <f t="shared" si="2"/>
        <v>0.12191582002902758</v>
      </c>
      <c r="N32" s="103">
        <v>1218</v>
      </c>
      <c r="O32" s="75">
        <v>122</v>
      </c>
      <c r="P32" s="13">
        <f t="shared" si="3"/>
        <v>0.10016420361247948</v>
      </c>
      <c r="Q32" s="103">
        <v>846</v>
      </c>
      <c r="R32" s="75">
        <v>59</v>
      </c>
      <c r="S32" s="13">
        <f t="shared" si="4"/>
        <v>6.9739952718676126E-2</v>
      </c>
      <c r="T32" s="103">
        <v>355</v>
      </c>
      <c r="U32" s="75">
        <v>16</v>
      </c>
      <c r="V32" s="13">
        <f t="shared" si="5"/>
        <v>4.507042253521127E-2</v>
      </c>
      <c r="W32" s="103">
        <v>131</v>
      </c>
      <c r="X32" s="75">
        <v>2</v>
      </c>
      <c r="Y32" s="13">
        <f t="shared" si="6"/>
        <v>1.5267175572519083E-2</v>
      </c>
      <c r="Z32" s="103">
        <f t="shared" si="7"/>
        <v>3968</v>
      </c>
      <c r="AA32" s="75">
        <f t="shared" si="7"/>
        <v>371</v>
      </c>
      <c r="AB32" s="13">
        <f t="shared" si="8"/>
        <v>9.3497983870967735E-2</v>
      </c>
      <c r="AC32" s="98"/>
      <c r="AD32" s="272"/>
      <c r="AE32" s="342"/>
      <c r="AF32" s="160" t="s">
        <v>74</v>
      </c>
      <c r="AG32" s="225">
        <v>3884</v>
      </c>
      <c r="AH32" s="40">
        <v>345</v>
      </c>
      <c r="AI32" s="91">
        <v>8.8825952626158597E-2</v>
      </c>
      <c r="AJ32" s="58">
        <v>27</v>
      </c>
      <c r="AK32" s="11" t="s">
        <v>36</v>
      </c>
      <c r="AL32" s="38">
        <f t="shared" si="9"/>
        <v>0.16306968893175788</v>
      </c>
      <c r="AM32" s="38">
        <f t="shared" si="11"/>
        <v>0.15490693216251314</v>
      </c>
      <c r="AN32" s="38">
        <f t="shared" si="10"/>
        <v>3.4482758620689655E-2</v>
      </c>
      <c r="AO32" s="38">
        <f t="shared" si="12"/>
        <v>2.5000000000000001E-2</v>
      </c>
      <c r="AP32" s="159"/>
      <c r="AQ32" s="151" t="s">
        <v>29</v>
      </c>
      <c r="AR32" s="38">
        <f t="shared" si="13"/>
        <v>0.36664630421502747</v>
      </c>
      <c r="AS32" s="38">
        <f t="shared" si="14"/>
        <v>0.34264150943396227</v>
      </c>
      <c r="AT32" s="217">
        <f t="shared" si="15"/>
        <v>2.3999999999999968</v>
      </c>
      <c r="AU32" s="38">
        <f t="shared" si="16"/>
        <v>0.20119030890653178</v>
      </c>
      <c r="AV32" s="38">
        <f t="shared" si="17"/>
        <v>0.19576979931957011</v>
      </c>
      <c r="AW32" s="217">
        <f t="shared" si="18"/>
        <v>0.50000000000000044</v>
      </c>
      <c r="AX32" s="38">
        <f t="shared" si="19"/>
        <v>0.1111111111111111</v>
      </c>
      <c r="AY32" s="38">
        <f t="shared" si="20"/>
        <v>6.25E-2</v>
      </c>
      <c r="AZ32" s="217">
        <f t="shared" si="21"/>
        <v>4.8</v>
      </c>
      <c r="BA32" s="38">
        <f t="shared" si="22"/>
        <v>6.1475807233588677E-2</v>
      </c>
      <c r="BB32" s="38">
        <f t="shared" si="23"/>
        <v>6.0677236249755337E-2</v>
      </c>
      <c r="BC32" s="217">
        <f t="shared" si="24"/>
        <v>0</v>
      </c>
      <c r="BD32" s="150">
        <v>0</v>
      </c>
      <c r="BE32" s="159"/>
    </row>
    <row r="33" spans="2:57" s="12" customFormat="1" ht="13.5" customHeight="1">
      <c r="B33" s="262">
        <v>10</v>
      </c>
      <c r="C33" s="329" t="s">
        <v>59</v>
      </c>
      <c r="D33" s="80" t="s">
        <v>229</v>
      </c>
      <c r="E33" s="101">
        <v>19</v>
      </c>
      <c r="F33" s="79">
        <v>0</v>
      </c>
      <c r="G33" s="77">
        <f t="shared" si="0"/>
        <v>0</v>
      </c>
      <c r="H33" s="101">
        <v>75</v>
      </c>
      <c r="I33" s="79">
        <v>11</v>
      </c>
      <c r="J33" s="77">
        <f t="shared" si="1"/>
        <v>0.14666666666666667</v>
      </c>
      <c r="K33" s="101">
        <v>3503</v>
      </c>
      <c r="L33" s="79">
        <v>769</v>
      </c>
      <c r="M33" s="77">
        <f t="shared" si="2"/>
        <v>0.21952612046817013</v>
      </c>
      <c r="N33" s="101">
        <v>3168</v>
      </c>
      <c r="O33" s="79">
        <v>679</v>
      </c>
      <c r="P33" s="77">
        <f t="shared" si="3"/>
        <v>0.21433080808080809</v>
      </c>
      <c r="Q33" s="101">
        <v>2127</v>
      </c>
      <c r="R33" s="79">
        <v>309</v>
      </c>
      <c r="S33" s="77">
        <f t="shared" si="4"/>
        <v>0.14527503526093088</v>
      </c>
      <c r="T33" s="101">
        <v>854</v>
      </c>
      <c r="U33" s="79">
        <v>88</v>
      </c>
      <c r="V33" s="77">
        <f t="shared" si="5"/>
        <v>0.10304449648711944</v>
      </c>
      <c r="W33" s="101">
        <v>269</v>
      </c>
      <c r="X33" s="79">
        <v>16</v>
      </c>
      <c r="Y33" s="77">
        <f t="shared" si="6"/>
        <v>5.9479553903345722E-2</v>
      </c>
      <c r="Z33" s="101">
        <f t="shared" si="7"/>
        <v>10015</v>
      </c>
      <c r="AA33" s="79">
        <f t="shared" si="7"/>
        <v>1872</v>
      </c>
      <c r="AB33" s="77">
        <f t="shared" si="8"/>
        <v>0.18691962056914629</v>
      </c>
      <c r="AC33" s="98"/>
      <c r="AD33" s="272">
        <v>10</v>
      </c>
      <c r="AE33" s="342" t="s">
        <v>59</v>
      </c>
      <c r="AF33" s="11" t="s">
        <v>229</v>
      </c>
      <c r="AG33" s="225">
        <v>9847</v>
      </c>
      <c r="AH33" s="40">
        <v>1746</v>
      </c>
      <c r="AI33" s="91">
        <v>0.17731288717375851</v>
      </c>
      <c r="AJ33" s="58">
        <v>28</v>
      </c>
      <c r="AK33" s="11" t="s">
        <v>37</v>
      </c>
      <c r="AL33" s="38">
        <f t="shared" si="9"/>
        <v>0.16508960573476703</v>
      </c>
      <c r="AM33" s="38">
        <f t="shared" si="11"/>
        <v>0.16409674981103553</v>
      </c>
      <c r="AN33" s="38">
        <f t="shared" si="10"/>
        <v>7.3170731707317069E-2</v>
      </c>
      <c r="AO33" s="38">
        <f t="shared" si="12"/>
        <v>2.7777777777777776E-2</v>
      </c>
      <c r="AP33" s="159"/>
      <c r="AQ33" s="151" t="s">
        <v>23</v>
      </c>
      <c r="AR33" s="38">
        <f t="shared" si="13"/>
        <v>0.18537486357148855</v>
      </c>
      <c r="AS33" s="38">
        <f t="shared" si="14"/>
        <v>0.1839203993898211</v>
      </c>
      <c r="AT33" s="217">
        <f t="shared" si="15"/>
        <v>0.10000000000000009</v>
      </c>
      <c r="AU33" s="38">
        <f t="shared" si="16"/>
        <v>0.20119030890653178</v>
      </c>
      <c r="AV33" s="38">
        <f t="shared" si="17"/>
        <v>0.19576979931957011</v>
      </c>
      <c r="AW33" s="217">
        <f t="shared" si="18"/>
        <v>0.50000000000000044</v>
      </c>
      <c r="AX33" s="38">
        <f t="shared" si="19"/>
        <v>3.0516431924882629E-2</v>
      </c>
      <c r="AY33" s="38">
        <f t="shared" si="20"/>
        <v>3.140096618357488E-2</v>
      </c>
      <c r="AZ33" s="217">
        <f t="shared" si="21"/>
        <v>0</v>
      </c>
      <c r="BA33" s="38">
        <f t="shared" si="22"/>
        <v>6.1475807233588677E-2</v>
      </c>
      <c r="BB33" s="38">
        <f t="shared" si="23"/>
        <v>6.0677236249755337E-2</v>
      </c>
      <c r="BC33" s="217">
        <f t="shared" si="24"/>
        <v>0</v>
      </c>
      <c r="BD33" s="150">
        <v>0</v>
      </c>
      <c r="BE33" s="159"/>
    </row>
    <row r="34" spans="2:57" s="12" customFormat="1" ht="13.5" customHeight="1">
      <c r="B34" s="263"/>
      <c r="C34" s="330"/>
      <c r="D34" s="66" t="s">
        <v>242</v>
      </c>
      <c r="E34" s="116">
        <v>0</v>
      </c>
      <c r="F34" s="65">
        <v>0</v>
      </c>
      <c r="G34" s="64" t="str">
        <f t="shared" si="0"/>
        <v>-</v>
      </c>
      <c r="H34" s="116">
        <v>0</v>
      </c>
      <c r="I34" s="65">
        <v>0</v>
      </c>
      <c r="J34" s="64" t="str">
        <f t="shared" si="1"/>
        <v>-</v>
      </c>
      <c r="K34" s="116">
        <v>121</v>
      </c>
      <c r="L34" s="65">
        <v>12</v>
      </c>
      <c r="M34" s="64">
        <f t="shared" si="2"/>
        <v>9.9173553719008267E-2</v>
      </c>
      <c r="N34" s="116">
        <v>107</v>
      </c>
      <c r="O34" s="65">
        <v>10</v>
      </c>
      <c r="P34" s="64">
        <f t="shared" si="3"/>
        <v>9.3457943925233641E-2</v>
      </c>
      <c r="Q34" s="116">
        <v>48</v>
      </c>
      <c r="R34" s="65">
        <v>3</v>
      </c>
      <c r="S34" s="64">
        <f t="shared" si="4"/>
        <v>6.25E-2</v>
      </c>
      <c r="T34" s="116">
        <v>37</v>
      </c>
      <c r="U34" s="65">
        <v>1</v>
      </c>
      <c r="V34" s="64">
        <f t="shared" si="5"/>
        <v>2.7027027027027029E-2</v>
      </c>
      <c r="W34" s="116">
        <v>10</v>
      </c>
      <c r="X34" s="65">
        <v>0</v>
      </c>
      <c r="Y34" s="64">
        <f t="shared" si="6"/>
        <v>0</v>
      </c>
      <c r="Z34" s="116">
        <f t="shared" si="7"/>
        <v>323</v>
      </c>
      <c r="AA34" s="65">
        <f t="shared" si="7"/>
        <v>26</v>
      </c>
      <c r="AB34" s="64">
        <f t="shared" si="8"/>
        <v>8.0495356037151702E-2</v>
      </c>
      <c r="AC34" s="98"/>
      <c r="AD34" s="272"/>
      <c r="AE34" s="342"/>
      <c r="AF34" s="11" t="s">
        <v>242</v>
      </c>
      <c r="AG34" s="225">
        <v>290</v>
      </c>
      <c r="AH34" s="40">
        <v>26</v>
      </c>
      <c r="AI34" s="91">
        <v>8.9655172413793102E-2</v>
      </c>
      <c r="AJ34" s="58">
        <v>29</v>
      </c>
      <c r="AK34" s="11" t="s">
        <v>38</v>
      </c>
      <c r="AL34" s="38">
        <f t="shared" si="9"/>
        <v>0.19270220279132336</v>
      </c>
      <c r="AM34" s="38">
        <f t="shared" si="11"/>
        <v>0.18144741409232906</v>
      </c>
      <c r="AN34" s="38">
        <f t="shared" si="10"/>
        <v>0.05</v>
      </c>
      <c r="AO34" s="38">
        <f t="shared" si="12"/>
        <v>4.5454545454545456E-2</v>
      </c>
      <c r="AP34" s="159"/>
      <c r="AQ34" s="151" t="s">
        <v>50</v>
      </c>
      <c r="AR34" s="38">
        <f t="shared" si="13"/>
        <v>0.17029080429656798</v>
      </c>
      <c r="AS34" s="38">
        <f t="shared" si="14"/>
        <v>0.16344985828046971</v>
      </c>
      <c r="AT34" s="217">
        <f t="shared" si="15"/>
        <v>0.70000000000000062</v>
      </c>
      <c r="AU34" s="38">
        <f t="shared" si="16"/>
        <v>0.20119030890653178</v>
      </c>
      <c r="AV34" s="38">
        <f t="shared" si="17"/>
        <v>0.19576979931957011</v>
      </c>
      <c r="AW34" s="217">
        <f t="shared" si="18"/>
        <v>0.50000000000000044</v>
      </c>
      <c r="AX34" s="38">
        <f t="shared" si="19"/>
        <v>7.6190476190476197E-2</v>
      </c>
      <c r="AY34" s="38">
        <f t="shared" si="20"/>
        <v>0.10526315789473684</v>
      </c>
      <c r="AZ34" s="217">
        <f t="shared" si="21"/>
        <v>-2.9</v>
      </c>
      <c r="BA34" s="38">
        <f t="shared" si="22"/>
        <v>6.1475807233588677E-2</v>
      </c>
      <c r="BB34" s="38">
        <f t="shared" si="23"/>
        <v>6.0677236249755337E-2</v>
      </c>
      <c r="BC34" s="217">
        <f t="shared" si="24"/>
        <v>0</v>
      </c>
      <c r="BD34" s="150">
        <v>0</v>
      </c>
      <c r="BE34" s="159"/>
    </row>
    <row r="35" spans="2:57" s="12" customFormat="1" ht="13.5" customHeight="1">
      <c r="B35" s="264"/>
      <c r="C35" s="332"/>
      <c r="D35" s="76" t="s">
        <v>74</v>
      </c>
      <c r="E35" s="75">
        <v>19</v>
      </c>
      <c r="F35" s="75">
        <v>0</v>
      </c>
      <c r="G35" s="13">
        <f t="shared" si="0"/>
        <v>0</v>
      </c>
      <c r="H35" s="103">
        <v>75</v>
      </c>
      <c r="I35" s="75">
        <v>11</v>
      </c>
      <c r="J35" s="13">
        <f t="shared" si="1"/>
        <v>0.14666666666666667</v>
      </c>
      <c r="K35" s="103">
        <v>3624</v>
      </c>
      <c r="L35" s="75">
        <v>781</v>
      </c>
      <c r="M35" s="13">
        <f t="shared" si="2"/>
        <v>0.21550772626931566</v>
      </c>
      <c r="N35" s="103">
        <v>3275</v>
      </c>
      <c r="O35" s="75">
        <v>689</v>
      </c>
      <c r="P35" s="13">
        <f t="shared" si="3"/>
        <v>0.21038167938931299</v>
      </c>
      <c r="Q35" s="103">
        <v>2175</v>
      </c>
      <c r="R35" s="75">
        <v>312</v>
      </c>
      <c r="S35" s="13">
        <f t="shared" si="4"/>
        <v>0.14344827586206896</v>
      </c>
      <c r="T35" s="103">
        <v>891</v>
      </c>
      <c r="U35" s="75">
        <v>89</v>
      </c>
      <c r="V35" s="13">
        <f t="shared" si="5"/>
        <v>9.9887766554433224E-2</v>
      </c>
      <c r="W35" s="103">
        <v>279</v>
      </c>
      <c r="X35" s="75">
        <v>16</v>
      </c>
      <c r="Y35" s="13">
        <f t="shared" si="6"/>
        <v>5.7347670250896057E-2</v>
      </c>
      <c r="Z35" s="103">
        <f t="shared" si="7"/>
        <v>10338</v>
      </c>
      <c r="AA35" s="75">
        <f t="shared" si="7"/>
        <v>1898</v>
      </c>
      <c r="AB35" s="13">
        <f t="shared" si="8"/>
        <v>0.18359450570710001</v>
      </c>
      <c r="AC35" s="98"/>
      <c r="AD35" s="272"/>
      <c r="AE35" s="342"/>
      <c r="AF35" s="160" t="s">
        <v>74</v>
      </c>
      <c r="AG35" s="225">
        <v>10137</v>
      </c>
      <c r="AH35" s="40">
        <v>1772</v>
      </c>
      <c r="AI35" s="91">
        <v>0.17480516918220382</v>
      </c>
      <c r="AJ35" s="58">
        <v>30</v>
      </c>
      <c r="AK35" s="11" t="s">
        <v>39</v>
      </c>
      <c r="AL35" s="38">
        <f t="shared" si="9"/>
        <v>0.17962904746934927</v>
      </c>
      <c r="AM35" s="38">
        <f t="shared" si="11"/>
        <v>0.16501541893576538</v>
      </c>
      <c r="AN35" s="38">
        <f t="shared" si="10"/>
        <v>3.7037037037037035E-2</v>
      </c>
      <c r="AO35" s="38">
        <f t="shared" si="12"/>
        <v>1.2345679012345678E-2</v>
      </c>
      <c r="AP35" s="159"/>
      <c r="AQ35" s="151" t="s">
        <v>18</v>
      </c>
      <c r="AR35" s="38">
        <f t="shared" si="13"/>
        <v>0.21023513139695713</v>
      </c>
      <c r="AS35" s="38">
        <f t="shared" si="14"/>
        <v>0.21380846325167038</v>
      </c>
      <c r="AT35" s="217">
        <f t="shared" si="15"/>
        <v>-0.40000000000000036</v>
      </c>
      <c r="AU35" s="38">
        <f t="shared" si="16"/>
        <v>0.20119030890653178</v>
      </c>
      <c r="AV35" s="38">
        <f t="shared" si="17"/>
        <v>0.19576979931957011</v>
      </c>
      <c r="AW35" s="217">
        <f t="shared" si="18"/>
        <v>0.50000000000000044</v>
      </c>
      <c r="AX35" s="38">
        <f t="shared" si="19"/>
        <v>0.11583011583011583</v>
      </c>
      <c r="AY35" s="38">
        <f t="shared" si="20"/>
        <v>0.10344827586206896</v>
      </c>
      <c r="AZ35" s="217">
        <f t="shared" si="21"/>
        <v>1.3000000000000012</v>
      </c>
      <c r="BA35" s="38">
        <f t="shared" si="22"/>
        <v>6.1475807233588677E-2</v>
      </c>
      <c r="BB35" s="38">
        <f t="shared" si="23"/>
        <v>6.0677236249755337E-2</v>
      </c>
      <c r="BC35" s="217">
        <f t="shared" si="24"/>
        <v>0</v>
      </c>
      <c r="BD35" s="150">
        <v>0</v>
      </c>
      <c r="BE35" s="159"/>
    </row>
    <row r="36" spans="2:57" s="12" customFormat="1" ht="13.5" customHeight="1">
      <c r="B36" s="262">
        <v>11</v>
      </c>
      <c r="C36" s="329" t="s">
        <v>60</v>
      </c>
      <c r="D36" s="80" t="s">
        <v>229</v>
      </c>
      <c r="E36" s="101">
        <v>45</v>
      </c>
      <c r="F36" s="79">
        <v>2</v>
      </c>
      <c r="G36" s="77">
        <f t="shared" si="0"/>
        <v>4.4444444444444446E-2</v>
      </c>
      <c r="H36" s="101">
        <v>151</v>
      </c>
      <c r="I36" s="79">
        <v>14</v>
      </c>
      <c r="J36" s="77">
        <f t="shared" si="1"/>
        <v>9.2715231788079472E-2</v>
      </c>
      <c r="K36" s="101">
        <v>5886</v>
      </c>
      <c r="L36" s="79">
        <v>1123</v>
      </c>
      <c r="M36" s="77">
        <f t="shared" si="2"/>
        <v>0.190791709140333</v>
      </c>
      <c r="N36" s="101">
        <v>5677</v>
      </c>
      <c r="O36" s="79">
        <v>946</v>
      </c>
      <c r="P36" s="77">
        <f t="shared" si="3"/>
        <v>0.16663730843755506</v>
      </c>
      <c r="Q36" s="101">
        <v>3587</v>
      </c>
      <c r="R36" s="79">
        <v>401</v>
      </c>
      <c r="S36" s="77">
        <f t="shared" si="4"/>
        <v>0.11179258433231112</v>
      </c>
      <c r="T36" s="101">
        <v>1599</v>
      </c>
      <c r="U36" s="79">
        <v>123</v>
      </c>
      <c r="V36" s="77">
        <f t="shared" si="5"/>
        <v>7.6923076923076927E-2</v>
      </c>
      <c r="W36" s="101">
        <v>417</v>
      </c>
      <c r="X36" s="79">
        <v>23</v>
      </c>
      <c r="Y36" s="77">
        <f t="shared" si="6"/>
        <v>5.5155875299760189E-2</v>
      </c>
      <c r="Z36" s="101">
        <f t="shared" si="7"/>
        <v>17362</v>
      </c>
      <c r="AA36" s="79">
        <f t="shared" si="7"/>
        <v>2632</v>
      </c>
      <c r="AB36" s="77">
        <f t="shared" si="8"/>
        <v>0.15159543831355834</v>
      </c>
      <c r="AC36" s="98"/>
      <c r="AD36" s="272">
        <v>11</v>
      </c>
      <c r="AE36" s="342" t="s">
        <v>60</v>
      </c>
      <c r="AF36" s="11" t="s">
        <v>229</v>
      </c>
      <c r="AG36" s="225">
        <v>17000</v>
      </c>
      <c r="AH36" s="40">
        <v>2335</v>
      </c>
      <c r="AI36" s="91">
        <v>0.13735294117647059</v>
      </c>
      <c r="AJ36" s="58">
        <v>31</v>
      </c>
      <c r="AK36" s="11" t="s">
        <v>40</v>
      </c>
      <c r="AL36" s="38">
        <f t="shared" si="9"/>
        <v>0.19919272479696543</v>
      </c>
      <c r="AM36" s="38">
        <f t="shared" si="11"/>
        <v>0.18814656270702748</v>
      </c>
      <c r="AN36" s="38">
        <f t="shared" si="10"/>
        <v>4.1322314049586778E-2</v>
      </c>
      <c r="AO36" s="38">
        <f t="shared" si="12"/>
        <v>3.3613445378151259E-2</v>
      </c>
      <c r="AP36" s="159"/>
      <c r="AQ36" s="151" t="s">
        <v>19</v>
      </c>
      <c r="AR36" s="38">
        <f t="shared" si="13"/>
        <v>0.16513486513486514</v>
      </c>
      <c r="AS36" s="38">
        <f t="shared" si="14"/>
        <v>0.15691132445545578</v>
      </c>
      <c r="AT36" s="217">
        <f t="shared" si="15"/>
        <v>0.80000000000000071</v>
      </c>
      <c r="AU36" s="38">
        <f t="shared" si="16"/>
        <v>0.20119030890653178</v>
      </c>
      <c r="AV36" s="38">
        <f t="shared" si="17"/>
        <v>0.19576979931957011</v>
      </c>
      <c r="AW36" s="217">
        <f t="shared" si="18"/>
        <v>0.50000000000000044</v>
      </c>
      <c r="AX36" s="38">
        <f t="shared" si="19"/>
        <v>2.7027027027027029E-2</v>
      </c>
      <c r="AY36" s="38">
        <f t="shared" si="20"/>
        <v>1.0101010101010102E-2</v>
      </c>
      <c r="AZ36" s="217">
        <f t="shared" si="21"/>
        <v>1.7000000000000002</v>
      </c>
      <c r="BA36" s="38">
        <f t="shared" si="22"/>
        <v>6.1475807233588677E-2</v>
      </c>
      <c r="BB36" s="38">
        <f t="shared" si="23"/>
        <v>6.0677236249755337E-2</v>
      </c>
      <c r="BC36" s="217">
        <f t="shared" si="24"/>
        <v>0</v>
      </c>
      <c r="BD36" s="150">
        <v>0</v>
      </c>
      <c r="BE36" s="159"/>
    </row>
    <row r="37" spans="2:57" s="12" customFormat="1" ht="13.5" customHeight="1">
      <c r="B37" s="263"/>
      <c r="C37" s="330"/>
      <c r="D37" s="66" t="s">
        <v>242</v>
      </c>
      <c r="E37" s="116">
        <v>1</v>
      </c>
      <c r="F37" s="65">
        <v>0</v>
      </c>
      <c r="G37" s="64">
        <f t="shared" si="0"/>
        <v>0</v>
      </c>
      <c r="H37" s="116">
        <v>1</v>
      </c>
      <c r="I37" s="65">
        <v>0</v>
      </c>
      <c r="J37" s="64">
        <f t="shared" si="1"/>
        <v>0</v>
      </c>
      <c r="K37" s="116">
        <v>32</v>
      </c>
      <c r="L37" s="65">
        <v>2</v>
      </c>
      <c r="M37" s="64">
        <f t="shared" si="2"/>
        <v>6.25E-2</v>
      </c>
      <c r="N37" s="116">
        <v>33</v>
      </c>
      <c r="O37" s="65">
        <v>1</v>
      </c>
      <c r="P37" s="64">
        <f t="shared" si="3"/>
        <v>3.0303030303030304E-2</v>
      </c>
      <c r="Q37" s="116">
        <v>34</v>
      </c>
      <c r="R37" s="65">
        <v>0</v>
      </c>
      <c r="S37" s="64">
        <f t="shared" si="4"/>
        <v>0</v>
      </c>
      <c r="T37" s="116">
        <v>23</v>
      </c>
      <c r="U37" s="65">
        <v>0</v>
      </c>
      <c r="V37" s="64">
        <f t="shared" si="5"/>
        <v>0</v>
      </c>
      <c r="W37" s="116">
        <v>11</v>
      </c>
      <c r="X37" s="65">
        <v>0</v>
      </c>
      <c r="Y37" s="64">
        <f t="shared" si="6"/>
        <v>0</v>
      </c>
      <c r="Z37" s="116">
        <f t="shared" si="7"/>
        <v>135</v>
      </c>
      <c r="AA37" s="65">
        <f t="shared" si="7"/>
        <v>3</v>
      </c>
      <c r="AB37" s="64">
        <f t="shared" si="8"/>
        <v>2.2222222222222223E-2</v>
      </c>
      <c r="AC37" s="98"/>
      <c r="AD37" s="272"/>
      <c r="AE37" s="342"/>
      <c r="AF37" s="11" t="s">
        <v>242</v>
      </c>
      <c r="AG37" s="225">
        <v>156</v>
      </c>
      <c r="AH37" s="40">
        <v>0</v>
      </c>
      <c r="AI37" s="91">
        <v>0</v>
      </c>
      <c r="AJ37" s="58">
        <v>32</v>
      </c>
      <c r="AK37" s="11" t="s">
        <v>41</v>
      </c>
      <c r="AL37" s="38">
        <f t="shared" si="9"/>
        <v>0.18042149751556341</v>
      </c>
      <c r="AM37" s="38">
        <f t="shared" si="11"/>
        <v>0.17228070175438598</v>
      </c>
      <c r="AN37" s="38">
        <f t="shared" si="10"/>
        <v>1.2195121951219513E-2</v>
      </c>
      <c r="AO37" s="38">
        <f t="shared" si="12"/>
        <v>2.5000000000000001E-2</v>
      </c>
      <c r="AP37" s="159"/>
      <c r="AQ37" s="151" t="s">
        <v>30</v>
      </c>
      <c r="AR37" s="38">
        <f t="shared" si="13"/>
        <v>0.25938054304816482</v>
      </c>
      <c r="AS37" s="38">
        <f t="shared" si="14"/>
        <v>0.27006783493499154</v>
      </c>
      <c r="AT37" s="217">
        <f t="shared" si="15"/>
        <v>-1.100000000000001</v>
      </c>
      <c r="AU37" s="38">
        <f t="shared" si="16"/>
        <v>0.20119030890653178</v>
      </c>
      <c r="AV37" s="38">
        <f t="shared" si="17"/>
        <v>0.19576979931957011</v>
      </c>
      <c r="AW37" s="217">
        <f t="shared" si="18"/>
        <v>0.50000000000000044</v>
      </c>
      <c r="AX37" s="38">
        <f t="shared" si="19"/>
        <v>6.9767441860465115E-2</v>
      </c>
      <c r="AY37" s="38">
        <f t="shared" si="20"/>
        <v>2.564102564102564E-2</v>
      </c>
      <c r="AZ37" s="217">
        <f t="shared" si="21"/>
        <v>4.4000000000000012</v>
      </c>
      <c r="BA37" s="38">
        <f t="shared" si="22"/>
        <v>6.1475807233588677E-2</v>
      </c>
      <c r="BB37" s="38">
        <f t="shared" si="23"/>
        <v>6.0677236249755337E-2</v>
      </c>
      <c r="BC37" s="217">
        <f t="shared" si="24"/>
        <v>0</v>
      </c>
      <c r="BD37" s="150">
        <v>0</v>
      </c>
      <c r="BE37" s="159"/>
    </row>
    <row r="38" spans="2:57" s="12" customFormat="1" ht="13.5" customHeight="1">
      <c r="B38" s="264"/>
      <c r="C38" s="332"/>
      <c r="D38" s="76" t="s">
        <v>74</v>
      </c>
      <c r="E38" s="75">
        <v>46</v>
      </c>
      <c r="F38" s="75">
        <v>2</v>
      </c>
      <c r="G38" s="13">
        <f t="shared" si="0"/>
        <v>4.3478260869565216E-2</v>
      </c>
      <c r="H38" s="103">
        <v>152</v>
      </c>
      <c r="I38" s="75">
        <v>14</v>
      </c>
      <c r="J38" s="13">
        <f t="shared" si="1"/>
        <v>9.2105263157894732E-2</v>
      </c>
      <c r="K38" s="103">
        <v>5918</v>
      </c>
      <c r="L38" s="75">
        <v>1125</v>
      </c>
      <c r="M38" s="13">
        <f t="shared" si="2"/>
        <v>0.19009800608313621</v>
      </c>
      <c r="N38" s="103">
        <v>5710</v>
      </c>
      <c r="O38" s="75">
        <v>947</v>
      </c>
      <c r="P38" s="13">
        <f t="shared" si="3"/>
        <v>0.16584938704028021</v>
      </c>
      <c r="Q38" s="103">
        <v>3621</v>
      </c>
      <c r="R38" s="75">
        <v>401</v>
      </c>
      <c r="S38" s="13">
        <f t="shared" si="4"/>
        <v>0.11074288870477769</v>
      </c>
      <c r="T38" s="103">
        <v>1622</v>
      </c>
      <c r="U38" s="75">
        <v>123</v>
      </c>
      <c r="V38" s="13">
        <f t="shared" si="5"/>
        <v>7.5832305795314428E-2</v>
      </c>
      <c r="W38" s="103">
        <v>428</v>
      </c>
      <c r="X38" s="75">
        <v>23</v>
      </c>
      <c r="Y38" s="13">
        <f t="shared" si="6"/>
        <v>5.3738317757009345E-2</v>
      </c>
      <c r="Z38" s="103">
        <f t="shared" si="7"/>
        <v>17497</v>
      </c>
      <c r="AA38" s="75">
        <f t="shared" si="7"/>
        <v>2635</v>
      </c>
      <c r="AB38" s="13">
        <f t="shared" si="8"/>
        <v>0.15059724524204149</v>
      </c>
      <c r="AC38" s="98"/>
      <c r="AD38" s="272"/>
      <c r="AE38" s="342"/>
      <c r="AF38" s="160" t="s">
        <v>74</v>
      </c>
      <c r="AG38" s="225">
        <v>17156</v>
      </c>
      <c r="AH38" s="40">
        <v>2335</v>
      </c>
      <c r="AI38" s="91">
        <v>0.13610398694334344</v>
      </c>
      <c r="AJ38" s="58">
        <v>33</v>
      </c>
      <c r="AK38" s="11" t="s">
        <v>42</v>
      </c>
      <c r="AL38" s="38">
        <f t="shared" ref="AL38:AL69" si="25">INDEX($AB:$AB,(ROW()+(AJ38*2))-2)</f>
        <v>0.22259397756347177</v>
      </c>
      <c r="AM38" s="38">
        <f t="shared" si="11"/>
        <v>0.22957920792079209</v>
      </c>
      <c r="AN38" s="38">
        <f t="shared" ref="AN38:AN69" si="26">INDEX($AB:$AB,(ROW()+(AJ38*2))-1)</f>
        <v>0</v>
      </c>
      <c r="AO38" s="38">
        <f t="shared" si="12"/>
        <v>0.11764705882352941</v>
      </c>
      <c r="AP38" s="159"/>
      <c r="AQ38" s="151" t="s">
        <v>51</v>
      </c>
      <c r="AR38" s="38">
        <f t="shared" si="13"/>
        <v>0.12109994711792703</v>
      </c>
      <c r="AS38" s="38">
        <f t="shared" si="14"/>
        <v>0.11793746571585299</v>
      </c>
      <c r="AT38" s="217">
        <f t="shared" si="15"/>
        <v>0.30000000000000027</v>
      </c>
      <c r="AU38" s="38">
        <f t="shared" si="16"/>
        <v>0.20119030890653178</v>
      </c>
      <c r="AV38" s="38">
        <f t="shared" si="17"/>
        <v>0.19576979931957011</v>
      </c>
      <c r="AW38" s="217">
        <f t="shared" si="18"/>
        <v>0.50000000000000044</v>
      </c>
      <c r="AX38" s="38">
        <f t="shared" si="19"/>
        <v>6.5326633165829151E-2</v>
      </c>
      <c r="AY38" s="38">
        <f t="shared" si="20"/>
        <v>8.247422680412371E-2</v>
      </c>
      <c r="AZ38" s="217">
        <f t="shared" si="21"/>
        <v>-1.7000000000000002</v>
      </c>
      <c r="BA38" s="38">
        <f t="shared" si="22"/>
        <v>6.1475807233588677E-2</v>
      </c>
      <c r="BB38" s="38">
        <f t="shared" si="23"/>
        <v>6.0677236249755337E-2</v>
      </c>
      <c r="BC38" s="217">
        <f t="shared" si="24"/>
        <v>0</v>
      </c>
      <c r="BD38" s="150">
        <v>0</v>
      </c>
      <c r="BE38" s="159"/>
    </row>
    <row r="39" spans="2:57" s="12" customFormat="1" ht="13.5" customHeight="1">
      <c r="B39" s="262">
        <v>12</v>
      </c>
      <c r="C39" s="329" t="s">
        <v>113</v>
      </c>
      <c r="D39" s="80" t="s">
        <v>229</v>
      </c>
      <c r="E39" s="101">
        <v>23</v>
      </c>
      <c r="F39" s="79">
        <v>3</v>
      </c>
      <c r="G39" s="77">
        <f t="shared" si="0"/>
        <v>0.13043478260869565</v>
      </c>
      <c r="H39" s="101">
        <v>65</v>
      </c>
      <c r="I39" s="79">
        <v>8</v>
      </c>
      <c r="J39" s="77">
        <f t="shared" si="1"/>
        <v>0.12307692307692308</v>
      </c>
      <c r="K39" s="101">
        <v>2794</v>
      </c>
      <c r="L39" s="79">
        <v>428</v>
      </c>
      <c r="M39" s="77">
        <f t="shared" si="2"/>
        <v>0.15318539727988548</v>
      </c>
      <c r="N39" s="101">
        <v>2740</v>
      </c>
      <c r="O39" s="79">
        <v>369</v>
      </c>
      <c r="P39" s="77">
        <f t="shared" si="3"/>
        <v>0.13467153284671532</v>
      </c>
      <c r="Q39" s="101">
        <v>1998</v>
      </c>
      <c r="R39" s="79">
        <v>227</v>
      </c>
      <c r="S39" s="77">
        <f t="shared" si="4"/>
        <v>0.11361361361361362</v>
      </c>
      <c r="T39" s="101">
        <v>881</v>
      </c>
      <c r="U39" s="79">
        <v>82</v>
      </c>
      <c r="V39" s="77">
        <f t="shared" si="5"/>
        <v>9.3076049943246308E-2</v>
      </c>
      <c r="W39" s="101">
        <v>287</v>
      </c>
      <c r="X39" s="79">
        <v>21</v>
      </c>
      <c r="Y39" s="77">
        <f t="shared" si="6"/>
        <v>7.3170731707317069E-2</v>
      </c>
      <c r="Z39" s="101">
        <f t="shared" si="7"/>
        <v>8788</v>
      </c>
      <c r="AA39" s="79">
        <f t="shared" si="7"/>
        <v>1138</v>
      </c>
      <c r="AB39" s="77">
        <f t="shared" si="8"/>
        <v>0.12949476558944015</v>
      </c>
      <c r="AC39" s="98"/>
      <c r="AD39" s="272">
        <v>12</v>
      </c>
      <c r="AE39" s="342" t="s">
        <v>113</v>
      </c>
      <c r="AF39" s="11" t="s">
        <v>229</v>
      </c>
      <c r="AG39" s="225">
        <v>8690</v>
      </c>
      <c r="AH39" s="40">
        <v>1094</v>
      </c>
      <c r="AI39" s="91">
        <v>0.12589182968929805</v>
      </c>
      <c r="AJ39" s="58">
        <v>34</v>
      </c>
      <c r="AK39" s="11" t="s">
        <v>44</v>
      </c>
      <c r="AL39" s="38">
        <f t="shared" si="25"/>
        <v>0.16623443983402489</v>
      </c>
      <c r="AM39" s="38">
        <f t="shared" si="11"/>
        <v>0.17011821171451427</v>
      </c>
      <c r="AN39" s="38">
        <f t="shared" si="26"/>
        <v>0</v>
      </c>
      <c r="AO39" s="38">
        <f t="shared" si="12"/>
        <v>4.2253521126760563E-2</v>
      </c>
      <c r="AP39" s="159"/>
      <c r="AQ39" s="151" t="s">
        <v>11</v>
      </c>
      <c r="AR39" s="38">
        <f t="shared" si="13"/>
        <v>0.21533923303834809</v>
      </c>
      <c r="AS39" s="38">
        <f t="shared" si="14"/>
        <v>0.19949423995504356</v>
      </c>
      <c r="AT39" s="217">
        <f t="shared" si="15"/>
        <v>1.5999999999999988</v>
      </c>
      <c r="AU39" s="38">
        <f t="shared" si="16"/>
        <v>0.20119030890653178</v>
      </c>
      <c r="AV39" s="38">
        <f t="shared" si="17"/>
        <v>0.19576979931957011</v>
      </c>
      <c r="AW39" s="217">
        <f t="shared" si="18"/>
        <v>0.50000000000000044</v>
      </c>
      <c r="AX39" s="38">
        <f t="shared" si="19"/>
        <v>5.8252427184466021E-2</v>
      </c>
      <c r="AY39" s="38">
        <f t="shared" si="20"/>
        <v>5.5045871559633031E-2</v>
      </c>
      <c r="AZ39" s="217">
        <f t="shared" si="21"/>
        <v>0.30000000000000027</v>
      </c>
      <c r="BA39" s="38">
        <f t="shared" si="22"/>
        <v>6.1475807233588677E-2</v>
      </c>
      <c r="BB39" s="38">
        <f t="shared" si="23"/>
        <v>6.0677236249755337E-2</v>
      </c>
      <c r="BC39" s="217">
        <f t="shared" si="24"/>
        <v>0</v>
      </c>
      <c r="BD39" s="150">
        <v>0</v>
      </c>
      <c r="BE39" s="159"/>
    </row>
    <row r="40" spans="2:57" s="12" customFormat="1" ht="13.5" customHeight="1">
      <c r="B40" s="263"/>
      <c r="C40" s="330"/>
      <c r="D40" s="66" t="s">
        <v>242</v>
      </c>
      <c r="E40" s="116">
        <v>0</v>
      </c>
      <c r="F40" s="65">
        <v>0</v>
      </c>
      <c r="G40" s="64" t="str">
        <f t="shared" si="0"/>
        <v>-</v>
      </c>
      <c r="H40" s="116">
        <v>1</v>
      </c>
      <c r="I40" s="65">
        <v>0</v>
      </c>
      <c r="J40" s="64">
        <f t="shared" si="1"/>
        <v>0</v>
      </c>
      <c r="K40" s="116">
        <v>17</v>
      </c>
      <c r="L40" s="65">
        <v>0</v>
      </c>
      <c r="M40" s="64">
        <f t="shared" si="2"/>
        <v>0</v>
      </c>
      <c r="N40" s="116">
        <v>18</v>
      </c>
      <c r="O40" s="65">
        <v>0</v>
      </c>
      <c r="P40" s="64">
        <f t="shared" si="3"/>
        <v>0</v>
      </c>
      <c r="Q40" s="116">
        <v>8</v>
      </c>
      <c r="R40" s="65">
        <v>0</v>
      </c>
      <c r="S40" s="64">
        <f t="shared" si="4"/>
        <v>0</v>
      </c>
      <c r="T40" s="116">
        <v>15</v>
      </c>
      <c r="U40" s="65">
        <v>0</v>
      </c>
      <c r="V40" s="64">
        <f t="shared" si="5"/>
        <v>0</v>
      </c>
      <c r="W40" s="116">
        <v>4</v>
      </c>
      <c r="X40" s="65">
        <v>0</v>
      </c>
      <c r="Y40" s="64">
        <f t="shared" si="6"/>
        <v>0</v>
      </c>
      <c r="Z40" s="116">
        <f t="shared" si="7"/>
        <v>63</v>
      </c>
      <c r="AA40" s="65">
        <f t="shared" si="7"/>
        <v>0</v>
      </c>
      <c r="AB40" s="64">
        <f t="shared" si="8"/>
        <v>0</v>
      </c>
      <c r="AC40" s="98"/>
      <c r="AD40" s="272"/>
      <c r="AE40" s="342"/>
      <c r="AF40" s="11" t="s">
        <v>242</v>
      </c>
      <c r="AG40" s="225">
        <v>61</v>
      </c>
      <c r="AH40" s="40">
        <v>1</v>
      </c>
      <c r="AI40" s="91">
        <v>1.6393442622950821E-2</v>
      </c>
      <c r="AJ40" s="58">
        <v>35</v>
      </c>
      <c r="AK40" s="11" t="s">
        <v>1</v>
      </c>
      <c r="AL40" s="38">
        <f t="shared" si="25"/>
        <v>0.18459251486533754</v>
      </c>
      <c r="AM40" s="38">
        <f t="shared" si="11"/>
        <v>0.1896378956957413</v>
      </c>
      <c r="AN40" s="38">
        <f t="shared" si="26"/>
        <v>3.9239001189060645E-2</v>
      </c>
      <c r="AO40" s="38">
        <f t="shared" si="12"/>
        <v>4.3263288009888753E-2</v>
      </c>
      <c r="AP40" s="159"/>
      <c r="AQ40" s="151" t="s">
        <v>5</v>
      </c>
      <c r="AR40" s="38">
        <f t="shared" si="13"/>
        <v>0.51488869615495803</v>
      </c>
      <c r="AS40" s="38">
        <f t="shared" si="14"/>
        <v>0.52314674735249622</v>
      </c>
      <c r="AT40" s="217">
        <f t="shared" si="15"/>
        <v>-0.80000000000000071</v>
      </c>
      <c r="AU40" s="38">
        <f t="shared" si="16"/>
        <v>0.20119030890653178</v>
      </c>
      <c r="AV40" s="38">
        <f t="shared" si="17"/>
        <v>0.19576979931957011</v>
      </c>
      <c r="AW40" s="217">
        <f t="shared" si="18"/>
        <v>0.50000000000000044</v>
      </c>
      <c r="AX40" s="38">
        <f t="shared" si="19"/>
        <v>0.23051948051948051</v>
      </c>
      <c r="AY40" s="38">
        <f t="shared" si="20"/>
        <v>0.24092409240924093</v>
      </c>
      <c r="AZ40" s="217">
        <f t="shared" si="21"/>
        <v>-0.99999999999999811</v>
      </c>
      <c r="BA40" s="38">
        <f t="shared" si="22"/>
        <v>6.1475807233588677E-2</v>
      </c>
      <c r="BB40" s="38">
        <f t="shared" si="23"/>
        <v>6.0677236249755337E-2</v>
      </c>
      <c r="BC40" s="217">
        <f t="shared" si="24"/>
        <v>0</v>
      </c>
      <c r="BD40" s="150">
        <v>0</v>
      </c>
      <c r="BE40" s="159"/>
    </row>
    <row r="41" spans="2:57" s="12" customFormat="1" ht="13.5" customHeight="1">
      <c r="B41" s="264"/>
      <c r="C41" s="332"/>
      <c r="D41" s="76" t="s">
        <v>74</v>
      </c>
      <c r="E41" s="75">
        <v>23</v>
      </c>
      <c r="F41" s="75">
        <v>3</v>
      </c>
      <c r="G41" s="13">
        <f t="shared" si="0"/>
        <v>0.13043478260869565</v>
      </c>
      <c r="H41" s="103">
        <v>66</v>
      </c>
      <c r="I41" s="75">
        <v>8</v>
      </c>
      <c r="J41" s="13">
        <f t="shared" si="1"/>
        <v>0.12121212121212122</v>
      </c>
      <c r="K41" s="103">
        <v>2811</v>
      </c>
      <c r="L41" s="75">
        <v>428</v>
      </c>
      <c r="M41" s="13">
        <f t="shared" si="2"/>
        <v>0.15225898256848097</v>
      </c>
      <c r="N41" s="103">
        <v>2758</v>
      </c>
      <c r="O41" s="75">
        <v>369</v>
      </c>
      <c r="P41" s="13">
        <f t="shared" si="3"/>
        <v>0.13379260333575055</v>
      </c>
      <c r="Q41" s="103">
        <v>2006</v>
      </c>
      <c r="R41" s="75">
        <v>227</v>
      </c>
      <c r="S41" s="13">
        <f t="shared" si="4"/>
        <v>0.113160518444666</v>
      </c>
      <c r="T41" s="103">
        <v>896</v>
      </c>
      <c r="U41" s="75">
        <v>82</v>
      </c>
      <c r="V41" s="13">
        <f t="shared" si="5"/>
        <v>9.1517857142857137E-2</v>
      </c>
      <c r="W41" s="103">
        <v>291</v>
      </c>
      <c r="X41" s="75">
        <v>21</v>
      </c>
      <c r="Y41" s="13">
        <f t="shared" si="6"/>
        <v>7.2164948453608241E-2</v>
      </c>
      <c r="Z41" s="103">
        <f t="shared" si="7"/>
        <v>8851</v>
      </c>
      <c r="AA41" s="75">
        <f t="shared" si="7"/>
        <v>1138</v>
      </c>
      <c r="AB41" s="13">
        <f t="shared" si="8"/>
        <v>0.12857304259405716</v>
      </c>
      <c r="AC41" s="98"/>
      <c r="AD41" s="272"/>
      <c r="AE41" s="342"/>
      <c r="AF41" s="160" t="s">
        <v>74</v>
      </c>
      <c r="AG41" s="225">
        <v>8751</v>
      </c>
      <c r="AH41" s="40">
        <v>1095</v>
      </c>
      <c r="AI41" s="91">
        <v>0.12512855673637299</v>
      </c>
      <c r="AJ41" s="58">
        <v>36</v>
      </c>
      <c r="AK41" s="11" t="s">
        <v>2</v>
      </c>
      <c r="AL41" s="38">
        <f t="shared" si="25"/>
        <v>0.42686967497633321</v>
      </c>
      <c r="AM41" s="38">
        <f t="shared" si="11"/>
        <v>0.42126436781609194</v>
      </c>
      <c r="AN41" s="38">
        <f t="shared" si="26"/>
        <v>7.901907356948229E-2</v>
      </c>
      <c r="AO41" s="38">
        <f t="shared" si="12"/>
        <v>9.1922005571030641E-2</v>
      </c>
      <c r="AP41" s="159"/>
      <c r="AQ41" s="151" t="s">
        <v>6</v>
      </c>
      <c r="AR41" s="38">
        <f t="shared" si="13"/>
        <v>0.21742209631728046</v>
      </c>
      <c r="AS41" s="38">
        <f t="shared" si="14"/>
        <v>0.21915820029027577</v>
      </c>
      <c r="AT41" s="217">
        <f t="shared" si="15"/>
        <v>-0.20000000000000018</v>
      </c>
      <c r="AU41" s="38">
        <f t="shared" si="16"/>
        <v>0.20119030890653178</v>
      </c>
      <c r="AV41" s="38">
        <f t="shared" si="17"/>
        <v>0.19576979931957011</v>
      </c>
      <c r="AW41" s="217">
        <f t="shared" si="18"/>
        <v>0.50000000000000044</v>
      </c>
      <c r="AX41" s="38">
        <f t="shared" si="19"/>
        <v>0.11055276381909548</v>
      </c>
      <c r="AY41" s="38">
        <f t="shared" si="20"/>
        <v>8.0645161290322578E-2</v>
      </c>
      <c r="AZ41" s="217">
        <f t="shared" si="21"/>
        <v>3</v>
      </c>
      <c r="BA41" s="38">
        <f t="shared" si="22"/>
        <v>6.1475807233588677E-2</v>
      </c>
      <c r="BB41" s="38">
        <f t="shared" si="23"/>
        <v>6.0677236249755337E-2</v>
      </c>
      <c r="BC41" s="217">
        <f t="shared" si="24"/>
        <v>0</v>
      </c>
      <c r="BD41" s="150">
        <v>0</v>
      </c>
      <c r="BE41" s="159"/>
    </row>
    <row r="42" spans="2:57" s="12" customFormat="1" ht="13.5" customHeight="1">
      <c r="B42" s="262">
        <v>13</v>
      </c>
      <c r="C42" s="329" t="s">
        <v>114</v>
      </c>
      <c r="D42" s="80" t="s">
        <v>229</v>
      </c>
      <c r="E42" s="101">
        <v>49</v>
      </c>
      <c r="F42" s="79">
        <v>2</v>
      </c>
      <c r="G42" s="77">
        <f t="shared" si="0"/>
        <v>4.0816326530612242E-2</v>
      </c>
      <c r="H42" s="101">
        <v>141</v>
      </c>
      <c r="I42" s="79">
        <v>12</v>
      </c>
      <c r="J42" s="77">
        <f t="shared" si="1"/>
        <v>8.5106382978723402E-2</v>
      </c>
      <c r="K42" s="101">
        <v>5071</v>
      </c>
      <c r="L42" s="79">
        <v>704</v>
      </c>
      <c r="M42" s="77">
        <f t="shared" si="2"/>
        <v>0.13882863340563992</v>
      </c>
      <c r="N42" s="101">
        <v>4809</v>
      </c>
      <c r="O42" s="79">
        <v>594</v>
      </c>
      <c r="P42" s="77">
        <f t="shared" si="3"/>
        <v>0.12351840299438553</v>
      </c>
      <c r="Q42" s="101">
        <v>3311</v>
      </c>
      <c r="R42" s="79">
        <v>317</v>
      </c>
      <c r="S42" s="77">
        <f t="shared" si="4"/>
        <v>9.5741467834491084E-2</v>
      </c>
      <c r="T42" s="101">
        <v>1413</v>
      </c>
      <c r="U42" s="79">
        <v>112</v>
      </c>
      <c r="V42" s="77">
        <f t="shared" si="5"/>
        <v>7.9263977353149329E-2</v>
      </c>
      <c r="W42" s="101">
        <v>453</v>
      </c>
      <c r="X42" s="79">
        <v>27</v>
      </c>
      <c r="Y42" s="77">
        <f t="shared" si="6"/>
        <v>5.9602649006622516E-2</v>
      </c>
      <c r="Z42" s="101">
        <f t="shared" si="7"/>
        <v>15247</v>
      </c>
      <c r="AA42" s="79">
        <f t="shared" si="7"/>
        <v>1768</v>
      </c>
      <c r="AB42" s="77">
        <f t="shared" si="8"/>
        <v>0.11595723748934217</v>
      </c>
      <c r="AC42" s="98"/>
      <c r="AD42" s="272">
        <v>13</v>
      </c>
      <c r="AE42" s="342" t="s">
        <v>114</v>
      </c>
      <c r="AF42" s="11" t="s">
        <v>229</v>
      </c>
      <c r="AG42" s="225">
        <v>15025</v>
      </c>
      <c r="AH42" s="40">
        <v>1739</v>
      </c>
      <c r="AI42" s="91">
        <v>0.11574043261231282</v>
      </c>
      <c r="AJ42" s="58">
        <v>37</v>
      </c>
      <c r="AK42" s="11" t="s">
        <v>3</v>
      </c>
      <c r="AL42" s="38">
        <f t="shared" si="25"/>
        <v>0.3316266748178715</v>
      </c>
      <c r="AM42" s="38">
        <f t="shared" si="11"/>
        <v>0.33083203424313684</v>
      </c>
      <c r="AN42" s="38">
        <f t="shared" si="26"/>
        <v>5.7471264367816091E-2</v>
      </c>
      <c r="AO42" s="38">
        <f t="shared" si="12"/>
        <v>5.5803571428571432E-2</v>
      </c>
      <c r="AP42" s="159"/>
      <c r="AQ42" s="151" t="s">
        <v>52</v>
      </c>
      <c r="AR42" s="38">
        <f t="shared" si="13"/>
        <v>0.19143239625167335</v>
      </c>
      <c r="AS42" s="38">
        <f t="shared" si="14"/>
        <v>0.15954545454545455</v>
      </c>
      <c r="AT42" s="217">
        <f t="shared" si="15"/>
        <v>3.1</v>
      </c>
      <c r="AU42" s="38">
        <f t="shared" si="16"/>
        <v>0.20119030890653178</v>
      </c>
      <c r="AV42" s="38">
        <f t="shared" si="17"/>
        <v>0.19576979931957011</v>
      </c>
      <c r="AW42" s="217">
        <f t="shared" si="18"/>
        <v>0.50000000000000044</v>
      </c>
      <c r="AX42" s="38">
        <f t="shared" si="19"/>
        <v>0</v>
      </c>
      <c r="AY42" s="38">
        <f t="shared" si="20"/>
        <v>0.25</v>
      </c>
      <c r="AZ42" s="217">
        <f t="shared" si="21"/>
        <v>-25</v>
      </c>
      <c r="BA42" s="38">
        <f t="shared" si="22"/>
        <v>6.1475807233588677E-2</v>
      </c>
      <c r="BB42" s="38">
        <f t="shared" si="23"/>
        <v>6.0677236249755337E-2</v>
      </c>
      <c r="BC42" s="217">
        <f t="shared" si="24"/>
        <v>0</v>
      </c>
      <c r="BD42" s="150">
        <v>0</v>
      </c>
      <c r="BE42" s="159"/>
    </row>
    <row r="43" spans="2:57" s="12" customFormat="1" ht="13.5" customHeight="1">
      <c r="B43" s="263"/>
      <c r="C43" s="330"/>
      <c r="D43" s="66" t="s">
        <v>242</v>
      </c>
      <c r="E43" s="116">
        <v>1</v>
      </c>
      <c r="F43" s="65">
        <v>0</v>
      </c>
      <c r="G43" s="64">
        <f t="shared" si="0"/>
        <v>0</v>
      </c>
      <c r="H43" s="116">
        <v>0</v>
      </c>
      <c r="I43" s="65">
        <v>0</v>
      </c>
      <c r="J43" s="64" t="str">
        <f t="shared" si="1"/>
        <v>-</v>
      </c>
      <c r="K43" s="116">
        <v>27</v>
      </c>
      <c r="L43" s="65">
        <v>2</v>
      </c>
      <c r="M43" s="64">
        <f t="shared" si="2"/>
        <v>7.407407407407407E-2</v>
      </c>
      <c r="N43" s="116">
        <v>18</v>
      </c>
      <c r="O43" s="65">
        <v>2</v>
      </c>
      <c r="P43" s="64">
        <f t="shared" si="3"/>
        <v>0.1111111111111111</v>
      </c>
      <c r="Q43" s="116">
        <v>12</v>
      </c>
      <c r="R43" s="65">
        <v>0</v>
      </c>
      <c r="S43" s="64">
        <f t="shared" si="4"/>
        <v>0</v>
      </c>
      <c r="T43" s="116">
        <v>18</v>
      </c>
      <c r="U43" s="65">
        <v>0</v>
      </c>
      <c r="V43" s="64">
        <f t="shared" si="5"/>
        <v>0</v>
      </c>
      <c r="W43" s="116">
        <v>7</v>
      </c>
      <c r="X43" s="65">
        <v>0</v>
      </c>
      <c r="Y43" s="64">
        <f t="shared" si="6"/>
        <v>0</v>
      </c>
      <c r="Z43" s="116">
        <f t="shared" si="7"/>
        <v>83</v>
      </c>
      <c r="AA43" s="65">
        <f t="shared" si="7"/>
        <v>4</v>
      </c>
      <c r="AB43" s="64">
        <f t="shared" si="8"/>
        <v>4.8192771084337352E-2</v>
      </c>
      <c r="AC43" s="98"/>
      <c r="AD43" s="272"/>
      <c r="AE43" s="342"/>
      <c r="AF43" s="11" t="s">
        <v>242</v>
      </c>
      <c r="AG43" s="225">
        <v>85</v>
      </c>
      <c r="AH43" s="40">
        <v>3</v>
      </c>
      <c r="AI43" s="91">
        <v>3.5294117647058823E-2</v>
      </c>
      <c r="AJ43" s="58">
        <v>38</v>
      </c>
      <c r="AK43" s="32" t="s">
        <v>45</v>
      </c>
      <c r="AL43" s="38">
        <f t="shared" si="25"/>
        <v>0.2360307147076196</v>
      </c>
      <c r="AM43" s="38">
        <f t="shared" si="11"/>
        <v>0.24239474324653201</v>
      </c>
      <c r="AN43" s="38">
        <f t="shared" si="26"/>
        <v>0</v>
      </c>
      <c r="AO43" s="38">
        <f t="shared" si="12"/>
        <v>3.8461538461538464E-2</v>
      </c>
      <c r="AP43" s="159"/>
      <c r="AQ43" s="151" t="s">
        <v>53</v>
      </c>
      <c r="AR43" s="38">
        <f t="shared" si="13"/>
        <v>0.1591337099811676</v>
      </c>
      <c r="AS43" s="38">
        <f t="shared" si="14"/>
        <v>0.15831186843669506</v>
      </c>
      <c r="AT43" s="217">
        <f t="shared" si="15"/>
        <v>0.10000000000000009</v>
      </c>
      <c r="AU43" s="38">
        <f t="shared" si="16"/>
        <v>0.20119030890653178</v>
      </c>
      <c r="AV43" s="38">
        <f t="shared" si="17"/>
        <v>0.19576979931957011</v>
      </c>
      <c r="AW43" s="217">
        <f t="shared" si="18"/>
        <v>0.50000000000000044</v>
      </c>
      <c r="AX43" s="38">
        <f t="shared" si="19"/>
        <v>0.11538461538461539</v>
      </c>
      <c r="AY43" s="38">
        <f t="shared" si="20"/>
        <v>6.8965517241379309E-2</v>
      </c>
      <c r="AZ43" s="217">
        <f t="shared" si="21"/>
        <v>4.5999999999999996</v>
      </c>
      <c r="BA43" s="38">
        <f t="shared" si="22"/>
        <v>6.1475807233588677E-2</v>
      </c>
      <c r="BB43" s="38">
        <f t="shared" si="23"/>
        <v>6.0677236249755337E-2</v>
      </c>
      <c r="BC43" s="217">
        <f t="shared" si="24"/>
        <v>0</v>
      </c>
      <c r="BD43" s="150">
        <v>0</v>
      </c>
      <c r="BE43" s="159"/>
    </row>
    <row r="44" spans="2:57" s="12" customFormat="1" ht="13.5" customHeight="1">
      <c r="B44" s="264"/>
      <c r="C44" s="332"/>
      <c r="D44" s="76" t="s">
        <v>74</v>
      </c>
      <c r="E44" s="75">
        <v>50</v>
      </c>
      <c r="F44" s="75">
        <v>2</v>
      </c>
      <c r="G44" s="13">
        <f t="shared" si="0"/>
        <v>0.04</v>
      </c>
      <c r="H44" s="103">
        <v>141</v>
      </c>
      <c r="I44" s="75">
        <v>12</v>
      </c>
      <c r="J44" s="13">
        <f t="shared" si="1"/>
        <v>8.5106382978723402E-2</v>
      </c>
      <c r="K44" s="103">
        <v>5098</v>
      </c>
      <c r="L44" s="75">
        <v>706</v>
      </c>
      <c r="M44" s="13">
        <f t="shared" si="2"/>
        <v>0.13848568065908198</v>
      </c>
      <c r="N44" s="103">
        <v>4827</v>
      </c>
      <c r="O44" s="75">
        <v>596</v>
      </c>
      <c r="P44" s="13">
        <f t="shared" si="3"/>
        <v>0.1234721359022167</v>
      </c>
      <c r="Q44" s="103">
        <v>3323</v>
      </c>
      <c r="R44" s="75">
        <v>317</v>
      </c>
      <c r="S44" s="13">
        <f t="shared" si="4"/>
        <v>9.539572675293409E-2</v>
      </c>
      <c r="T44" s="103">
        <v>1431</v>
      </c>
      <c r="U44" s="75">
        <v>112</v>
      </c>
      <c r="V44" s="13">
        <f t="shared" si="5"/>
        <v>7.8266946191474493E-2</v>
      </c>
      <c r="W44" s="103">
        <v>460</v>
      </c>
      <c r="X44" s="75">
        <v>27</v>
      </c>
      <c r="Y44" s="13">
        <f t="shared" si="6"/>
        <v>5.8695652173913045E-2</v>
      </c>
      <c r="Z44" s="103">
        <f t="shared" si="7"/>
        <v>15330</v>
      </c>
      <c r="AA44" s="75">
        <f t="shared" si="7"/>
        <v>1772</v>
      </c>
      <c r="AB44" s="13">
        <f t="shared" si="8"/>
        <v>0.11559034572733203</v>
      </c>
      <c r="AC44" s="98"/>
      <c r="AD44" s="272"/>
      <c r="AE44" s="342"/>
      <c r="AF44" s="160" t="s">
        <v>74</v>
      </c>
      <c r="AG44" s="225">
        <v>15110</v>
      </c>
      <c r="AH44" s="40">
        <v>1742</v>
      </c>
      <c r="AI44" s="91">
        <v>0.11528788881535407</v>
      </c>
      <c r="AJ44" s="58">
        <v>39</v>
      </c>
      <c r="AK44" s="32" t="s">
        <v>8</v>
      </c>
      <c r="AL44" s="38">
        <f t="shared" si="25"/>
        <v>0.29815169971969907</v>
      </c>
      <c r="AM44" s="38">
        <f t="shared" si="11"/>
        <v>0.29950348870272753</v>
      </c>
      <c r="AN44" s="38">
        <f t="shared" si="26"/>
        <v>5.2525252525252523E-2</v>
      </c>
      <c r="AO44" s="38">
        <f t="shared" si="12"/>
        <v>6.6929133858267723E-2</v>
      </c>
      <c r="AP44" s="159"/>
      <c r="AQ44" s="151" t="s">
        <v>54</v>
      </c>
      <c r="AR44" s="38">
        <f t="shared" si="13"/>
        <v>0.21966527196652719</v>
      </c>
      <c r="AS44" s="38">
        <f t="shared" si="14"/>
        <v>0.22138228941684665</v>
      </c>
      <c r="AT44" s="217">
        <f t="shared" si="15"/>
        <v>-0.10000000000000009</v>
      </c>
      <c r="AU44" s="38">
        <f t="shared" si="16"/>
        <v>0.20119030890653178</v>
      </c>
      <c r="AV44" s="38">
        <f t="shared" si="17"/>
        <v>0.19576979931957011</v>
      </c>
      <c r="AW44" s="217">
        <f t="shared" si="18"/>
        <v>0.50000000000000044</v>
      </c>
      <c r="AX44" s="38">
        <f t="shared" si="19"/>
        <v>0</v>
      </c>
      <c r="AY44" s="38">
        <f t="shared" si="20"/>
        <v>0</v>
      </c>
      <c r="AZ44" s="217">
        <f t="shared" si="21"/>
        <v>0</v>
      </c>
      <c r="BA44" s="38">
        <f t="shared" si="22"/>
        <v>6.1475807233588677E-2</v>
      </c>
      <c r="BB44" s="38">
        <f t="shared" si="23"/>
        <v>6.0677236249755337E-2</v>
      </c>
      <c r="BC44" s="217">
        <f t="shared" si="24"/>
        <v>0</v>
      </c>
      <c r="BD44" s="150">
        <v>0</v>
      </c>
      <c r="BE44" s="159"/>
    </row>
    <row r="45" spans="2:57" s="12" customFormat="1" ht="13.5" customHeight="1">
      <c r="B45" s="262">
        <v>14</v>
      </c>
      <c r="C45" s="329" t="s">
        <v>115</v>
      </c>
      <c r="D45" s="80" t="s">
        <v>229</v>
      </c>
      <c r="E45" s="101">
        <v>29</v>
      </c>
      <c r="F45" s="79">
        <v>1</v>
      </c>
      <c r="G45" s="77">
        <f t="shared" si="0"/>
        <v>3.4482758620689655E-2</v>
      </c>
      <c r="H45" s="101">
        <v>80</v>
      </c>
      <c r="I45" s="79">
        <v>6</v>
      </c>
      <c r="J45" s="77">
        <f t="shared" si="1"/>
        <v>7.4999999999999997E-2</v>
      </c>
      <c r="K45" s="101">
        <v>3695</v>
      </c>
      <c r="L45" s="79">
        <v>603</v>
      </c>
      <c r="M45" s="77">
        <f t="shared" si="2"/>
        <v>0.1631935047361299</v>
      </c>
      <c r="N45" s="101">
        <v>3546</v>
      </c>
      <c r="O45" s="79">
        <v>501</v>
      </c>
      <c r="P45" s="77">
        <f t="shared" si="3"/>
        <v>0.14128595600676819</v>
      </c>
      <c r="Q45" s="101">
        <v>2702</v>
      </c>
      <c r="R45" s="79">
        <v>232</v>
      </c>
      <c r="S45" s="77">
        <f t="shared" si="4"/>
        <v>8.5862324204293114E-2</v>
      </c>
      <c r="T45" s="101">
        <v>1214</v>
      </c>
      <c r="U45" s="79">
        <v>77</v>
      </c>
      <c r="V45" s="77">
        <f t="shared" si="5"/>
        <v>6.3426688632619438E-2</v>
      </c>
      <c r="W45" s="101">
        <v>406</v>
      </c>
      <c r="X45" s="79">
        <v>21</v>
      </c>
      <c r="Y45" s="77">
        <f t="shared" si="6"/>
        <v>5.1724137931034482E-2</v>
      </c>
      <c r="Z45" s="101">
        <f t="shared" si="7"/>
        <v>11672</v>
      </c>
      <c r="AA45" s="79">
        <f t="shared" si="7"/>
        <v>1441</v>
      </c>
      <c r="AB45" s="77">
        <f t="shared" si="8"/>
        <v>0.12345784784098698</v>
      </c>
      <c r="AC45" s="98"/>
      <c r="AD45" s="272">
        <v>14</v>
      </c>
      <c r="AE45" s="342" t="s">
        <v>115</v>
      </c>
      <c r="AF45" s="11" t="s">
        <v>229</v>
      </c>
      <c r="AG45" s="225">
        <v>11499</v>
      </c>
      <c r="AH45" s="40">
        <v>1313</v>
      </c>
      <c r="AI45" s="91">
        <v>0.11418384207322375</v>
      </c>
      <c r="AJ45" s="58">
        <v>40</v>
      </c>
      <c r="AK45" s="32" t="s">
        <v>46</v>
      </c>
      <c r="AL45" s="38">
        <f t="shared" si="25"/>
        <v>0.18315454906634882</v>
      </c>
      <c r="AM45" s="38">
        <f t="shared" si="11"/>
        <v>0.18656182987848463</v>
      </c>
      <c r="AN45" s="38">
        <f t="shared" si="26"/>
        <v>2.3809523809523808E-2</v>
      </c>
      <c r="AO45" s="38">
        <f t="shared" si="12"/>
        <v>7.8947368421052627E-2</v>
      </c>
      <c r="AP45" s="159"/>
      <c r="AQ45" s="151" t="s">
        <v>55</v>
      </c>
      <c r="AR45" s="38">
        <f t="shared" si="13"/>
        <v>0.10276198212835093</v>
      </c>
      <c r="AS45" s="38">
        <f t="shared" si="14"/>
        <v>9.9541857559350272E-2</v>
      </c>
      <c r="AT45" s="217">
        <f t="shared" si="15"/>
        <v>0.29999999999999888</v>
      </c>
      <c r="AU45" s="38">
        <f t="shared" si="16"/>
        <v>0.20119030890653178</v>
      </c>
      <c r="AV45" s="38">
        <f t="shared" si="17"/>
        <v>0.19576979931957011</v>
      </c>
      <c r="AW45" s="217">
        <f t="shared" si="18"/>
        <v>0.50000000000000044</v>
      </c>
      <c r="AX45" s="38">
        <f t="shared" si="19"/>
        <v>4.9689440993788817E-2</v>
      </c>
      <c r="AY45" s="38">
        <f t="shared" si="20"/>
        <v>5.3254437869822487E-2</v>
      </c>
      <c r="AZ45" s="217">
        <f t="shared" si="21"/>
        <v>-0.2999999999999996</v>
      </c>
      <c r="BA45" s="38">
        <f t="shared" si="22"/>
        <v>6.1475807233588677E-2</v>
      </c>
      <c r="BB45" s="38">
        <f t="shared" si="23"/>
        <v>6.0677236249755337E-2</v>
      </c>
      <c r="BC45" s="217">
        <f t="shared" si="24"/>
        <v>0</v>
      </c>
      <c r="BD45" s="150">
        <v>0</v>
      </c>
      <c r="BE45" s="159"/>
    </row>
    <row r="46" spans="2:57" s="12" customFormat="1" ht="13.5" customHeight="1">
      <c r="B46" s="263"/>
      <c r="C46" s="330"/>
      <c r="D46" s="66" t="s">
        <v>242</v>
      </c>
      <c r="E46" s="116">
        <v>0</v>
      </c>
      <c r="F46" s="65">
        <v>0</v>
      </c>
      <c r="G46" s="64" t="str">
        <f t="shared" si="0"/>
        <v>-</v>
      </c>
      <c r="H46" s="116">
        <v>0</v>
      </c>
      <c r="I46" s="65">
        <v>0</v>
      </c>
      <c r="J46" s="64" t="str">
        <f t="shared" si="1"/>
        <v>-</v>
      </c>
      <c r="K46" s="116">
        <v>17</v>
      </c>
      <c r="L46" s="65">
        <v>1</v>
      </c>
      <c r="M46" s="64">
        <f t="shared" si="2"/>
        <v>5.8823529411764705E-2</v>
      </c>
      <c r="N46" s="116">
        <v>18</v>
      </c>
      <c r="O46" s="65">
        <v>1</v>
      </c>
      <c r="P46" s="64">
        <f t="shared" si="3"/>
        <v>5.5555555555555552E-2</v>
      </c>
      <c r="Q46" s="116">
        <v>15</v>
      </c>
      <c r="R46" s="65">
        <v>0</v>
      </c>
      <c r="S46" s="64">
        <f t="shared" si="4"/>
        <v>0</v>
      </c>
      <c r="T46" s="116">
        <v>12</v>
      </c>
      <c r="U46" s="65">
        <v>0</v>
      </c>
      <c r="V46" s="64">
        <f t="shared" si="5"/>
        <v>0</v>
      </c>
      <c r="W46" s="116">
        <v>7</v>
      </c>
      <c r="X46" s="65">
        <v>0</v>
      </c>
      <c r="Y46" s="64">
        <f t="shared" si="6"/>
        <v>0</v>
      </c>
      <c r="Z46" s="116">
        <f t="shared" si="7"/>
        <v>69</v>
      </c>
      <c r="AA46" s="65">
        <f t="shared" si="7"/>
        <v>2</v>
      </c>
      <c r="AB46" s="64">
        <f t="shared" si="8"/>
        <v>2.8985507246376812E-2</v>
      </c>
      <c r="AC46" s="98"/>
      <c r="AD46" s="272"/>
      <c r="AE46" s="342"/>
      <c r="AF46" s="11" t="s">
        <v>242</v>
      </c>
      <c r="AG46" s="225">
        <v>74</v>
      </c>
      <c r="AH46" s="40">
        <v>1</v>
      </c>
      <c r="AI46" s="91">
        <v>1.3513513513513514E-2</v>
      </c>
      <c r="AJ46" s="58">
        <v>41</v>
      </c>
      <c r="AK46" s="32" t="s">
        <v>13</v>
      </c>
      <c r="AL46" s="38">
        <f t="shared" si="25"/>
        <v>0.12376605455896401</v>
      </c>
      <c r="AM46" s="38">
        <f t="shared" si="11"/>
        <v>0.12259405074365705</v>
      </c>
      <c r="AN46" s="38">
        <f t="shared" si="26"/>
        <v>2.0618556701030927E-2</v>
      </c>
      <c r="AO46" s="38">
        <f t="shared" si="12"/>
        <v>2.197802197802198E-2</v>
      </c>
      <c r="AP46" s="159"/>
      <c r="AQ46" s="151" t="s">
        <v>31</v>
      </c>
      <c r="AR46" s="38">
        <f t="shared" si="13"/>
        <v>0.23944476576055523</v>
      </c>
      <c r="AS46" s="38">
        <f t="shared" si="14"/>
        <v>0.24865511057979678</v>
      </c>
      <c r="AT46" s="217">
        <f t="shared" si="15"/>
        <v>-1.0000000000000009</v>
      </c>
      <c r="AU46" s="38">
        <f t="shared" si="16"/>
        <v>0.20119030890653178</v>
      </c>
      <c r="AV46" s="38">
        <f t="shared" si="17"/>
        <v>0.19576979931957011</v>
      </c>
      <c r="AW46" s="217">
        <f t="shared" si="18"/>
        <v>0.50000000000000044</v>
      </c>
      <c r="AX46" s="38">
        <f t="shared" si="19"/>
        <v>0.2</v>
      </c>
      <c r="AY46" s="38">
        <f t="shared" si="20"/>
        <v>3.125E-2</v>
      </c>
      <c r="AZ46" s="217">
        <f t="shared" si="21"/>
        <v>16.900000000000002</v>
      </c>
      <c r="BA46" s="38">
        <f t="shared" si="22"/>
        <v>6.1475807233588677E-2</v>
      </c>
      <c r="BB46" s="38">
        <f t="shared" si="23"/>
        <v>6.0677236249755337E-2</v>
      </c>
      <c r="BC46" s="217">
        <f t="shared" si="24"/>
        <v>0</v>
      </c>
      <c r="BD46" s="150">
        <v>0</v>
      </c>
      <c r="BE46" s="159"/>
    </row>
    <row r="47" spans="2:57" s="12" customFormat="1" ht="13.5" customHeight="1">
      <c r="B47" s="264"/>
      <c r="C47" s="332"/>
      <c r="D47" s="76" t="s">
        <v>74</v>
      </c>
      <c r="E47" s="75">
        <v>29</v>
      </c>
      <c r="F47" s="75">
        <v>1</v>
      </c>
      <c r="G47" s="13">
        <f t="shared" si="0"/>
        <v>3.4482758620689655E-2</v>
      </c>
      <c r="H47" s="103">
        <v>80</v>
      </c>
      <c r="I47" s="75">
        <v>6</v>
      </c>
      <c r="J47" s="13">
        <f t="shared" si="1"/>
        <v>7.4999999999999997E-2</v>
      </c>
      <c r="K47" s="103">
        <v>3712</v>
      </c>
      <c r="L47" s="75">
        <v>604</v>
      </c>
      <c r="M47" s="13">
        <f t="shared" si="2"/>
        <v>0.16271551724137931</v>
      </c>
      <c r="N47" s="103">
        <v>3564</v>
      </c>
      <c r="O47" s="75">
        <v>502</v>
      </c>
      <c r="P47" s="13">
        <f t="shared" si="3"/>
        <v>0.14085297418630752</v>
      </c>
      <c r="Q47" s="103">
        <v>2717</v>
      </c>
      <c r="R47" s="75">
        <v>232</v>
      </c>
      <c r="S47" s="13">
        <f t="shared" si="4"/>
        <v>8.5388295914611709E-2</v>
      </c>
      <c r="T47" s="103">
        <v>1226</v>
      </c>
      <c r="U47" s="75">
        <v>77</v>
      </c>
      <c r="V47" s="13">
        <f t="shared" si="5"/>
        <v>6.2805872756933112E-2</v>
      </c>
      <c r="W47" s="103">
        <v>413</v>
      </c>
      <c r="X47" s="75">
        <v>21</v>
      </c>
      <c r="Y47" s="13">
        <f t="shared" si="6"/>
        <v>5.0847457627118647E-2</v>
      </c>
      <c r="Z47" s="103">
        <f t="shared" si="7"/>
        <v>11741</v>
      </c>
      <c r="AA47" s="75">
        <f t="shared" si="7"/>
        <v>1443</v>
      </c>
      <c r="AB47" s="13">
        <f t="shared" si="8"/>
        <v>0.12290264883740738</v>
      </c>
      <c r="AC47" s="98"/>
      <c r="AD47" s="272"/>
      <c r="AE47" s="342"/>
      <c r="AF47" s="160" t="s">
        <v>74</v>
      </c>
      <c r="AG47" s="225">
        <v>11573</v>
      </c>
      <c r="AH47" s="40">
        <v>1314</v>
      </c>
      <c r="AI47" s="91">
        <v>0.11354013652466949</v>
      </c>
      <c r="AJ47" s="58">
        <v>42</v>
      </c>
      <c r="AK47" s="32" t="s">
        <v>14</v>
      </c>
      <c r="AL47" s="38">
        <f t="shared" si="25"/>
        <v>0.20036515816682393</v>
      </c>
      <c r="AM47" s="38">
        <f t="shared" si="11"/>
        <v>0.19114701130856221</v>
      </c>
      <c r="AN47" s="38">
        <f t="shared" si="26"/>
        <v>0.10344827586206896</v>
      </c>
      <c r="AO47" s="38">
        <f t="shared" si="12"/>
        <v>9.5697980684811237E-2</v>
      </c>
      <c r="AP47" s="159"/>
      <c r="AQ47" s="151" t="s">
        <v>32</v>
      </c>
      <c r="AR47" s="38">
        <f t="shared" si="13"/>
        <v>0.2953478446436193</v>
      </c>
      <c r="AS47" s="38">
        <f t="shared" si="14"/>
        <v>0.24933451641526175</v>
      </c>
      <c r="AT47" s="217">
        <f t="shared" si="15"/>
        <v>4.5999999999999988</v>
      </c>
      <c r="AU47" s="38">
        <f t="shared" si="16"/>
        <v>0.20119030890653178</v>
      </c>
      <c r="AV47" s="38">
        <f t="shared" si="17"/>
        <v>0.19576979931957011</v>
      </c>
      <c r="AW47" s="217">
        <f t="shared" si="18"/>
        <v>0.50000000000000044</v>
      </c>
      <c r="AX47" s="38">
        <f t="shared" si="19"/>
        <v>0</v>
      </c>
      <c r="AY47" s="38">
        <f t="shared" si="20"/>
        <v>0</v>
      </c>
      <c r="AZ47" s="217">
        <f t="shared" si="21"/>
        <v>0</v>
      </c>
      <c r="BA47" s="38">
        <f t="shared" si="22"/>
        <v>6.1475807233588677E-2</v>
      </c>
      <c r="BB47" s="38">
        <f t="shared" si="23"/>
        <v>6.0677236249755337E-2</v>
      </c>
      <c r="BC47" s="217">
        <f t="shared" si="24"/>
        <v>0</v>
      </c>
      <c r="BD47" s="150">
        <v>0</v>
      </c>
      <c r="BE47" s="159"/>
    </row>
    <row r="48" spans="2:57" s="12" customFormat="1" ht="13.5" customHeight="1">
      <c r="B48" s="262">
        <v>15</v>
      </c>
      <c r="C48" s="329" t="s">
        <v>116</v>
      </c>
      <c r="D48" s="80" t="s">
        <v>229</v>
      </c>
      <c r="E48" s="101">
        <v>54</v>
      </c>
      <c r="F48" s="79">
        <v>5</v>
      </c>
      <c r="G48" s="77">
        <f t="shared" si="0"/>
        <v>9.2592592592592587E-2</v>
      </c>
      <c r="H48" s="101">
        <v>171</v>
      </c>
      <c r="I48" s="79">
        <v>18</v>
      </c>
      <c r="J48" s="77">
        <f t="shared" si="1"/>
        <v>0.10526315789473684</v>
      </c>
      <c r="K48" s="101">
        <v>6442</v>
      </c>
      <c r="L48" s="79">
        <v>1139</v>
      </c>
      <c r="M48" s="77">
        <f t="shared" si="2"/>
        <v>0.17680844458242781</v>
      </c>
      <c r="N48" s="101">
        <v>5883</v>
      </c>
      <c r="O48" s="79">
        <v>824</v>
      </c>
      <c r="P48" s="77">
        <f t="shared" si="3"/>
        <v>0.14006459289478157</v>
      </c>
      <c r="Q48" s="101">
        <v>4134</v>
      </c>
      <c r="R48" s="79">
        <v>420</v>
      </c>
      <c r="S48" s="77">
        <f t="shared" si="4"/>
        <v>0.10159651669085631</v>
      </c>
      <c r="T48" s="101">
        <v>1712</v>
      </c>
      <c r="U48" s="79">
        <v>123</v>
      </c>
      <c r="V48" s="77">
        <f t="shared" si="5"/>
        <v>7.1845794392523366E-2</v>
      </c>
      <c r="W48" s="101">
        <v>449</v>
      </c>
      <c r="X48" s="79">
        <v>24</v>
      </c>
      <c r="Y48" s="77">
        <f t="shared" si="6"/>
        <v>5.3452115812917596E-2</v>
      </c>
      <c r="Z48" s="101">
        <f t="shared" si="7"/>
        <v>18845</v>
      </c>
      <c r="AA48" s="79">
        <f t="shared" si="7"/>
        <v>2553</v>
      </c>
      <c r="AB48" s="77">
        <f t="shared" si="8"/>
        <v>0.13547360042451578</v>
      </c>
      <c r="AC48" s="98"/>
      <c r="AD48" s="272">
        <v>15</v>
      </c>
      <c r="AE48" s="342" t="s">
        <v>116</v>
      </c>
      <c r="AF48" s="11" t="s">
        <v>229</v>
      </c>
      <c r="AG48" s="225">
        <v>18322</v>
      </c>
      <c r="AH48" s="40">
        <v>2378</v>
      </c>
      <c r="AI48" s="91">
        <v>0.12978932430957318</v>
      </c>
      <c r="AJ48" s="58">
        <v>43</v>
      </c>
      <c r="AK48" s="32" t="s">
        <v>9</v>
      </c>
      <c r="AL48" s="38">
        <f t="shared" si="25"/>
        <v>0.24103518267929636</v>
      </c>
      <c r="AM48" s="38">
        <f t="shared" si="11"/>
        <v>0.23933406383655578</v>
      </c>
      <c r="AN48" s="38">
        <f t="shared" si="26"/>
        <v>4.6583850931677016E-2</v>
      </c>
      <c r="AO48" s="38">
        <f t="shared" si="12"/>
        <v>4.5602605863192182E-2</v>
      </c>
      <c r="AP48" s="159"/>
      <c r="AQ48" s="151" t="s">
        <v>33</v>
      </c>
      <c r="AR48" s="38">
        <f t="shared" si="13"/>
        <v>0.35236220472440943</v>
      </c>
      <c r="AS48" s="38">
        <f t="shared" si="14"/>
        <v>0.32244897959183672</v>
      </c>
      <c r="AT48" s="217">
        <f t="shared" si="15"/>
        <v>2.9999999999999973</v>
      </c>
      <c r="AU48" s="38">
        <f t="shared" si="16"/>
        <v>0.20119030890653178</v>
      </c>
      <c r="AV48" s="38">
        <f t="shared" si="17"/>
        <v>0.19576979931957011</v>
      </c>
      <c r="AW48" s="217">
        <f t="shared" si="18"/>
        <v>0.50000000000000044</v>
      </c>
      <c r="AX48" s="38">
        <f t="shared" si="19"/>
        <v>0.125</v>
      </c>
      <c r="AY48" s="38">
        <f>VLOOKUP(AQ48,$AK$6:$AO$79,5,0)</f>
        <v>0</v>
      </c>
      <c r="AZ48" s="217">
        <f t="shared" si="21"/>
        <v>12.5</v>
      </c>
      <c r="BA48" s="38">
        <f t="shared" si="22"/>
        <v>6.1475807233588677E-2</v>
      </c>
      <c r="BB48" s="38">
        <f t="shared" si="23"/>
        <v>6.0677236249755337E-2</v>
      </c>
      <c r="BC48" s="217">
        <f t="shared" si="24"/>
        <v>0</v>
      </c>
      <c r="BD48" s="150">
        <v>999</v>
      </c>
      <c r="BE48" s="159"/>
    </row>
    <row r="49" spans="2:57" s="12" customFormat="1" ht="13.5" customHeight="1">
      <c r="B49" s="263"/>
      <c r="C49" s="330"/>
      <c r="D49" s="66" t="s">
        <v>242</v>
      </c>
      <c r="E49" s="116">
        <v>0</v>
      </c>
      <c r="F49" s="65">
        <v>0</v>
      </c>
      <c r="G49" s="64" t="str">
        <f t="shared" si="0"/>
        <v>-</v>
      </c>
      <c r="H49" s="116">
        <v>1</v>
      </c>
      <c r="I49" s="65">
        <v>0</v>
      </c>
      <c r="J49" s="64">
        <f t="shared" si="1"/>
        <v>0</v>
      </c>
      <c r="K49" s="116">
        <v>40</v>
      </c>
      <c r="L49" s="65">
        <v>7</v>
      </c>
      <c r="M49" s="64">
        <f t="shared" si="2"/>
        <v>0.17499999999999999</v>
      </c>
      <c r="N49" s="116">
        <v>30</v>
      </c>
      <c r="O49" s="65">
        <v>1</v>
      </c>
      <c r="P49" s="64">
        <f t="shared" si="3"/>
        <v>3.3333333333333333E-2</v>
      </c>
      <c r="Q49" s="116">
        <v>26</v>
      </c>
      <c r="R49" s="65">
        <v>1</v>
      </c>
      <c r="S49" s="64">
        <f t="shared" si="4"/>
        <v>3.8461538461538464E-2</v>
      </c>
      <c r="T49" s="116">
        <v>25</v>
      </c>
      <c r="U49" s="65">
        <v>0</v>
      </c>
      <c r="V49" s="64">
        <f t="shared" si="5"/>
        <v>0</v>
      </c>
      <c r="W49" s="116">
        <v>7</v>
      </c>
      <c r="X49" s="65">
        <v>0</v>
      </c>
      <c r="Y49" s="64">
        <f t="shared" si="6"/>
        <v>0</v>
      </c>
      <c r="Z49" s="116">
        <f t="shared" si="7"/>
        <v>129</v>
      </c>
      <c r="AA49" s="65">
        <f t="shared" si="7"/>
        <v>9</v>
      </c>
      <c r="AB49" s="64">
        <f t="shared" si="8"/>
        <v>6.9767441860465115E-2</v>
      </c>
      <c r="AC49" s="98"/>
      <c r="AD49" s="272"/>
      <c r="AE49" s="342"/>
      <c r="AF49" s="11" t="s">
        <v>242</v>
      </c>
      <c r="AG49" s="225">
        <v>132</v>
      </c>
      <c r="AH49" s="40">
        <v>6</v>
      </c>
      <c r="AI49" s="91">
        <v>4.5454545454545456E-2</v>
      </c>
      <c r="AJ49" s="58">
        <v>44</v>
      </c>
      <c r="AK49" s="32" t="s">
        <v>21</v>
      </c>
      <c r="AL49" s="38">
        <f t="shared" si="25"/>
        <v>0.24677854360203777</v>
      </c>
      <c r="AM49" s="38">
        <f t="shared" si="11"/>
        <v>0.23374934192189775</v>
      </c>
      <c r="AN49" s="38">
        <f t="shared" si="26"/>
        <v>7.6086956521739135E-2</v>
      </c>
      <c r="AO49" s="38">
        <f t="shared" si="12"/>
        <v>5.0761421319796954E-2</v>
      </c>
      <c r="AP49" s="159"/>
      <c r="AQ49" s="159"/>
      <c r="AR49" s="159"/>
      <c r="AS49" s="159"/>
      <c r="AT49" s="159"/>
      <c r="AU49" s="159"/>
      <c r="AV49" s="159"/>
      <c r="AW49" s="159"/>
      <c r="AX49" s="159"/>
      <c r="AY49" s="159"/>
      <c r="AZ49" s="159"/>
      <c r="BA49" s="159"/>
      <c r="BB49" s="159"/>
      <c r="BC49" s="159"/>
      <c r="BD49" s="159"/>
      <c r="BE49" s="159"/>
    </row>
    <row r="50" spans="2:57" s="12" customFormat="1" ht="13.5" customHeight="1">
      <c r="B50" s="264"/>
      <c r="C50" s="332"/>
      <c r="D50" s="76" t="s">
        <v>74</v>
      </c>
      <c r="E50" s="75">
        <v>54</v>
      </c>
      <c r="F50" s="75">
        <v>5</v>
      </c>
      <c r="G50" s="13">
        <f t="shared" si="0"/>
        <v>9.2592592592592587E-2</v>
      </c>
      <c r="H50" s="103">
        <v>172</v>
      </c>
      <c r="I50" s="75">
        <v>18</v>
      </c>
      <c r="J50" s="13">
        <f t="shared" si="1"/>
        <v>0.10465116279069768</v>
      </c>
      <c r="K50" s="103">
        <v>6482</v>
      </c>
      <c r="L50" s="75">
        <v>1146</v>
      </c>
      <c r="M50" s="13">
        <f t="shared" si="2"/>
        <v>0.17679728478864548</v>
      </c>
      <c r="N50" s="103">
        <v>5913</v>
      </c>
      <c r="O50" s="75">
        <v>825</v>
      </c>
      <c r="P50" s="13">
        <f t="shared" si="3"/>
        <v>0.13952308472856417</v>
      </c>
      <c r="Q50" s="103">
        <v>4160</v>
      </c>
      <c r="R50" s="75">
        <v>421</v>
      </c>
      <c r="S50" s="13">
        <f t="shared" si="4"/>
        <v>0.10120192307692308</v>
      </c>
      <c r="T50" s="103">
        <v>1737</v>
      </c>
      <c r="U50" s="75">
        <v>123</v>
      </c>
      <c r="V50" s="13">
        <f t="shared" si="5"/>
        <v>7.0811744386873918E-2</v>
      </c>
      <c r="W50" s="103">
        <v>456</v>
      </c>
      <c r="X50" s="75">
        <v>24</v>
      </c>
      <c r="Y50" s="13">
        <f t="shared" si="6"/>
        <v>5.2631578947368418E-2</v>
      </c>
      <c r="Z50" s="103">
        <f t="shared" si="7"/>
        <v>18974</v>
      </c>
      <c r="AA50" s="75">
        <f t="shared" si="7"/>
        <v>2562</v>
      </c>
      <c r="AB50" s="13">
        <f t="shared" si="8"/>
        <v>0.13502687888689785</v>
      </c>
      <c r="AC50" s="98"/>
      <c r="AD50" s="272"/>
      <c r="AE50" s="342"/>
      <c r="AF50" s="160" t="s">
        <v>74</v>
      </c>
      <c r="AG50" s="225">
        <v>18454</v>
      </c>
      <c r="AH50" s="40">
        <v>2384</v>
      </c>
      <c r="AI50" s="91">
        <v>0.1291860843177631</v>
      </c>
      <c r="AJ50" s="58">
        <v>45</v>
      </c>
      <c r="AK50" s="32" t="s">
        <v>47</v>
      </c>
      <c r="AL50" s="38">
        <f t="shared" si="25"/>
        <v>0.17375042502550153</v>
      </c>
      <c r="AM50" s="38">
        <f t="shared" si="11"/>
        <v>0.17005319612801953</v>
      </c>
      <c r="AN50" s="38">
        <f t="shared" si="26"/>
        <v>9.5238095238095233E-2</v>
      </c>
      <c r="AO50" s="38">
        <f t="shared" si="12"/>
        <v>7.3529411764705885E-2</v>
      </c>
      <c r="AP50" s="159"/>
      <c r="AQ50" s="159"/>
      <c r="AR50" s="159"/>
      <c r="AS50" s="159"/>
      <c r="AT50" s="159"/>
      <c r="AU50" s="159"/>
      <c r="AV50" s="159"/>
      <c r="AW50" s="159"/>
      <c r="AX50" s="159"/>
      <c r="AY50" s="159"/>
      <c r="AZ50" s="159"/>
      <c r="BA50" s="159"/>
      <c r="BB50" s="159"/>
      <c r="BC50" s="159"/>
      <c r="BD50" s="159"/>
      <c r="BE50" s="159"/>
    </row>
    <row r="51" spans="2:57" s="12" customFormat="1" ht="13.5" customHeight="1">
      <c r="B51" s="262">
        <v>16</v>
      </c>
      <c r="C51" s="329" t="s">
        <v>61</v>
      </c>
      <c r="D51" s="80" t="s">
        <v>229</v>
      </c>
      <c r="E51" s="101">
        <v>24</v>
      </c>
      <c r="F51" s="79">
        <v>1</v>
      </c>
      <c r="G51" s="77">
        <f t="shared" si="0"/>
        <v>4.1666666666666664E-2</v>
      </c>
      <c r="H51" s="101">
        <v>88</v>
      </c>
      <c r="I51" s="79">
        <v>9</v>
      </c>
      <c r="J51" s="77">
        <f t="shared" si="1"/>
        <v>0.10227272727272728</v>
      </c>
      <c r="K51" s="101">
        <v>3828</v>
      </c>
      <c r="L51" s="79">
        <v>632</v>
      </c>
      <c r="M51" s="77">
        <f t="shared" si="2"/>
        <v>0.16509926854754442</v>
      </c>
      <c r="N51" s="101">
        <v>3659</v>
      </c>
      <c r="O51" s="79">
        <v>521</v>
      </c>
      <c r="P51" s="77">
        <f t="shared" si="3"/>
        <v>0.14238863077343536</v>
      </c>
      <c r="Q51" s="101">
        <v>2837</v>
      </c>
      <c r="R51" s="79">
        <v>303</v>
      </c>
      <c r="S51" s="77">
        <f t="shared" si="4"/>
        <v>0.10680296087416284</v>
      </c>
      <c r="T51" s="101">
        <v>1409</v>
      </c>
      <c r="U51" s="79">
        <v>110</v>
      </c>
      <c r="V51" s="77">
        <f t="shared" si="5"/>
        <v>7.8069552874378986E-2</v>
      </c>
      <c r="W51" s="101">
        <v>427</v>
      </c>
      <c r="X51" s="79">
        <v>23</v>
      </c>
      <c r="Y51" s="77">
        <f t="shared" si="6"/>
        <v>5.3864168618266976E-2</v>
      </c>
      <c r="Z51" s="101">
        <f t="shared" si="7"/>
        <v>12272</v>
      </c>
      <c r="AA51" s="79">
        <f t="shared" si="7"/>
        <v>1599</v>
      </c>
      <c r="AB51" s="77">
        <f t="shared" si="8"/>
        <v>0.13029661016949154</v>
      </c>
      <c r="AC51" s="98"/>
      <c r="AD51" s="272">
        <v>16</v>
      </c>
      <c r="AE51" s="342" t="s">
        <v>61</v>
      </c>
      <c r="AF51" s="11" t="s">
        <v>229</v>
      </c>
      <c r="AG51" s="225">
        <v>12029</v>
      </c>
      <c r="AH51" s="40">
        <v>1393</v>
      </c>
      <c r="AI51" s="91">
        <v>0.11580347493557237</v>
      </c>
      <c r="AJ51" s="58">
        <v>46</v>
      </c>
      <c r="AK51" s="32" t="s">
        <v>25</v>
      </c>
      <c r="AL51" s="38">
        <f t="shared" si="25"/>
        <v>0.28307734692471931</v>
      </c>
      <c r="AM51" s="38">
        <f t="shared" si="11"/>
        <v>0.28445581131003128</v>
      </c>
      <c r="AN51" s="38">
        <f t="shared" si="26"/>
        <v>1.1235955056179775E-2</v>
      </c>
      <c r="AO51" s="38">
        <f t="shared" si="12"/>
        <v>6.3291139240506333E-2</v>
      </c>
      <c r="AP51" s="159"/>
      <c r="AQ51" s="159"/>
      <c r="AR51" s="159"/>
      <c r="AS51" s="159"/>
      <c r="AT51" s="159"/>
      <c r="AU51" s="159"/>
      <c r="AV51" s="159"/>
      <c r="AW51" s="159"/>
      <c r="AX51" s="159"/>
      <c r="AY51" s="159"/>
      <c r="AZ51" s="159"/>
      <c r="BA51" s="159"/>
      <c r="BB51" s="159"/>
      <c r="BC51" s="159"/>
      <c r="BD51" s="159"/>
      <c r="BE51" s="159"/>
    </row>
    <row r="52" spans="2:57" s="12" customFormat="1" ht="13.5" customHeight="1">
      <c r="B52" s="263"/>
      <c r="C52" s="330"/>
      <c r="D52" s="66" t="s">
        <v>242</v>
      </c>
      <c r="E52" s="116">
        <v>0</v>
      </c>
      <c r="F52" s="65">
        <v>0</v>
      </c>
      <c r="G52" s="64" t="str">
        <f t="shared" si="0"/>
        <v>-</v>
      </c>
      <c r="H52" s="116">
        <v>0</v>
      </c>
      <c r="I52" s="65">
        <v>0</v>
      </c>
      <c r="J52" s="64" t="str">
        <f t="shared" si="1"/>
        <v>-</v>
      </c>
      <c r="K52" s="116">
        <v>26</v>
      </c>
      <c r="L52" s="65">
        <v>4</v>
      </c>
      <c r="M52" s="64">
        <f t="shared" si="2"/>
        <v>0.15384615384615385</v>
      </c>
      <c r="N52" s="116">
        <v>23</v>
      </c>
      <c r="O52" s="65">
        <v>0</v>
      </c>
      <c r="P52" s="64">
        <f t="shared" si="3"/>
        <v>0</v>
      </c>
      <c r="Q52" s="116">
        <v>30</v>
      </c>
      <c r="R52" s="65">
        <v>0</v>
      </c>
      <c r="S52" s="64">
        <f t="shared" si="4"/>
        <v>0</v>
      </c>
      <c r="T52" s="116">
        <v>29</v>
      </c>
      <c r="U52" s="65">
        <v>0</v>
      </c>
      <c r="V52" s="64">
        <f t="shared" si="5"/>
        <v>0</v>
      </c>
      <c r="W52" s="116">
        <v>5</v>
      </c>
      <c r="X52" s="65">
        <v>0</v>
      </c>
      <c r="Y52" s="64">
        <f t="shared" si="6"/>
        <v>0</v>
      </c>
      <c r="Z52" s="116">
        <f t="shared" si="7"/>
        <v>113</v>
      </c>
      <c r="AA52" s="65">
        <f t="shared" si="7"/>
        <v>4</v>
      </c>
      <c r="AB52" s="64">
        <f t="shared" si="8"/>
        <v>3.5398230088495575E-2</v>
      </c>
      <c r="AC52" s="98"/>
      <c r="AD52" s="272"/>
      <c r="AE52" s="342"/>
      <c r="AF52" s="11" t="s">
        <v>242</v>
      </c>
      <c r="AG52" s="225">
        <v>108</v>
      </c>
      <c r="AH52" s="40">
        <v>6</v>
      </c>
      <c r="AI52" s="91">
        <v>5.5555555555555552E-2</v>
      </c>
      <c r="AJ52" s="58">
        <v>47</v>
      </c>
      <c r="AK52" s="32" t="s">
        <v>15</v>
      </c>
      <c r="AL52" s="38">
        <f t="shared" si="25"/>
        <v>0.26423421602317904</v>
      </c>
      <c r="AM52" s="38">
        <f t="shared" si="11"/>
        <v>0.26399073716711696</v>
      </c>
      <c r="AN52" s="38">
        <f t="shared" si="26"/>
        <v>8.6124401913875603E-2</v>
      </c>
      <c r="AO52" s="38">
        <f t="shared" si="12"/>
        <v>7.7720207253886009E-2</v>
      </c>
      <c r="AP52" s="159"/>
      <c r="AQ52" s="159"/>
      <c r="AR52" s="159"/>
      <c r="AS52" s="159"/>
      <c r="AT52" s="159"/>
      <c r="AU52" s="159"/>
      <c r="AV52" s="159"/>
      <c r="AW52" s="159"/>
      <c r="AX52" s="159"/>
      <c r="AY52" s="159"/>
      <c r="AZ52" s="159"/>
      <c r="BA52" s="159"/>
      <c r="BB52" s="159"/>
      <c r="BC52" s="159"/>
      <c r="BD52" s="159"/>
      <c r="BE52" s="159"/>
    </row>
    <row r="53" spans="2:57" s="12" customFormat="1" ht="13.5" customHeight="1">
      <c r="B53" s="264"/>
      <c r="C53" s="332"/>
      <c r="D53" s="76" t="s">
        <v>74</v>
      </c>
      <c r="E53" s="75">
        <v>24</v>
      </c>
      <c r="F53" s="75">
        <v>1</v>
      </c>
      <c r="G53" s="13">
        <f t="shared" si="0"/>
        <v>4.1666666666666664E-2</v>
      </c>
      <c r="H53" s="103">
        <v>88</v>
      </c>
      <c r="I53" s="75">
        <v>9</v>
      </c>
      <c r="J53" s="13">
        <f t="shared" si="1"/>
        <v>0.10227272727272728</v>
      </c>
      <c r="K53" s="103">
        <v>3854</v>
      </c>
      <c r="L53" s="75">
        <v>636</v>
      </c>
      <c r="M53" s="13">
        <f t="shared" si="2"/>
        <v>0.16502335236118318</v>
      </c>
      <c r="N53" s="103">
        <v>3682</v>
      </c>
      <c r="O53" s="75">
        <v>521</v>
      </c>
      <c r="P53" s="13">
        <f t="shared" si="3"/>
        <v>0.14149918522542096</v>
      </c>
      <c r="Q53" s="103">
        <v>2867</v>
      </c>
      <c r="R53" s="75">
        <v>303</v>
      </c>
      <c r="S53" s="13">
        <f t="shared" si="4"/>
        <v>0.10568538542029997</v>
      </c>
      <c r="T53" s="103">
        <v>1438</v>
      </c>
      <c r="U53" s="75">
        <v>110</v>
      </c>
      <c r="V53" s="13">
        <f t="shared" si="5"/>
        <v>7.6495132127955487E-2</v>
      </c>
      <c r="W53" s="103">
        <v>432</v>
      </c>
      <c r="X53" s="75">
        <v>23</v>
      </c>
      <c r="Y53" s="13">
        <f t="shared" si="6"/>
        <v>5.3240740740740741E-2</v>
      </c>
      <c r="Z53" s="103">
        <f t="shared" si="7"/>
        <v>12385</v>
      </c>
      <c r="AA53" s="75">
        <f t="shared" si="7"/>
        <v>1603</v>
      </c>
      <c r="AB53" s="13">
        <f t="shared" si="8"/>
        <v>0.12943076301978199</v>
      </c>
      <c r="AC53" s="98"/>
      <c r="AD53" s="272"/>
      <c r="AE53" s="342"/>
      <c r="AF53" s="160" t="s">
        <v>74</v>
      </c>
      <c r="AG53" s="225">
        <v>12137</v>
      </c>
      <c r="AH53" s="40">
        <v>1399</v>
      </c>
      <c r="AI53" s="91">
        <v>0.11526736425805388</v>
      </c>
      <c r="AJ53" s="58">
        <v>48</v>
      </c>
      <c r="AK53" s="32" t="s">
        <v>26</v>
      </c>
      <c r="AL53" s="38">
        <f t="shared" si="25"/>
        <v>0.27440583868754287</v>
      </c>
      <c r="AM53" s="38">
        <f t="shared" si="11"/>
        <v>0.28688630490956074</v>
      </c>
      <c r="AN53" s="38">
        <f t="shared" si="26"/>
        <v>5.0632911392405063E-2</v>
      </c>
      <c r="AO53" s="38">
        <f t="shared" si="12"/>
        <v>3.3707865168539325E-2</v>
      </c>
      <c r="AP53" s="159"/>
      <c r="AQ53" s="159"/>
      <c r="AR53" s="159"/>
      <c r="AS53" s="159"/>
      <c r="AT53" s="159"/>
      <c r="AU53" s="159"/>
      <c r="AV53" s="159"/>
      <c r="AW53" s="159"/>
      <c r="AX53" s="159"/>
      <c r="AY53" s="159"/>
      <c r="AZ53" s="159"/>
      <c r="BA53" s="159"/>
      <c r="BB53" s="159"/>
      <c r="BC53" s="159"/>
      <c r="BD53" s="159"/>
      <c r="BE53" s="159"/>
    </row>
    <row r="54" spans="2:57" s="12" customFormat="1" ht="13.5" customHeight="1">
      <c r="B54" s="262">
        <v>17</v>
      </c>
      <c r="C54" s="329" t="s">
        <v>117</v>
      </c>
      <c r="D54" s="80" t="s">
        <v>229</v>
      </c>
      <c r="E54" s="101">
        <v>47</v>
      </c>
      <c r="F54" s="79">
        <v>7</v>
      </c>
      <c r="G54" s="77">
        <f t="shared" si="0"/>
        <v>0.14893617021276595</v>
      </c>
      <c r="H54" s="101">
        <v>142</v>
      </c>
      <c r="I54" s="79">
        <v>10</v>
      </c>
      <c r="J54" s="77">
        <f t="shared" si="1"/>
        <v>7.0422535211267609E-2</v>
      </c>
      <c r="K54" s="101">
        <v>5666</v>
      </c>
      <c r="L54" s="79">
        <v>1072</v>
      </c>
      <c r="M54" s="77">
        <f t="shared" si="2"/>
        <v>0.18919872926226614</v>
      </c>
      <c r="N54" s="101">
        <v>5484</v>
      </c>
      <c r="O54" s="79">
        <v>799</v>
      </c>
      <c r="P54" s="77">
        <f t="shared" si="3"/>
        <v>0.14569657184536836</v>
      </c>
      <c r="Q54" s="101">
        <v>4034</v>
      </c>
      <c r="R54" s="79">
        <v>387</v>
      </c>
      <c r="S54" s="77">
        <f t="shared" si="4"/>
        <v>9.5934556271690632E-2</v>
      </c>
      <c r="T54" s="101">
        <v>1851</v>
      </c>
      <c r="U54" s="79">
        <v>133</v>
      </c>
      <c r="V54" s="77">
        <f t="shared" si="5"/>
        <v>7.1853052404105888E-2</v>
      </c>
      <c r="W54" s="101">
        <v>555</v>
      </c>
      <c r="X54" s="79">
        <v>36</v>
      </c>
      <c r="Y54" s="77">
        <f t="shared" si="6"/>
        <v>6.4864864864864868E-2</v>
      </c>
      <c r="Z54" s="101">
        <f t="shared" si="7"/>
        <v>17779</v>
      </c>
      <c r="AA54" s="79">
        <f t="shared" si="7"/>
        <v>2444</v>
      </c>
      <c r="AB54" s="77">
        <f t="shared" si="8"/>
        <v>0.1374655492434895</v>
      </c>
      <c r="AC54" s="98"/>
      <c r="AD54" s="272">
        <v>17</v>
      </c>
      <c r="AE54" s="342" t="s">
        <v>117</v>
      </c>
      <c r="AF54" s="11" t="s">
        <v>229</v>
      </c>
      <c r="AG54" s="225">
        <v>17379</v>
      </c>
      <c r="AH54" s="40">
        <v>2251</v>
      </c>
      <c r="AI54" s="91">
        <v>0.12952413832786697</v>
      </c>
      <c r="AJ54" s="58">
        <v>49</v>
      </c>
      <c r="AK54" s="32" t="s">
        <v>27</v>
      </c>
      <c r="AL54" s="38">
        <f t="shared" si="25"/>
        <v>0.15735115431348723</v>
      </c>
      <c r="AM54" s="38">
        <f t="shared" si="11"/>
        <v>0.14481944185468332</v>
      </c>
      <c r="AN54" s="38">
        <f t="shared" si="26"/>
        <v>0</v>
      </c>
      <c r="AO54" s="38">
        <f t="shared" si="12"/>
        <v>1.4492753623188406E-2</v>
      </c>
      <c r="AP54" s="159"/>
      <c r="AQ54" s="159"/>
      <c r="AR54" s="159"/>
      <c r="AS54" s="159"/>
      <c r="AT54" s="159"/>
      <c r="AU54" s="159"/>
      <c r="AV54" s="159"/>
      <c r="AW54" s="159"/>
      <c r="AX54" s="159"/>
      <c r="AY54" s="159"/>
      <c r="AZ54" s="159"/>
      <c r="BA54" s="159"/>
      <c r="BB54" s="159"/>
      <c r="BC54" s="159"/>
      <c r="BD54" s="159"/>
      <c r="BE54" s="159"/>
    </row>
    <row r="55" spans="2:57" s="12" customFormat="1" ht="13.5" customHeight="1">
      <c r="B55" s="263"/>
      <c r="C55" s="330"/>
      <c r="D55" s="66" t="s">
        <v>242</v>
      </c>
      <c r="E55" s="116">
        <v>0</v>
      </c>
      <c r="F55" s="65">
        <v>0</v>
      </c>
      <c r="G55" s="64" t="str">
        <f t="shared" si="0"/>
        <v>-</v>
      </c>
      <c r="H55" s="116">
        <v>1</v>
      </c>
      <c r="I55" s="65">
        <v>0</v>
      </c>
      <c r="J55" s="64">
        <f t="shared" si="1"/>
        <v>0</v>
      </c>
      <c r="K55" s="116">
        <v>30</v>
      </c>
      <c r="L55" s="65">
        <v>1</v>
      </c>
      <c r="M55" s="64">
        <f t="shared" si="2"/>
        <v>3.3333333333333333E-2</v>
      </c>
      <c r="N55" s="116">
        <v>18</v>
      </c>
      <c r="O55" s="65">
        <v>0</v>
      </c>
      <c r="P55" s="64">
        <f t="shared" si="3"/>
        <v>0</v>
      </c>
      <c r="Q55" s="116">
        <v>29</v>
      </c>
      <c r="R55" s="65">
        <v>0</v>
      </c>
      <c r="S55" s="64">
        <f t="shared" si="4"/>
        <v>0</v>
      </c>
      <c r="T55" s="116">
        <v>18</v>
      </c>
      <c r="U55" s="65">
        <v>0</v>
      </c>
      <c r="V55" s="64">
        <f t="shared" si="5"/>
        <v>0</v>
      </c>
      <c r="W55" s="116">
        <v>6</v>
      </c>
      <c r="X55" s="65">
        <v>0</v>
      </c>
      <c r="Y55" s="64">
        <f t="shared" si="6"/>
        <v>0</v>
      </c>
      <c r="Z55" s="116">
        <f t="shared" si="7"/>
        <v>102</v>
      </c>
      <c r="AA55" s="65">
        <f t="shared" si="7"/>
        <v>1</v>
      </c>
      <c r="AB55" s="64">
        <f t="shared" si="8"/>
        <v>9.8039215686274508E-3</v>
      </c>
      <c r="AC55" s="98"/>
      <c r="AD55" s="272"/>
      <c r="AE55" s="342"/>
      <c r="AF55" s="11" t="s">
        <v>242</v>
      </c>
      <c r="AG55" s="225">
        <v>100</v>
      </c>
      <c r="AH55" s="40">
        <v>1</v>
      </c>
      <c r="AI55" s="91">
        <v>0.01</v>
      </c>
      <c r="AJ55" s="58">
        <v>50</v>
      </c>
      <c r="AK55" s="32" t="s">
        <v>16</v>
      </c>
      <c r="AL55" s="38">
        <f t="shared" si="25"/>
        <v>0.21695777747214964</v>
      </c>
      <c r="AM55" s="38">
        <f t="shared" si="11"/>
        <v>0.212592164233049</v>
      </c>
      <c r="AN55" s="38">
        <f t="shared" si="26"/>
        <v>5.2173913043478258E-2</v>
      </c>
      <c r="AO55" s="38">
        <f t="shared" si="12"/>
        <v>3.9215686274509803E-2</v>
      </c>
      <c r="AP55" s="159"/>
      <c r="AQ55" s="159"/>
      <c r="AR55" s="159"/>
      <c r="AS55" s="159"/>
      <c r="AT55" s="159"/>
      <c r="AU55" s="159"/>
      <c r="AV55" s="159"/>
      <c r="AW55" s="159"/>
      <c r="AX55" s="159"/>
      <c r="AY55" s="159"/>
      <c r="AZ55" s="159"/>
      <c r="BA55" s="159"/>
      <c r="BB55" s="159"/>
      <c r="BC55" s="159"/>
      <c r="BD55" s="159"/>
      <c r="BE55" s="159"/>
    </row>
    <row r="56" spans="2:57" s="12" customFormat="1" ht="13.5" customHeight="1">
      <c r="B56" s="264"/>
      <c r="C56" s="332"/>
      <c r="D56" s="76" t="s">
        <v>74</v>
      </c>
      <c r="E56" s="75">
        <v>47</v>
      </c>
      <c r="F56" s="75">
        <v>7</v>
      </c>
      <c r="G56" s="13">
        <f t="shared" si="0"/>
        <v>0.14893617021276595</v>
      </c>
      <c r="H56" s="103">
        <v>143</v>
      </c>
      <c r="I56" s="75">
        <v>10</v>
      </c>
      <c r="J56" s="13">
        <f t="shared" si="1"/>
        <v>6.9930069930069935E-2</v>
      </c>
      <c r="K56" s="103">
        <v>5696</v>
      </c>
      <c r="L56" s="75">
        <v>1073</v>
      </c>
      <c r="M56" s="13">
        <f t="shared" si="2"/>
        <v>0.18837780898876405</v>
      </c>
      <c r="N56" s="103">
        <v>5502</v>
      </c>
      <c r="O56" s="75">
        <v>799</v>
      </c>
      <c r="P56" s="13">
        <f t="shared" si="3"/>
        <v>0.14521992002908032</v>
      </c>
      <c r="Q56" s="103">
        <v>4063</v>
      </c>
      <c r="R56" s="75">
        <v>387</v>
      </c>
      <c r="S56" s="13">
        <f t="shared" si="4"/>
        <v>9.5249815407334487E-2</v>
      </c>
      <c r="T56" s="103">
        <v>1869</v>
      </c>
      <c r="U56" s="75">
        <v>133</v>
      </c>
      <c r="V56" s="13">
        <f t="shared" si="5"/>
        <v>7.116104868913857E-2</v>
      </c>
      <c r="W56" s="103">
        <v>561</v>
      </c>
      <c r="X56" s="75">
        <v>36</v>
      </c>
      <c r="Y56" s="13">
        <f t="shared" si="6"/>
        <v>6.4171122994652413E-2</v>
      </c>
      <c r="Z56" s="103">
        <f t="shared" si="7"/>
        <v>17881</v>
      </c>
      <c r="AA56" s="75">
        <f t="shared" si="7"/>
        <v>2445</v>
      </c>
      <c r="AB56" s="13">
        <f t="shared" si="8"/>
        <v>0.13673731894189364</v>
      </c>
      <c r="AC56" s="98"/>
      <c r="AD56" s="272"/>
      <c r="AE56" s="342"/>
      <c r="AF56" s="160" t="s">
        <v>74</v>
      </c>
      <c r="AG56" s="225">
        <v>17479</v>
      </c>
      <c r="AH56" s="40">
        <v>2252</v>
      </c>
      <c r="AI56" s="91">
        <v>0.12884032267292178</v>
      </c>
      <c r="AJ56" s="58">
        <v>51</v>
      </c>
      <c r="AK56" s="32" t="s">
        <v>48</v>
      </c>
      <c r="AL56" s="38">
        <f t="shared" si="25"/>
        <v>0.30935550935550937</v>
      </c>
      <c r="AM56" s="38">
        <f t="shared" si="11"/>
        <v>0.30826945033436631</v>
      </c>
      <c r="AN56" s="38">
        <f t="shared" si="26"/>
        <v>3.9473684210526314E-2</v>
      </c>
      <c r="AO56" s="38">
        <f t="shared" si="12"/>
        <v>1.4084507042253521E-2</v>
      </c>
      <c r="AP56" s="159"/>
      <c r="AQ56" s="159"/>
      <c r="AR56" s="159"/>
      <c r="AS56" s="159"/>
      <c r="AT56" s="159"/>
      <c r="AU56" s="159"/>
      <c r="AV56" s="159"/>
      <c r="AW56" s="159"/>
      <c r="AX56" s="159"/>
      <c r="AY56" s="159"/>
      <c r="AZ56" s="159"/>
      <c r="BA56" s="159"/>
      <c r="BB56" s="159"/>
      <c r="BC56" s="159"/>
      <c r="BD56" s="159"/>
      <c r="BE56" s="159"/>
    </row>
    <row r="57" spans="2:57" s="12" customFormat="1" ht="13.5" customHeight="1">
      <c r="B57" s="262">
        <v>18</v>
      </c>
      <c r="C57" s="329" t="s">
        <v>62</v>
      </c>
      <c r="D57" s="80" t="s">
        <v>229</v>
      </c>
      <c r="E57" s="101">
        <v>28</v>
      </c>
      <c r="F57" s="79">
        <v>4</v>
      </c>
      <c r="G57" s="77">
        <f t="shared" si="0"/>
        <v>0.14285714285714285</v>
      </c>
      <c r="H57" s="101">
        <v>102</v>
      </c>
      <c r="I57" s="79">
        <v>10</v>
      </c>
      <c r="J57" s="77">
        <f t="shared" si="1"/>
        <v>9.8039215686274508E-2</v>
      </c>
      <c r="K57" s="101">
        <v>5084</v>
      </c>
      <c r="L57" s="79">
        <v>908</v>
      </c>
      <c r="M57" s="77">
        <f t="shared" si="2"/>
        <v>0.17859952793076317</v>
      </c>
      <c r="N57" s="101">
        <v>4922</v>
      </c>
      <c r="O57" s="79">
        <v>684</v>
      </c>
      <c r="P57" s="77">
        <f t="shared" si="3"/>
        <v>0.1389678992279561</v>
      </c>
      <c r="Q57" s="101">
        <v>3700</v>
      </c>
      <c r="R57" s="79">
        <v>382</v>
      </c>
      <c r="S57" s="77">
        <f t="shared" si="4"/>
        <v>0.10324324324324324</v>
      </c>
      <c r="T57" s="101">
        <v>1750</v>
      </c>
      <c r="U57" s="79">
        <v>120</v>
      </c>
      <c r="V57" s="77">
        <f t="shared" si="5"/>
        <v>6.8571428571428575E-2</v>
      </c>
      <c r="W57" s="101">
        <v>531</v>
      </c>
      <c r="X57" s="79">
        <v>17</v>
      </c>
      <c r="Y57" s="77">
        <f t="shared" si="6"/>
        <v>3.2015065913370999E-2</v>
      </c>
      <c r="Z57" s="101">
        <f t="shared" si="7"/>
        <v>16117</v>
      </c>
      <c r="AA57" s="79">
        <f t="shared" si="7"/>
        <v>2125</v>
      </c>
      <c r="AB57" s="77">
        <f t="shared" si="8"/>
        <v>0.1318483588757213</v>
      </c>
      <c r="AC57" s="98"/>
      <c r="AD57" s="272">
        <v>18</v>
      </c>
      <c r="AE57" s="342" t="s">
        <v>62</v>
      </c>
      <c r="AF57" s="11" t="s">
        <v>229</v>
      </c>
      <c r="AG57" s="225">
        <v>15873</v>
      </c>
      <c r="AH57" s="40">
        <v>1821</v>
      </c>
      <c r="AI57" s="91">
        <v>0.11472311472311472</v>
      </c>
      <c r="AJ57" s="58">
        <v>52</v>
      </c>
      <c r="AK57" s="32" t="s">
        <v>4</v>
      </c>
      <c r="AL57" s="38">
        <f t="shared" si="25"/>
        <v>0.27329869796677569</v>
      </c>
      <c r="AM57" s="38">
        <f t="shared" si="11"/>
        <v>0.26079064138765629</v>
      </c>
      <c r="AN57" s="38">
        <f t="shared" si="26"/>
        <v>4.975124378109453E-2</v>
      </c>
      <c r="AO57" s="38">
        <f t="shared" si="12"/>
        <v>7.7294685990338161E-2</v>
      </c>
      <c r="AP57" s="159"/>
      <c r="AQ57" s="159"/>
      <c r="AR57" s="159"/>
      <c r="AS57" s="159"/>
      <c r="AT57" s="159"/>
      <c r="AU57" s="159"/>
      <c r="AV57" s="159"/>
      <c r="AW57" s="159"/>
      <c r="AX57" s="159"/>
      <c r="AY57" s="159"/>
      <c r="AZ57" s="159"/>
      <c r="BA57" s="159"/>
      <c r="BB57" s="159"/>
      <c r="BC57" s="159"/>
      <c r="BD57" s="159"/>
      <c r="BE57" s="159"/>
    </row>
    <row r="58" spans="2:57" s="12" customFormat="1" ht="13.5" customHeight="1">
      <c r="B58" s="263"/>
      <c r="C58" s="330"/>
      <c r="D58" s="66" t="s">
        <v>242</v>
      </c>
      <c r="E58" s="116">
        <v>0</v>
      </c>
      <c r="F58" s="65">
        <v>0</v>
      </c>
      <c r="G58" s="64" t="str">
        <f t="shared" si="0"/>
        <v>-</v>
      </c>
      <c r="H58" s="116">
        <v>1</v>
      </c>
      <c r="I58" s="65">
        <v>0</v>
      </c>
      <c r="J58" s="64">
        <f t="shared" si="1"/>
        <v>0</v>
      </c>
      <c r="K58" s="116">
        <v>28</v>
      </c>
      <c r="L58" s="65">
        <v>1</v>
      </c>
      <c r="M58" s="64">
        <f t="shared" si="2"/>
        <v>3.5714285714285712E-2</v>
      </c>
      <c r="N58" s="116">
        <v>17</v>
      </c>
      <c r="O58" s="65">
        <v>1</v>
      </c>
      <c r="P58" s="64">
        <f t="shared" si="3"/>
        <v>5.8823529411764705E-2</v>
      </c>
      <c r="Q58" s="116">
        <v>20</v>
      </c>
      <c r="R58" s="65">
        <v>0</v>
      </c>
      <c r="S58" s="64">
        <f t="shared" si="4"/>
        <v>0</v>
      </c>
      <c r="T58" s="116">
        <v>20</v>
      </c>
      <c r="U58" s="65">
        <v>0</v>
      </c>
      <c r="V58" s="64">
        <f t="shared" si="5"/>
        <v>0</v>
      </c>
      <c r="W58" s="116">
        <v>8</v>
      </c>
      <c r="X58" s="65">
        <v>0</v>
      </c>
      <c r="Y58" s="64">
        <f t="shared" si="6"/>
        <v>0</v>
      </c>
      <c r="Z58" s="116">
        <f t="shared" si="7"/>
        <v>94</v>
      </c>
      <c r="AA58" s="65">
        <f t="shared" si="7"/>
        <v>2</v>
      </c>
      <c r="AB58" s="64">
        <f t="shared" si="8"/>
        <v>2.1276595744680851E-2</v>
      </c>
      <c r="AC58" s="98"/>
      <c r="AD58" s="272"/>
      <c r="AE58" s="342"/>
      <c r="AF58" s="11" t="s">
        <v>242</v>
      </c>
      <c r="AG58" s="225">
        <v>86</v>
      </c>
      <c r="AH58" s="40">
        <v>3</v>
      </c>
      <c r="AI58" s="91">
        <v>3.4883720930232558E-2</v>
      </c>
      <c r="AJ58" s="58">
        <v>53</v>
      </c>
      <c r="AK58" s="32" t="s">
        <v>22</v>
      </c>
      <c r="AL58" s="38">
        <f t="shared" si="25"/>
        <v>0.21114336757481017</v>
      </c>
      <c r="AM58" s="38">
        <f t="shared" si="11"/>
        <v>0.21931449745252432</v>
      </c>
      <c r="AN58" s="38">
        <f t="shared" si="26"/>
        <v>1.7699115044247787E-2</v>
      </c>
      <c r="AO58" s="38">
        <f t="shared" si="12"/>
        <v>5.5555555555555552E-2</v>
      </c>
      <c r="AP58" s="159"/>
      <c r="AQ58" s="159"/>
      <c r="AR58" s="159"/>
      <c r="AS58" s="159"/>
      <c r="AT58" s="159"/>
      <c r="AU58" s="159"/>
      <c r="AV58" s="159"/>
      <c r="AW58" s="159"/>
      <c r="AX58" s="159"/>
      <c r="AY58" s="159"/>
      <c r="AZ58" s="159"/>
      <c r="BA58" s="159"/>
      <c r="BB58" s="159"/>
      <c r="BC58" s="159"/>
      <c r="BD58" s="159"/>
      <c r="BE58" s="159"/>
    </row>
    <row r="59" spans="2:57" s="12" customFormat="1" ht="13.5" customHeight="1">
      <c r="B59" s="264"/>
      <c r="C59" s="332"/>
      <c r="D59" s="76" t="s">
        <v>74</v>
      </c>
      <c r="E59" s="75">
        <v>28</v>
      </c>
      <c r="F59" s="75">
        <v>4</v>
      </c>
      <c r="G59" s="13">
        <f t="shared" si="0"/>
        <v>0.14285714285714285</v>
      </c>
      <c r="H59" s="103">
        <v>103</v>
      </c>
      <c r="I59" s="75">
        <v>10</v>
      </c>
      <c r="J59" s="13">
        <f t="shared" si="1"/>
        <v>9.7087378640776698E-2</v>
      </c>
      <c r="K59" s="103">
        <v>5112</v>
      </c>
      <c r="L59" s="75">
        <v>909</v>
      </c>
      <c r="M59" s="13">
        <f t="shared" si="2"/>
        <v>0.17781690140845072</v>
      </c>
      <c r="N59" s="103">
        <v>4939</v>
      </c>
      <c r="O59" s="75">
        <v>685</v>
      </c>
      <c r="P59" s="13">
        <f t="shared" si="3"/>
        <v>0.13869204292366877</v>
      </c>
      <c r="Q59" s="103">
        <v>3720</v>
      </c>
      <c r="R59" s="75">
        <v>382</v>
      </c>
      <c r="S59" s="13">
        <f t="shared" si="4"/>
        <v>0.10268817204301076</v>
      </c>
      <c r="T59" s="103">
        <v>1770</v>
      </c>
      <c r="U59" s="75">
        <v>120</v>
      </c>
      <c r="V59" s="13">
        <f t="shared" si="5"/>
        <v>6.7796610169491525E-2</v>
      </c>
      <c r="W59" s="103">
        <v>539</v>
      </c>
      <c r="X59" s="75">
        <v>17</v>
      </c>
      <c r="Y59" s="13">
        <f t="shared" si="6"/>
        <v>3.1539888682745827E-2</v>
      </c>
      <c r="Z59" s="103">
        <f t="shared" si="7"/>
        <v>16211</v>
      </c>
      <c r="AA59" s="75">
        <f t="shared" si="7"/>
        <v>2127</v>
      </c>
      <c r="AB59" s="13">
        <f t="shared" si="8"/>
        <v>0.13120720498426994</v>
      </c>
      <c r="AC59" s="98"/>
      <c r="AD59" s="272"/>
      <c r="AE59" s="342"/>
      <c r="AF59" s="160" t="s">
        <v>74</v>
      </c>
      <c r="AG59" s="225">
        <v>15959</v>
      </c>
      <c r="AH59" s="40">
        <v>1824</v>
      </c>
      <c r="AI59" s="91">
        <v>0.11429287549345198</v>
      </c>
      <c r="AJ59" s="58">
        <v>54</v>
      </c>
      <c r="AK59" s="32" t="s">
        <v>28</v>
      </c>
      <c r="AL59" s="38">
        <f t="shared" si="25"/>
        <v>0.2955910455910456</v>
      </c>
      <c r="AM59" s="38">
        <f t="shared" si="11"/>
        <v>0.29686609686609688</v>
      </c>
      <c r="AN59" s="38">
        <f t="shared" si="26"/>
        <v>1.2195121951219513E-2</v>
      </c>
      <c r="AO59" s="38">
        <f t="shared" si="12"/>
        <v>5.4794520547945202E-2</v>
      </c>
      <c r="AP59" s="159"/>
      <c r="AQ59" s="159"/>
      <c r="AR59" s="159"/>
      <c r="AS59" s="159"/>
      <c r="AT59" s="159"/>
      <c r="AU59" s="159"/>
      <c r="AV59" s="159"/>
      <c r="AW59" s="159"/>
      <c r="AX59" s="159"/>
      <c r="AY59" s="159"/>
      <c r="AZ59" s="159"/>
      <c r="BA59" s="159"/>
      <c r="BB59" s="159"/>
      <c r="BC59" s="159"/>
      <c r="BD59" s="159"/>
      <c r="BE59" s="159"/>
    </row>
    <row r="60" spans="2:57" s="12" customFormat="1" ht="13.5" customHeight="1">
      <c r="B60" s="262">
        <v>19</v>
      </c>
      <c r="C60" s="329" t="s">
        <v>118</v>
      </c>
      <c r="D60" s="80" t="s">
        <v>229</v>
      </c>
      <c r="E60" s="101">
        <v>32</v>
      </c>
      <c r="F60" s="79">
        <v>1</v>
      </c>
      <c r="G60" s="77">
        <f t="shared" si="0"/>
        <v>3.125E-2</v>
      </c>
      <c r="H60" s="101">
        <v>127</v>
      </c>
      <c r="I60" s="79">
        <v>8</v>
      </c>
      <c r="J60" s="77">
        <f t="shared" si="1"/>
        <v>6.2992125984251968E-2</v>
      </c>
      <c r="K60" s="101">
        <v>3572</v>
      </c>
      <c r="L60" s="79">
        <v>607</v>
      </c>
      <c r="M60" s="77">
        <f t="shared" si="2"/>
        <v>0.16993281075027997</v>
      </c>
      <c r="N60" s="101">
        <v>3192</v>
      </c>
      <c r="O60" s="79">
        <v>464</v>
      </c>
      <c r="P60" s="77">
        <f t="shared" si="3"/>
        <v>0.14536340852130325</v>
      </c>
      <c r="Q60" s="101">
        <v>2185</v>
      </c>
      <c r="R60" s="79">
        <v>226</v>
      </c>
      <c r="S60" s="77">
        <f t="shared" si="4"/>
        <v>0.1034324942791762</v>
      </c>
      <c r="T60" s="101">
        <v>962</v>
      </c>
      <c r="U60" s="79">
        <v>67</v>
      </c>
      <c r="V60" s="77">
        <f t="shared" si="5"/>
        <v>6.964656964656965E-2</v>
      </c>
      <c r="W60" s="101">
        <v>271</v>
      </c>
      <c r="X60" s="79">
        <v>14</v>
      </c>
      <c r="Y60" s="77">
        <f t="shared" si="6"/>
        <v>5.1660516605166053E-2</v>
      </c>
      <c r="Z60" s="101">
        <f t="shared" si="7"/>
        <v>10341</v>
      </c>
      <c r="AA60" s="79">
        <f t="shared" si="7"/>
        <v>1387</v>
      </c>
      <c r="AB60" s="77">
        <f t="shared" si="8"/>
        <v>0.13412629339522289</v>
      </c>
      <c r="AC60" s="98"/>
      <c r="AD60" s="272">
        <v>19</v>
      </c>
      <c r="AE60" s="342" t="s">
        <v>118</v>
      </c>
      <c r="AF60" s="11" t="s">
        <v>229</v>
      </c>
      <c r="AG60" s="225">
        <v>10230</v>
      </c>
      <c r="AH60" s="40">
        <v>1241</v>
      </c>
      <c r="AI60" s="91">
        <v>0.12130987292277615</v>
      </c>
      <c r="AJ60" s="58">
        <v>55</v>
      </c>
      <c r="AK60" s="32" t="s">
        <v>17</v>
      </c>
      <c r="AL60" s="38">
        <f t="shared" si="25"/>
        <v>0.25038689708537532</v>
      </c>
      <c r="AM60" s="38">
        <f t="shared" si="11"/>
        <v>0.25543151280165788</v>
      </c>
      <c r="AN60" s="38">
        <f t="shared" si="26"/>
        <v>6.8493150684931503E-2</v>
      </c>
      <c r="AO60" s="38">
        <f t="shared" si="12"/>
        <v>3.0303030303030304E-2</v>
      </c>
      <c r="AP60" s="159"/>
      <c r="AQ60" s="159"/>
      <c r="AR60" s="159"/>
      <c r="AS60" s="159"/>
      <c r="AT60" s="159"/>
      <c r="AU60" s="159"/>
      <c r="AV60" s="159"/>
      <c r="AW60" s="159"/>
      <c r="AX60" s="159"/>
      <c r="AY60" s="159"/>
      <c r="AZ60" s="159"/>
      <c r="BA60" s="159"/>
      <c r="BB60" s="159"/>
      <c r="BC60" s="159"/>
      <c r="BD60" s="159"/>
      <c r="BE60" s="159"/>
    </row>
    <row r="61" spans="2:57" s="12" customFormat="1" ht="13.5" customHeight="1">
      <c r="B61" s="263"/>
      <c r="C61" s="330"/>
      <c r="D61" s="66" t="s">
        <v>242</v>
      </c>
      <c r="E61" s="116">
        <v>0</v>
      </c>
      <c r="F61" s="65">
        <v>0</v>
      </c>
      <c r="G61" s="64" t="str">
        <f t="shared" si="0"/>
        <v>-</v>
      </c>
      <c r="H61" s="116">
        <v>0</v>
      </c>
      <c r="I61" s="65">
        <v>0</v>
      </c>
      <c r="J61" s="64" t="str">
        <f t="shared" si="1"/>
        <v>-</v>
      </c>
      <c r="K61" s="116">
        <v>18</v>
      </c>
      <c r="L61" s="65">
        <v>1</v>
      </c>
      <c r="M61" s="64">
        <f t="shared" si="2"/>
        <v>5.5555555555555552E-2</v>
      </c>
      <c r="N61" s="116">
        <v>14</v>
      </c>
      <c r="O61" s="65">
        <v>0</v>
      </c>
      <c r="P61" s="64">
        <f t="shared" si="3"/>
        <v>0</v>
      </c>
      <c r="Q61" s="116">
        <v>8</v>
      </c>
      <c r="R61" s="65">
        <v>0</v>
      </c>
      <c r="S61" s="64">
        <f t="shared" si="4"/>
        <v>0</v>
      </c>
      <c r="T61" s="116">
        <v>12</v>
      </c>
      <c r="U61" s="65">
        <v>0</v>
      </c>
      <c r="V61" s="64">
        <f t="shared" si="5"/>
        <v>0</v>
      </c>
      <c r="W61" s="116">
        <v>3</v>
      </c>
      <c r="X61" s="65">
        <v>0</v>
      </c>
      <c r="Y61" s="64">
        <f t="shared" si="6"/>
        <v>0</v>
      </c>
      <c r="Z61" s="116">
        <f t="shared" si="7"/>
        <v>55</v>
      </c>
      <c r="AA61" s="65">
        <f t="shared" si="7"/>
        <v>1</v>
      </c>
      <c r="AB61" s="64">
        <f t="shared" si="8"/>
        <v>1.8181818181818181E-2</v>
      </c>
      <c r="AC61" s="98"/>
      <c r="AD61" s="272"/>
      <c r="AE61" s="342"/>
      <c r="AF61" s="11" t="s">
        <v>242</v>
      </c>
      <c r="AG61" s="225">
        <v>52</v>
      </c>
      <c r="AH61" s="40">
        <v>1</v>
      </c>
      <c r="AI61" s="91">
        <v>1.9230769230769232E-2</v>
      </c>
      <c r="AJ61" s="58">
        <v>56</v>
      </c>
      <c r="AK61" s="32" t="s">
        <v>10</v>
      </c>
      <c r="AL61" s="38">
        <f t="shared" si="25"/>
        <v>0.16157294213528933</v>
      </c>
      <c r="AM61" s="38">
        <f t="shared" si="11"/>
        <v>0.15540180947312401</v>
      </c>
      <c r="AN61" s="38">
        <f t="shared" si="26"/>
        <v>5.3333333333333337E-2</v>
      </c>
      <c r="AO61" s="38">
        <f t="shared" si="12"/>
        <v>8.2191780821917804E-2</v>
      </c>
      <c r="AP61" s="159"/>
      <c r="AQ61" s="159"/>
      <c r="AR61" s="159"/>
      <c r="AS61" s="159"/>
      <c r="AT61" s="159"/>
      <c r="AU61" s="159"/>
      <c r="AV61" s="159"/>
      <c r="AW61" s="159"/>
      <c r="AX61" s="159"/>
      <c r="AY61" s="159"/>
      <c r="AZ61" s="159"/>
      <c r="BA61" s="159"/>
      <c r="BB61" s="159"/>
      <c r="BC61" s="159"/>
      <c r="BD61" s="159"/>
      <c r="BE61" s="159"/>
    </row>
    <row r="62" spans="2:57" s="12" customFormat="1" ht="13.5" customHeight="1">
      <c r="B62" s="264"/>
      <c r="C62" s="332"/>
      <c r="D62" s="76" t="s">
        <v>74</v>
      </c>
      <c r="E62" s="75">
        <v>32</v>
      </c>
      <c r="F62" s="75">
        <v>1</v>
      </c>
      <c r="G62" s="13">
        <f t="shared" si="0"/>
        <v>3.125E-2</v>
      </c>
      <c r="H62" s="103">
        <v>127</v>
      </c>
      <c r="I62" s="75">
        <v>8</v>
      </c>
      <c r="J62" s="13">
        <f t="shared" si="1"/>
        <v>6.2992125984251968E-2</v>
      </c>
      <c r="K62" s="103">
        <v>3590</v>
      </c>
      <c r="L62" s="75">
        <v>608</v>
      </c>
      <c r="M62" s="13">
        <f t="shared" si="2"/>
        <v>0.16935933147632312</v>
      </c>
      <c r="N62" s="103">
        <v>3206</v>
      </c>
      <c r="O62" s="75">
        <v>464</v>
      </c>
      <c r="P62" s="13">
        <f t="shared" si="3"/>
        <v>0.14472863381160325</v>
      </c>
      <c r="Q62" s="103">
        <v>2193</v>
      </c>
      <c r="R62" s="75">
        <v>226</v>
      </c>
      <c r="S62" s="13">
        <f t="shared" si="4"/>
        <v>0.10305517555859553</v>
      </c>
      <c r="T62" s="103">
        <v>974</v>
      </c>
      <c r="U62" s="75">
        <v>67</v>
      </c>
      <c r="V62" s="13">
        <f t="shared" si="5"/>
        <v>6.8788501026694052E-2</v>
      </c>
      <c r="W62" s="103">
        <v>274</v>
      </c>
      <c r="X62" s="75">
        <v>14</v>
      </c>
      <c r="Y62" s="13">
        <f t="shared" si="6"/>
        <v>5.1094890510948905E-2</v>
      </c>
      <c r="Z62" s="103">
        <f t="shared" si="7"/>
        <v>10396</v>
      </c>
      <c r="AA62" s="75">
        <f t="shared" si="7"/>
        <v>1388</v>
      </c>
      <c r="AB62" s="13">
        <f t="shared" si="8"/>
        <v>0.13351288957291266</v>
      </c>
      <c r="AC62" s="98"/>
      <c r="AD62" s="272"/>
      <c r="AE62" s="342"/>
      <c r="AF62" s="160" t="s">
        <v>74</v>
      </c>
      <c r="AG62" s="225">
        <v>10282</v>
      </c>
      <c r="AH62" s="40">
        <v>1242</v>
      </c>
      <c r="AI62" s="91">
        <v>0.12079361991830383</v>
      </c>
      <c r="AJ62" s="58">
        <v>57</v>
      </c>
      <c r="AK62" s="32" t="s">
        <v>49</v>
      </c>
      <c r="AL62" s="38">
        <f t="shared" si="25"/>
        <v>0.18139860139860139</v>
      </c>
      <c r="AM62" s="38">
        <f t="shared" si="11"/>
        <v>0.17211109512160022</v>
      </c>
      <c r="AN62" s="38">
        <f t="shared" si="26"/>
        <v>0.1</v>
      </c>
      <c r="AO62" s="38">
        <f t="shared" si="12"/>
        <v>0</v>
      </c>
      <c r="AP62" s="159"/>
      <c r="AQ62" s="159"/>
      <c r="AR62" s="159"/>
      <c r="AS62" s="159"/>
      <c r="AT62" s="159"/>
      <c r="AU62" s="159"/>
      <c r="AV62" s="159"/>
      <c r="AW62" s="159"/>
      <c r="AX62" s="159"/>
      <c r="AY62" s="159"/>
      <c r="AZ62" s="159"/>
      <c r="BA62" s="159"/>
      <c r="BB62" s="159"/>
      <c r="BC62" s="159"/>
      <c r="BD62" s="159"/>
      <c r="BE62" s="159"/>
    </row>
    <row r="63" spans="2:57" s="12" customFormat="1" ht="13.5" customHeight="1">
      <c r="B63" s="262">
        <v>20</v>
      </c>
      <c r="C63" s="329" t="s">
        <v>119</v>
      </c>
      <c r="D63" s="80" t="s">
        <v>229</v>
      </c>
      <c r="E63" s="101">
        <v>35</v>
      </c>
      <c r="F63" s="79">
        <v>3</v>
      </c>
      <c r="G63" s="77">
        <f t="shared" si="0"/>
        <v>8.5714285714285715E-2</v>
      </c>
      <c r="H63" s="101">
        <v>132</v>
      </c>
      <c r="I63" s="79">
        <v>10</v>
      </c>
      <c r="J63" s="77">
        <f t="shared" si="1"/>
        <v>7.575757575757576E-2</v>
      </c>
      <c r="K63" s="101">
        <v>5838</v>
      </c>
      <c r="L63" s="79">
        <v>916</v>
      </c>
      <c r="M63" s="77">
        <f t="shared" si="2"/>
        <v>0.15690304898937993</v>
      </c>
      <c r="N63" s="101">
        <v>5324</v>
      </c>
      <c r="O63" s="79">
        <v>703</v>
      </c>
      <c r="P63" s="77">
        <f t="shared" si="3"/>
        <v>0.13204357625845228</v>
      </c>
      <c r="Q63" s="101">
        <v>3580</v>
      </c>
      <c r="R63" s="79">
        <v>327</v>
      </c>
      <c r="S63" s="77">
        <f t="shared" si="4"/>
        <v>9.1340782122905029E-2</v>
      </c>
      <c r="T63" s="101">
        <v>1627</v>
      </c>
      <c r="U63" s="79">
        <v>117</v>
      </c>
      <c r="V63" s="77">
        <f t="shared" si="5"/>
        <v>7.1911493546404429E-2</v>
      </c>
      <c r="W63" s="101">
        <v>513</v>
      </c>
      <c r="X63" s="79">
        <v>25</v>
      </c>
      <c r="Y63" s="77">
        <f t="shared" si="6"/>
        <v>4.8732943469785572E-2</v>
      </c>
      <c r="Z63" s="101">
        <f t="shared" si="7"/>
        <v>17049</v>
      </c>
      <c r="AA63" s="79">
        <f t="shared" si="7"/>
        <v>2101</v>
      </c>
      <c r="AB63" s="77">
        <f t="shared" si="8"/>
        <v>0.12323303419555399</v>
      </c>
      <c r="AC63" s="98"/>
      <c r="AD63" s="272">
        <v>20</v>
      </c>
      <c r="AE63" s="342" t="s">
        <v>119</v>
      </c>
      <c r="AF63" s="11" t="s">
        <v>229</v>
      </c>
      <c r="AG63" s="225">
        <v>16548</v>
      </c>
      <c r="AH63" s="40">
        <v>1801</v>
      </c>
      <c r="AI63" s="91">
        <v>0.10883490452018371</v>
      </c>
      <c r="AJ63" s="58">
        <v>58</v>
      </c>
      <c r="AK63" s="32" t="s">
        <v>29</v>
      </c>
      <c r="AL63" s="38">
        <f t="shared" si="25"/>
        <v>0.36664630421502747</v>
      </c>
      <c r="AM63" s="38">
        <f t="shared" si="11"/>
        <v>0.34264150943396227</v>
      </c>
      <c r="AN63" s="38">
        <f t="shared" si="26"/>
        <v>0.1111111111111111</v>
      </c>
      <c r="AO63" s="38">
        <f t="shared" si="12"/>
        <v>6.25E-2</v>
      </c>
      <c r="AP63" s="159"/>
      <c r="AQ63" s="159"/>
      <c r="AR63" s="159"/>
      <c r="AS63" s="159"/>
      <c r="AT63" s="159"/>
      <c r="AU63" s="159"/>
      <c r="AV63" s="159"/>
      <c r="AW63" s="159"/>
      <c r="AX63" s="159"/>
      <c r="AY63" s="159"/>
      <c r="AZ63" s="159"/>
      <c r="BA63" s="159"/>
      <c r="BB63" s="159"/>
      <c r="BC63" s="159"/>
      <c r="BD63" s="159"/>
      <c r="BE63" s="159"/>
    </row>
    <row r="64" spans="2:57" s="12" customFormat="1" ht="13.5" customHeight="1">
      <c r="B64" s="263"/>
      <c r="C64" s="330"/>
      <c r="D64" s="66" t="s">
        <v>242</v>
      </c>
      <c r="E64" s="116">
        <v>1</v>
      </c>
      <c r="F64" s="65">
        <v>0</v>
      </c>
      <c r="G64" s="64">
        <f t="shared" si="0"/>
        <v>0</v>
      </c>
      <c r="H64" s="116">
        <v>1</v>
      </c>
      <c r="I64" s="65">
        <v>0</v>
      </c>
      <c r="J64" s="64">
        <f t="shared" si="1"/>
        <v>0</v>
      </c>
      <c r="K64" s="116">
        <v>64</v>
      </c>
      <c r="L64" s="65">
        <v>8</v>
      </c>
      <c r="M64" s="64">
        <f t="shared" si="2"/>
        <v>0.125</v>
      </c>
      <c r="N64" s="116">
        <v>42</v>
      </c>
      <c r="O64" s="65">
        <v>4</v>
      </c>
      <c r="P64" s="64">
        <f t="shared" si="3"/>
        <v>9.5238095238095233E-2</v>
      </c>
      <c r="Q64" s="116">
        <v>36</v>
      </c>
      <c r="R64" s="65">
        <v>0</v>
      </c>
      <c r="S64" s="64">
        <f t="shared" si="4"/>
        <v>0</v>
      </c>
      <c r="T64" s="116">
        <v>27</v>
      </c>
      <c r="U64" s="65">
        <v>0</v>
      </c>
      <c r="V64" s="64">
        <f t="shared" si="5"/>
        <v>0</v>
      </c>
      <c r="W64" s="116">
        <v>17</v>
      </c>
      <c r="X64" s="65">
        <v>0</v>
      </c>
      <c r="Y64" s="64">
        <f t="shared" si="6"/>
        <v>0</v>
      </c>
      <c r="Z64" s="116">
        <f t="shared" si="7"/>
        <v>188</v>
      </c>
      <c r="AA64" s="65">
        <f t="shared" si="7"/>
        <v>12</v>
      </c>
      <c r="AB64" s="64">
        <f t="shared" si="8"/>
        <v>6.3829787234042548E-2</v>
      </c>
      <c r="AC64" s="98"/>
      <c r="AD64" s="272"/>
      <c r="AE64" s="342"/>
      <c r="AF64" s="11" t="s">
        <v>242</v>
      </c>
      <c r="AG64" s="225">
        <v>186</v>
      </c>
      <c r="AH64" s="40">
        <v>9</v>
      </c>
      <c r="AI64" s="91">
        <v>4.8387096774193547E-2</v>
      </c>
      <c r="AJ64" s="58">
        <v>59</v>
      </c>
      <c r="AK64" s="32" t="s">
        <v>23</v>
      </c>
      <c r="AL64" s="38">
        <f t="shared" si="25"/>
        <v>0.18537486357148855</v>
      </c>
      <c r="AM64" s="38">
        <f t="shared" si="11"/>
        <v>0.1839203993898211</v>
      </c>
      <c r="AN64" s="38">
        <f t="shared" si="26"/>
        <v>3.0516431924882629E-2</v>
      </c>
      <c r="AO64" s="38">
        <f t="shared" si="12"/>
        <v>3.140096618357488E-2</v>
      </c>
      <c r="AP64" s="159"/>
      <c r="AQ64" s="159"/>
      <c r="AR64" s="159"/>
      <c r="AS64" s="159"/>
      <c r="AT64" s="159"/>
      <c r="AU64" s="159"/>
      <c r="AV64" s="159"/>
      <c r="AW64" s="159"/>
      <c r="AX64" s="159"/>
      <c r="AY64" s="159"/>
      <c r="AZ64" s="159"/>
      <c r="BA64" s="159"/>
      <c r="BB64" s="159"/>
      <c r="BC64" s="159"/>
      <c r="BD64" s="159"/>
      <c r="BE64" s="159"/>
    </row>
    <row r="65" spans="2:57" s="12" customFormat="1" ht="13.5" customHeight="1">
      <c r="B65" s="264"/>
      <c r="C65" s="332"/>
      <c r="D65" s="63" t="s">
        <v>74</v>
      </c>
      <c r="E65" s="62">
        <v>36</v>
      </c>
      <c r="F65" s="62">
        <v>3</v>
      </c>
      <c r="G65" s="60">
        <f t="shared" si="0"/>
        <v>8.3333333333333329E-2</v>
      </c>
      <c r="H65" s="105">
        <v>133</v>
      </c>
      <c r="I65" s="62">
        <v>10</v>
      </c>
      <c r="J65" s="60">
        <f t="shared" si="1"/>
        <v>7.5187969924812026E-2</v>
      </c>
      <c r="K65" s="105">
        <v>5902</v>
      </c>
      <c r="L65" s="62">
        <v>924</v>
      </c>
      <c r="M65" s="60">
        <f t="shared" si="2"/>
        <v>0.15655709928837683</v>
      </c>
      <c r="N65" s="105">
        <v>5366</v>
      </c>
      <c r="O65" s="62">
        <v>707</v>
      </c>
      <c r="P65" s="60">
        <f t="shared" si="3"/>
        <v>0.13175549757733879</v>
      </c>
      <c r="Q65" s="105">
        <v>3616</v>
      </c>
      <c r="R65" s="62">
        <v>327</v>
      </c>
      <c r="S65" s="60">
        <f t="shared" si="4"/>
        <v>9.0431415929203535E-2</v>
      </c>
      <c r="T65" s="105">
        <v>1654</v>
      </c>
      <c r="U65" s="62">
        <v>117</v>
      </c>
      <c r="V65" s="60">
        <f t="shared" si="5"/>
        <v>7.0737605804111245E-2</v>
      </c>
      <c r="W65" s="105">
        <v>530</v>
      </c>
      <c r="X65" s="62">
        <v>25</v>
      </c>
      <c r="Y65" s="60">
        <f t="shared" si="6"/>
        <v>4.716981132075472E-2</v>
      </c>
      <c r="Z65" s="105">
        <f t="shared" si="7"/>
        <v>17237</v>
      </c>
      <c r="AA65" s="62">
        <f t="shared" si="7"/>
        <v>2113</v>
      </c>
      <c r="AB65" s="60">
        <f t="shared" si="8"/>
        <v>0.12258513662470268</v>
      </c>
      <c r="AC65" s="98"/>
      <c r="AD65" s="272"/>
      <c r="AE65" s="342"/>
      <c r="AF65" s="160" t="s">
        <v>74</v>
      </c>
      <c r="AG65" s="225">
        <v>16734</v>
      </c>
      <c r="AH65" s="40">
        <v>1810</v>
      </c>
      <c r="AI65" s="91">
        <v>0.10816302139356998</v>
      </c>
      <c r="AJ65" s="58">
        <v>60</v>
      </c>
      <c r="AK65" s="32" t="s">
        <v>50</v>
      </c>
      <c r="AL65" s="38">
        <f t="shared" si="25"/>
        <v>0.17029080429656798</v>
      </c>
      <c r="AM65" s="38">
        <f t="shared" si="11"/>
        <v>0.16344985828046971</v>
      </c>
      <c r="AN65" s="38">
        <f t="shared" si="26"/>
        <v>7.6190476190476197E-2</v>
      </c>
      <c r="AO65" s="38">
        <f t="shared" si="12"/>
        <v>0.10526315789473684</v>
      </c>
      <c r="AP65" s="159"/>
      <c r="AQ65" s="159"/>
      <c r="AR65" s="159"/>
      <c r="AS65" s="159"/>
      <c r="AT65" s="159"/>
      <c r="AU65" s="159"/>
      <c r="AV65" s="159"/>
      <c r="AW65" s="159"/>
      <c r="AX65" s="159"/>
      <c r="AY65" s="159"/>
      <c r="AZ65" s="159"/>
      <c r="BA65" s="159"/>
      <c r="BB65" s="159"/>
      <c r="BC65" s="159"/>
      <c r="BD65" s="159"/>
      <c r="BE65" s="159"/>
    </row>
    <row r="66" spans="2:57" s="12" customFormat="1" ht="13.5" customHeight="1">
      <c r="B66" s="262">
        <v>21</v>
      </c>
      <c r="C66" s="329" t="s">
        <v>120</v>
      </c>
      <c r="D66" s="80" t="s">
        <v>229</v>
      </c>
      <c r="E66" s="101">
        <v>35</v>
      </c>
      <c r="F66" s="79">
        <v>8</v>
      </c>
      <c r="G66" s="77">
        <f t="shared" si="0"/>
        <v>0.22857142857142856</v>
      </c>
      <c r="H66" s="101">
        <v>97</v>
      </c>
      <c r="I66" s="79">
        <v>11</v>
      </c>
      <c r="J66" s="77">
        <f t="shared" si="1"/>
        <v>0.1134020618556701</v>
      </c>
      <c r="K66" s="101">
        <v>3912</v>
      </c>
      <c r="L66" s="79">
        <v>721</v>
      </c>
      <c r="M66" s="77">
        <f t="shared" si="2"/>
        <v>0.18430470347648262</v>
      </c>
      <c r="N66" s="101">
        <v>3848</v>
      </c>
      <c r="O66" s="79">
        <v>572</v>
      </c>
      <c r="P66" s="77">
        <f t="shared" si="3"/>
        <v>0.14864864864864866</v>
      </c>
      <c r="Q66" s="101">
        <v>2456</v>
      </c>
      <c r="R66" s="79">
        <v>250</v>
      </c>
      <c r="S66" s="77">
        <f t="shared" si="4"/>
        <v>0.10179153094462541</v>
      </c>
      <c r="T66" s="101">
        <v>953</v>
      </c>
      <c r="U66" s="79">
        <v>66</v>
      </c>
      <c r="V66" s="77">
        <f t="shared" si="5"/>
        <v>6.9254984260230856E-2</v>
      </c>
      <c r="W66" s="101">
        <v>249</v>
      </c>
      <c r="X66" s="79">
        <v>22</v>
      </c>
      <c r="Y66" s="77">
        <f t="shared" si="6"/>
        <v>8.8353413654618476E-2</v>
      </c>
      <c r="Z66" s="101">
        <f t="shared" si="7"/>
        <v>11550</v>
      </c>
      <c r="AA66" s="79">
        <f t="shared" si="7"/>
        <v>1650</v>
      </c>
      <c r="AB66" s="77">
        <f t="shared" si="8"/>
        <v>0.14285714285714285</v>
      </c>
      <c r="AC66" s="98"/>
      <c r="AD66" s="272">
        <v>21</v>
      </c>
      <c r="AE66" s="342" t="s">
        <v>120</v>
      </c>
      <c r="AF66" s="11" t="s">
        <v>229</v>
      </c>
      <c r="AG66" s="225">
        <v>11246</v>
      </c>
      <c r="AH66" s="40">
        <v>1482</v>
      </c>
      <c r="AI66" s="91">
        <v>0.13178018851147075</v>
      </c>
      <c r="AJ66" s="58">
        <v>61</v>
      </c>
      <c r="AK66" s="32" t="s">
        <v>18</v>
      </c>
      <c r="AL66" s="38">
        <f t="shared" si="25"/>
        <v>0.21023513139695713</v>
      </c>
      <c r="AM66" s="38">
        <f t="shared" si="11"/>
        <v>0.21380846325167038</v>
      </c>
      <c r="AN66" s="38">
        <f t="shared" si="26"/>
        <v>0.11583011583011583</v>
      </c>
      <c r="AO66" s="38">
        <f t="shared" si="12"/>
        <v>0.10344827586206896</v>
      </c>
      <c r="AP66" s="159"/>
      <c r="AQ66" s="159"/>
      <c r="AR66" s="159"/>
      <c r="AS66" s="159"/>
      <c r="AT66" s="159"/>
      <c r="AU66" s="159"/>
      <c r="AV66" s="159"/>
      <c r="AW66" s="159"/>
      <c r="AX66" s="159"/>
      <c r="AY66" s="159"/>
      <c r="AZ66" s="159"/>
      <c r="BA66" s="159"/>
      <c r="BB66" s="159"/>
      <c r="BC66" s="159"/>
      <c r="BD66" s="159"/>
      <c r="BE66" s="159"/>
    </row>
    <row r="67" spans="2:57" s="12" customFormat="1" ht="13.5" customHeight="1">
      <c r="B67" s="263"/>
      <c r="C67" s="330"/>
      <c r="D67" s="66" t="s">
        <v>242</v>
      </c>
      <c r="E67" s="116">
        <v>1</v>
      </c>
      <c r="F67" s="65">
        <v>0</v>
      </c>
      <c r="G67" s="64">
        <f t="shared" si="0"/>
        <v>0</v>
      </c>
      <c r="H67" s="116">
        <v>1</v>
      </c>
      <c r="I67" s="65">
        <v>0</v>
      </c>
      <c r="J67" s="64">
        <f t="shared" si="1"/>
        <v>0</v>
      </c>
      <c r="K67" s="116">
        <v>18</v>
      </c>
      <c r="L67" s="65">
        <v>1</v>
      </c>
      <c r="M67" s="64">
        <f t="shared" si="2"/>
        <v>5.5555555555555552E-2</v>
      </c>
      <c r="N67" s="116">
        <v>7</v>
      </c>
      <c r="O67" s="65">
        <v>0</v>
      </c>
      <c r="P67" s="64">
        <f t="shared" si="3"/>
        <v>0</v>
      </c>
      <c r="Q67" s="116">
        <v>12</v>
      </c>
      <c r="R67" s="65">
        <v>0</v>
      </c>
      <c r="S67" s="64">
        <f t="shared" si="4"/>
        <v>0</v>
      </c>
      <c r="T67" s="116">
        <v>11</v>
      </c>
      <c r="U67" s="65">
        <v>0</v>
      </c>
      <c r="V67" s="64">
        <f t="shared" si="5"/>
        <v>0</v>
      </c>
      <c r="W67" s="116">
        <v>3</v>
      </c>
      <c r="X67" s="65">
        <v>0</v>
      </c>
      <c r="Y67" s="64">
        <f t="shared" si="6"/>
        <v>0</v>
      </c>
      <c r="Z67" s="116">
        <f t="shared" si="7"/>
        <v>53</v>
      </c>
      <c r="AA67" s="65">
        <f t="shared" si="7"/>
        <v>1</v>
      </c>
      <c r="AB67" s="64">
        <f t="shared" si="8"/>
        <v>1.8867924528301886E-2</v>
      </c>
      <c r="AC67" s="98"/>
      <c r="AD67" s="272"/>
      <c r="AE67" s="342"/>
      <c r="AF67" s="11" t="s">
        <v>242</v>
      </c>
      <c r="AG67" s="225">
        <v>54</v>
      </c>
      <c r="AH67" s="40">
        <v>1</v>
      </c>
      <c r="AI67" s="91">
        <v>1.8518518518518517E-2</v>
      </c>
      <c r="AJ67" s="58">
        <v>62</v>
      </c>
      <c r="AK67" s="32" t="s">
        <v>19</v>
      </c>
      <c r="AL67" s="38">
        <f t="shared" si="25"/>
        <v>0.16513486513486514</v>
      </c>
      <c r="AM67" s="38">
        <f t="shared" si="11"/>
        <v>0.15691132445545578</v>
      </c>
      <c r="AN67" s="38">
        <f t="shared" si="26"/>
        <v>2.7027027027027029E-2</v>
      </c>
      <c r="AO67" s="38">
        <f t="shared" si="12"/>
        <v>1.0101010101010102E-2</v>
      </c>
      <c r="AP67" s="159"/>
      <c r="AQ67" s="159"/>
      <c r="AR67" s="159"/>
      <c r="AS67" s="159"/>
      <c r="AT67" s="159"/>
      <c r="AU67" s="159"/>
      <c r="AV67" s="159"/>
      <c r="AW67" s="159"/>
      <c r="AX67" s="159"/>
      <c r="AY67" s="159"/>
      <c r="AZ67" s="159"/>
      <c r="BA67" s="159"/>
      <c r="BB67" s="159"/>
      <c r="BC67" s="159"/>
      <c r="BD67" s="159"/>
      <c r="BE67" s="159"/>
    </row>
    <row r="68" spans="2:57" s="12" customFormat="1" ht="13.5" customHeight="1">
      <c r="B68" s="264"/>
      <c r="C68" s="332"/>
      <c r="D68" s="76" t="s">
        <v>74</v>
      </c>
      <c r="E68" s="75">
        <v>36</v>
      </c>
      <c r="F68" s="75">
        <v>8</v>
      </c>
      <c r="G68" s="13">
        <f t="shared" si="0"/>
        <v>0.22222222222222221</v>
      </c>
      <c r="H68" s="103">
        <v>98</v>
      </c>
      <c r="I68" s="75">
        <v>11</v>
      </c>
      <c r="J68" s="13">
        <f t="shared" si="1"/>
        <v>0.11224489795918367</v>
      </c>
      <c r="K68" s="103">
        <v>3930</v>
      </c>
      <c r="L68" s="75">
        <v>722</v>
      </c>
      <c r="M68" s="13">
        <f t="shared" si="2"/>
        <v>0.18371501272264631</v>
      </c>
      <c r="N68" s="103">
        <v>3855</v>
      </c>
      <c r="O68" s="75">
        <v>572</v>
      </c>
      <c r="P68" s="13">
        <f t="shared" si="3"/>
        <v>0.14837872892347601</v>
      </c>
      <c r="Q68" s="103">
        <v>2468</v>
      </c>
      <c r="R68" s="75">
        <v>250</v>
      </c>
      <c r="S68" s="13">
        <f t="shared" si="4"/>
        <v>0.1012965964343598</v>
      </c>
      <c r="T68" s="103">
        <v>964</v>
      </c>
      <c r="U68" s="75">
        <v>66</v>
      </c>
      <c r="V68" s="13">
        <f t="shared" si="5"/>
        <v>6.8464730290456438E-2</v>
      </c>
      <c r="W68" s="103">
        <v>252</v>
      </c>
      <c r="X68" s="75">
        <v>22</v>
      </c>
      <c r="Y68" s="13">
        <f t="shared" si="6"/>
        <v>8.7301587301587297E-2</v>
      </c>
      <c r="Z68" s="103">
        <f t="shared" si="7"/>
        <v>11603</v>
      </c>
      <c r="AA68" s="75">
        <f t="shared" si="7"/>
        <v>1651</v>
      </c>
      <c r="AB68" s="13">
        <f t="shared" si="8"/>
        <v>0.14229078686546584</v>
      </c>
      <c r="AC68" s="98"/>
      <c r="AD68" s="272"/>
      <c r="AE68" s="342"/>
      <c r="AF68" s="160" t="s">
        <v>74</v>
      </c>
      <c r="AG68" s="225">
        <v>11300</v>
      </c>
      <c r="AH68" s="40">
        <v>1483</v>
      </c>
      <c r="AI68" s="91">
        <v>0.13123893805309733</v>
      </c>
      <c r="AJ68" s="58">
        <v>63</v>
      </c>
      <c r="AK68" s="32" t="s">
        <v>30</v>
      </c>
      <c r="AL68" s="38">
        <f t="shared" si="25"/>
        <v>0.25938054304816482</v>
      </c>
      <c r="AM68" s="38">
        <f t="shared" si="11"/>
        <v>0.27006783493499154</v>
      </c>
      <c r="AN68" s="38">
        <f t="shared" si="26"/>
        <v>6.9767441860465115E-2</v>
      </c>
      <c r="AO68" s="38">
        <f t="shared" si="12"/>
        <v>2.564102564102564E-2</v>
      </c>
      <c r="AP68" s="159"/>
      <c r="AQ68" s="159"/>
      <c r="AR68" s="159"/>
      <c r="AS68" s="159"/>
      <c r="AT68" s="159"/>
      <c r="AU68" s="159"/>
      <c r="AV68" s="159"/>
      <c r="AW68" s="159"/>
      <c r="AX68" s="159"/>
      <c r="AY68" s="159"/>
      <c r="AZ68" s="159"/>
      <c r="BA68" s="159"/>
      <c r="BB68" s="159"/>
      <c r="BC68" s="159"/>
      <c r="BD68" s="159"/>
      <c r="BE68" s="159"/>
    </row>
    <row r="69" spans="2:57" s="12" customFormat="1" ht="13.5" customHeight="1">
      <c r="B69" s="262">
        <v>22</v>
      </c>
      <c r="C69" s="329" t="s">
        <v>63</v>
      </c>
      <c r="D69" s="80" t="s">
        <v>229</v>
      </c>
      <c r="E69" s="101">
        <v>35</v>
      </c>
      <c r="F69" s="79">
        <v>5</v>
      </c>
      <c r="G69" s="77">
        <f t="shared" si="0"/>
        <v>0.14285714285714285</v>
      </c>
      <c r="H69" s="101">
        <v>133</v>
      </c>
      <c r="I69" s="79">
        <v>9</v>
      </c>
      <c r="J69" s="77">
        <f t="shared" si="1"/>
        <v>6.7669172932330823E-2</v>
      </c>
      <c r="K69" s="101">
        <v>5177</v>
      </c>
      <c r="L69" s="79">
        <v>791</v>
      </c>
      <c r="M69" s="77">
        <f t="shared" si="2"/>
        <v>0.15279119180992853</v>
      </c>
      <c r="N69" s="101">
        <v>4635</v>
      </c>
      <c r="O69" s="79">
        <v>601</v>
      </c>
      <c r="P69" s="77">
        <f t="shared" si="3"/>
        <v>0.12966558791801511</v>
      </c>
      <c r="Q69" s="101">
        <v>2854</v>
      </c>
      <c r="R69" s="79">
        <v>237</v>
      </c>
      <c r="S69" s="77">
        <f t="shared" si="4"/>
        <v>8.3041345480028034E-2</v>
      </c>
      <c r="T69" s="101">
        <v>1157</v>
      </c>
      <c r="U69" s="79">
        <v>68</v>
      </c>
      <c r="V69" s="77">
        <f t="shared" si="5"/>
        <v>5.8772687986171135E-2</v>
      </c>
      <c r="W69" s="101">
        <v>360</v>
      </c>
      <c r="X69" s="79">
        <v>13</v>
      </c>
      <c r="Y69" s="77">
        <f t="shared" si="6"/>
        <v>3.6111111111111108E-2</v>
      </c>
      <c r="Z69" s="101">
        <f t="shared" si="7"/>
        <v>14351</v>
      </c>
      <c r="AA69" s="79">
        <f t="shared" si="7"/>
        <v>1724</v>
      </c>
      <c r="AB69" s="77">
        <f t="shared" si="8"/>
        <v>0.12013100132394955</v>
      </c>
      <c r="AC69" s="98"/>
      <c r="AD69" s="272">
        <v>22</v>
      </c>
      <c r="AE69" s="342" t="s">
        <v>63</v>
      </c>
      <c r="AF69" s="11" t="s">
        <v>229</v>
      </c>
      <c r="AG69" s="225">
        <v>13958</v>
      </c>
      <c r="AH69" s="40">
        <v>1431</v>
      </c>
      <c r="AI69" s="91">
        <v>0.10252185126808998</v>
      </c>
      <c r="AJ69" s="58">
        <v>64</v>
      </c>
      <c r="AK69" s="32" t="s">
        <v>51</v>
      </c>
      <c r="AL69" s="38">
        <f t="shared" si="25"/>
        <v>0.12109994711792703</v>
      </c>
      <c r="AM69" s="38">
        <f t="shared" si="11"/>
        <v>0.11793746571585299</v>
      </c>
      <c r="AN69" s="38">
        <f t="shared" si="26"/>
        <v>6.5326633165829151E-2</v>
      </c>
      <c r="AO69" s="38">
        <f t="shared" si="12"/>
        <v>8.247422680412371E-2</v>
      </c>
      <c r="AP69" s="159"/>
      <c r="AQ69" s="159"/>
      <c r="AR69" s="159"/>
      <c r="AS69" s="159"/>
      <c r="AT69" s="159"/>
      <c r="AU69" s="159"/>
      <c r="AV69" s="159"/>
      <c r="AW69" s="159"/>
      <c r="AX69" s="159"/>
      <c r="AY69" s="159"/>
      <c r="AZ69" s="159"/>
      <c r="BA69" s="159"/>
      <c r="BB69" s="159"/>
      <c r="BC69" s="159"/>
      <c r="BD69" s="159"/>
      <c r="BE69" s="159"/>
    </row>
    <row r="70" spans="2:57" s="12" customFormat="1" ht="13.5" customHeight="1">
      <c r="B70" s="263"/>
      <c r="C70" s="330"/>
      <c r="D70" s="66" t="s">
        <v>242</v>
      </c>
      <c r="E70" s="116">
        <v>1</v>
      </c>
      <c r="F70" s="65">
        <v>0</v>
      </c>
      <c r="G70" s="64">
        <f t="shared" si="0"/>
        <v>0</v>
      </c>
      <c r="H70" s="116">
        <v>1</v>
      </c>
      <c r="I70" s="65">
        <v>0</v>
      </c>
      <c r="J70" s="64">
        <f t="shared" si="1"/>
        <v>0</v>
      </c>
      <c r="K70" s="116">
        <v>31</v>
      </c>
      <c r="L70" s="65">
        <v>2</v>
      </c>
      <c r="M70" s="64">
        <f t="shared" si="2"/>
        <v>6.4516129032258063E-2</v>
      </c>
      <c r="N70" s="116">
        <v>18</v>
      </c>
      <c r="O70" s="65">
        <v>0</v>
      </c>
      <c r="P70" s="64">
        <f t="shared" si="3"/>
        <v>0</v>
      </c>
      <c r="Q70" s="116">
        <v>9</v>
      </c>
      <c r="R70" s="65">
        <v>0</v>
      </c>
      <c r="S70" s="64">
        <f t="shared" si="4"/>
        <v>0</v>
      </c>
      <c r="T70" s="116">
        <v>15</v>
      </c>
      <c r="U70" s="65">
        <v>1</v>
      </c>
      <c r="V70" s="64">
        <f t="shared" si="5"/>
        <v>6.6666666666666666E-2</v>
      </c>
      <c r="W70" s="116">
        <v>5</v>
      </c>
      <c r="X70" s="65">
        <v>0</v>
      </c>
      <c r="Y70" s="64">
        <f t="shared" si="6"/>
        <v>0</v>
      </c>
      <c r="Z70" s="116">
        <f t="shared" ref="Z70:AA133" si="27">SUM(E70,H70,K70,N70,Q70,T70,W70)</f>
        <v>80</v>
      </c>
      <c r="AA70" s="65">
        <f t="shared" si="27"/>
        <v>3</v>
      </c>
      <c r="AB70" s="64">
        <f t="shared" si="8"/>
        <v>3.7499999999999999E-2</v>
      </c>
      <c r="AC70" s="98"/>
      <c r="AD70" s="272"/>
      <c r="AE70" s="342"/>
      <c r="AF70" s="11" t="s">
        <v>242</v>
      </c>
      <c r="AG70" s="225">
        <v>83</v>
      </c>
      <c r="AH70" s="40">
        <v>1</v>
      </c>
      <c r="AI70" s="91">
        <v>1.2048192771084338E-2</v>
      </c>
      <c r="AJ70" s="58">
        <v>65</v>
      </c>
      <c r="AK70" s="32" t="s">
        <v>11</v>
      </c>
      <c r="AL70" s="38">
        <f t="shared" ref="AL70:AL79" si="28">INDEX($AB:$AB,(ROW()+(AJ70*2))-2)</f>
        <v>0.21533923303834809</v>
      </c>
      <c r="AM70" s="38">
        <f t="shared" si="11"/>
        <v>0.19949423995504356</v>
      </c>
      <c r="AN70" s="38">
        <f t="shared" ref="AN70:AN79" si="29">INDEX($AB:$AB,(ROW()+(AJ70*2))-1)</f>
        <v>5.8252427184466021E-2</v>
      </c>
      <c r="AO70" s="38">
        <f t="shared" si="12"/>
        <v>5.5045871559633031E-2</v>
      </c>
      <c r="AP70" s="159"/>
      <c r="AQ70" s="159"/>
      <c r="AR70" s="159"/>
      <c r="AS70" s="159"/>
      <c r="AT70" s="159"/>
      <c r="AU70" s="159"/>
      <c r="AV70" s="159"/>
      <c r="AW70" s="159"/>
      <c r="AX70" s="159"/>
      <c r="AY70" s="159"/>
      <c r="AZ70" s="159"/>
      <c r="BA70" s="159"/>
      <c r="BB70" s="159"/>
      <c r="BC70" s="159"/>
      <c r="BD70" s="159"/>
      <c r="BE70" s="159"/>
    </row>
    <row r="71" spans="2:57" s="12" customFormat="1" ht="13.5" customHeight="1">
      <c r="B71" s="264"/>
      <c r="C71" s="332"/>
      <c r="D71" s="76" t="s">
        <v>74</v>
      </c>
      <c r="E71" s="75">
        <v>36</v>
      </c>
      <c r="F71" s="75">
        <v>5</v>
      </c>
      <c r="G71" s="13">
        <f t="shared" si="0"/>
        <v>0.1388888888888889</v>
      </c>
      <c r="H71" s="103">
        <v>134</v>
      </c>
      <c r="I71" s="75">
        <v>9</v>
      </c>
      <c r="J71" s="13">
        <f t="shared" si="1"/>
        <v>6.7164179104477612E-2</v>
      </c>
      <c r="K71" s="103">
        <v>5208</v>
      </c>
      <c r="L71" s="75">
        <v>793</v>
      </c>
      <c r="M71" s="13">
        <f t="shared" si="2"/>
        <v>0.1522657450076805</v>
      </c>
      <c r="N71" s="103">
        <v>4653</v>
      </c>
      <c r="O71" s="75">
        <v>601</v>
      </c>
      <c r="P71" s="13">
        <f t="shared" si="3"/>
        <v>0.12916398022781</v>
      </c>
      <c r="Q71" s="103">
        <v>2863</v>
      </c>
      <c r="R71" s="75">
        <v>237</v>
      </c>
      <c r="S71" s="13">
        <f t="shared" si="4"/>
        <v>8.2780300384212371E-2</v>
      </c>
      <c r="T71" s="103">
        <v>1172</v>
      </c>
      <c r="U71" s="75">
        <v>69</v>
      </c>
      <c r="V71" s="13">
        <f t="shared" si="5"/>
        <v>5.8873720136518773E-2</v>
      </c>
      <c r="W71" s="103">
        <v>365</v>
      </c>
      <c r="X71" s="75">
        <v>13</v>
      </c>
      <c r="Y71" s="13">
        <f t="shared" si="6"/>
        <v>3.5616438356164383E-2</v>
      </c>
      <c r="Z71" s="103">
        <f t="shared" si="27"/>
        <v>14431</v>
      </c>
      <c r="AA71" s="75">
        <f t="shared" si="27"/>
        <v>1727</v>
      </c>
      <c r="AB71" s="13">
        <f t="shared" si="8"/>
        <v>0.11967292633913104</v>
      </c>
      <c r="AC71" s="98"/>
      <c r="AD71" s="272"/>
      <c r="AE71" s="342"/>
      <c r="AF71" s="160" t="s">
        <v>74</v>
      </c>
      <c r="AG71" s="225">
        <v>14041</v>
      </c>
      <c r="AH71" s="40">
        <v>1432</v>
      </c>
      <c r="AI71" s="91">
        <v>0.10198703796025924</v>
      </c>
      <c r="AJ71" s="58">
        <v>66</v>
      </c>
      <c r="AK71" s="32" t="s">
        <v>5</v>
      </c>
      <c r="AL71" s="38">
        <f t="shared" si="28"/>
        <v>0.51488869615495803</v>
      </c>
      <c r="AM71" s="38">
        <f t="shared" ref="AM71:AM79" si="30">INDEX($AI:$AI,(ROW()+(AJ71*2))-2)</f>
        <v>0.52314674735249622</v>
      </c>
      <c r="AN71" s="38">
        <f t="shared" si="29"/>
        <v>0.23051948051948051</v>
      </c>
      <c r="AO71" s="38">
        <f t="shared" ref="AO71:AO79" si="31">INDEX($AI:$AI,(ROW()+(AJ71*2))-1)</f>
        <v>0.24092409240924093</v>
      </c>
      <c r="AP71" s="159"/>
      <c r="AQ71" s="159"/>
      <c r="AR71" s="159"/>
      <c r="AS71" s="159"/>
      <c r="AT71" s="159"/>
      <c r="AU71" s="159"/>
      <c r="AV71" s="159"/>
      <c r="AW71" s="159"/>
      <c r="AX71" s="159"/>
      <c r="AY71" s="159"/>
      <c r="AZ71" s="159"/>
      <c r="BA71" s="159"/>
      <c r="BB71" s="159"/>
      <c r="BC71" s="159"/>
      <c r="BD71" s="159"/>
      <c r="BE71" s="159"/>
    </row>
    <row r="72" spans="2:57" s="12" customFormat="1" ht="13.5" customHeight="1">
      <c r="B72" s="262">
        <v>23</v>
      </c>
      <c r="C72" s="329" t="s">
        <v>121</v>
      </c>
      <c r="D72" s="80" t="s">
        <v>229</v>
      </c>
      <c r="E72" s="101">
        <v>66</v>
      </c>
      <c r="F72" s="79">
        <v>8</v>
      </c>
      <c r="G72" s="77">
        <f t="shared" si="0"/>
        <v>0.12121212121212122</v>
      </c>
      <c r="H72" s="101">
        <v>196</v>
      </c>
      <c r="I72" s="79">
        <v>8</v>
      </c>
      <c r="J72" s="77">
        <f t="shared" si="1"/>
        <v>4.0816326530612242E-2</v>
      </c>
      <c r="K72" s="101">
        <v>7994</v>
      </c>
      <c r="L72" s="79">
        <v>1211</v>
      </c>
      <c r="M72" s="77">
        <f t="shared" si="2"/>
        <v>0.15148861646234676</v>
      </c>
      <c r="N72" s="101">
        <v>8261</v>
      </c>
      <c r="O72" s="79">
        <v>1025</v>
      </c>
      <c r="P72" s="77">
        <f t="shared" si="3"/>
        <v>0.12407698825808014</v>
      </c>
      <c r="Q72" s="101">
        <v>5220</v>
      </c>
      <c r="R72" s="79">
        <v>466</v>
      </c>
      <c r="S72" s="77">
        <f t="shared" si="4"/>
        <v>8.9272030651340997E-2</v>
      </c>
      <c r="T72" s="101">
        <v>1976</v>
      </c>
      <c r="U72" s="79">
        <v>122</v>
      </c>
      <c r="V72" s="77">
        <f t="shared" si="5"/>
        <v>6.1740890688259109E-2</v>
      </c>
      <c r="W72" s="101">
        <v>502</v>
      </c>
      <c r="X72" s="79">
        <v>18</v>
      </c>
      <c r="Y72" s="77">
        <f t="shared" si="6"/>
        <v>3.5856573705179286E-2</v>
      </c>
      <c r="Z72" s="101">
        <f t="shared" si="27"/>
        <v>24215</v>
      </c>
      <c r="AA72" s="79">
        <f t="shared" si="27"/>
        <v>2858</v>
      </c>
      <c r="AB72" s="77">
        <f t="shared" si="8"/>
        <v>0.11802601693165393</v>
      </c>
      <c r="AC72" s="98"/>
      <c r="AD72" s="272">
        <v>23</v>
      </c>
      <c r="AE72" s="342" t="s">
        <v>121</v>
      </c>
      <c r="AF72" s="11" t="s">
        <v>229</v>
      </c>
      <c r="AG72" s="225">
        <v>23761</v>
      </c>
      <c r="AH72" s="40">
        <v>2591</v>
      </c>
      <c r="AI72" s="91">
        <v>0.10904423214511173</v>
      </c>
      <c r="AJ72" s="58">
        <v>67</v>
      </c>
      <c r="AK72" s="32" t="s">
        <v>6</v>
      </c>
      <c r="AL72" s="38">
        <f t="shared" si="28"/>
        <v>0.21742209631728046</v>
      </c>
      <c r="AM72" s="38">
        <f t="shared" si="30"/>
        <v>0.21915820029027577</v>
      </c>
      <c r="AN72" s="38">
        <f t="shared" si="29"/>
        <v>0.11055276381909548</v>
      </c>
      <c r="AO72" s="38">
        <f t="shared" si="31"/>
        <v>8.0645161290322578E-2</v>
      </c>
      <c r="AP72" s="159"/>
      <c r="AQ72" s="159"/>
      <c r="AR72" s="159"/>
      <c r="AS72" s="159"/>
      <c r="AT72" s="159"/>
      <c r="AU72" s="159"/>
      <c r="AV72" s="159"/>
      <c r="AW72" s="159"/>
      <c r="AX72" s="159"/>
      <c r="AY72" s="159"/>
      <c r="AZ72" s="159"/>
      <c r="BA72" s="159"/>
      <c r="BB72" s="159"/>
      <c r="BC72" s="159"/>
      <c r="BD72" s="159"/>
      <c r="BE72" s="159"/>
    </row>
    <row r="73" spans="2:57" s="12" customFormat="1" ht="13.5" customHeight="1">
      <c r="B73" s="263"/>
      <c r="C73" s="330"/>
      <c r="D73" s="66" t="s">
        <v>242</v>
      </c>
      <c r="E73" s="116">
        <v>0</v>
      </c>
      <c r="F73" s="65">
        <v>0</v>
      </c>
      <c r="G73" s="64" t="str">
        <f t="shared" si="0"/>
        <v>-</v>
      </c>
      <c r="H73" s="116">
        <v>0</v>
      </c>
      <c r="I73" s="65">
        <v>0</v>
      </c>
      <c r="J73" s="64" t="str">
        <f t="shared" si="1"/>
        <v>-</v>
      </c>
      <c r="K73" s="116">
        <v>21</v>
      </c>
      <c r="L73" s="65">
        <v>0</v>
      </c>
      <c r="M73" s="64">
        <f t="shared" si="2"/>
        <v>0</v>
      </c>
      <c r="N73" s="116">
        <v>22</v>
      </c>
      <c r="O73" s="65">
        <v>0</v>
      </c>
      <c r="P73" s="64">
        <f t="shared" si="3"/>
        <v>0</v>
      </c>
      <c r="Q73" s="116">
        <v>28</v>
      </c>
      <c r="R73" s="65">
        <v>0</v>
      </c>
      <c r="S73" s="64">
        <f t="shared" si="4"/>
        <v>0</v>
      </c>
      <c r="T73" s="116">
        <v>31</v>
      </c>
      <c r="U73" s="65">
        <v>0</v>
      </c>
      <c r="V73" s="64">
        <f t="shared" si="5"/>
        <v>0</v>
      </c>
      <c r="W73" s="116">
        <v>7</v>
      </c>
      <c r="X73" s="65">
        <v>0</v>
      </c>
      <c r="Y73" s="64">
        <f t="shared" si="6"/>
        <v>0</v>
      </c>
      <c r="Z73" s="116">
        <f t="shared" si="27"/>
        <v>109</v>
      </c>
      <c r="AA73" s="65">
        <f t="shared" si="27"/>
        <v>0</v>
      </c>
      <c r="AB73" s="64">
        <f t="shared" si="8"/>
        <v>0</v>
      </c>
      <c r="AC73" s="98"/>
      <c r="AD73" s="272"/>
      <c r="AE73" s="342"/>
      <c r="AF73" s="11" t="s">
        <v>242</v>
      </c>
      <c r="AG73" s="225">
        <v>102</v>
      </c>
      <c r="AH73" s="40">
        <v>2</v>
      </c>
      <c r="AI73" s="91">
        <v>1.9607843137254902E-2</v>
      </c>
      <c r="AJ73" s="58">
        <v>68</v>
      </c>
      <c r="AK73" s="32" t="s">
        <v>52</v>
      </c>
      <c r="AL73" s="38">
        <f t="shared" si="28"/>
        <v>0.19143239625167335</v>
      </c>
      <c r="AM73" s="38">
        <f t="shared" si="30"/>
        <v>0.15954545454545455</v>
      </c>
      <c r="AN73" s="38">
        <f t="shared" si="29"/>
        <v>0</v>
      </c>
      <c r="AO73" s="38">
        <f t="shared" si="31"/>
        <v>0.25</v>
      </c>
      <c r="AP73" s="159"/>
      <c r="AQ73" s="159"/>
      <c r="AR73" s="159"/>
      <c r="AS73" s="159"/>
      <c r="AT73" s="159"/>
      <c r="AU73" s="159"/>
      <c r="AV73" s="159"/>
      <c r="AW73" s="159"/>
      <c r="AX73" s="159"/>
      <c r="AY73" s="159"/>
      <c r="AZ73" s="159"/>
      <c r="BA73" s="159"/>
      <c r="BB73" s="159"/>
      <c r="BC73" s="159"/>
      <c r="BD73" s="159"/>
      <c r="BE73" s="159"/>
    </row>
    <row r="74" spans="2:57" s="12" customFormat="1" ht="13.5" customHeight="1">
      <c r="B74" s="264"/>
      <c r="C74" s="332"/>
      <c r="D74" s="76" t="s">
        <v>74</v>
      </c>
      <c r="E74" s="75">
        <v>66</v>
      </c>
      <c r="F74" s="75">
        <v>8</v>
      </c>
      <c r="G74" s="13">
        <f t="shared" si="0"/>
        <v>0.12121212121212122</v>
      </c>
      <c r="H74" s="103">
        <v>196</v>
      </c>
      <c r="I74" s="75">
        <v>8</v>
      </c>
      <c r="J74" s="13">
        <f t="shared" si="1"/>
        <v>4.0816326530612242E-2</v>
      </c>
      <c r="K74" s="103">
        <v>8015</v>
      </c>
      <c r="L74" s="75">
        <v>1211</v>
      </c>
      <c r="M74" s="13">
        <f t="shared" si="2"/>
        <v>0.15109170305676856</v>
      </c>
      <c r="N74" s="103">
        <v>8283</v>
      </c>
      <c r="O74" s="75">
        <v>1025</v>
      </c>
      <c r="P74" s="13">
        <f t="shared" si="3"/>
        <v>0.12374743450440662</v>
      </c>
      <c r="Q74" s="103">
        <v>5248</v>
      </c>
      <c r="R74" s="75">
        <v>466</v>
      </c>
      <c r="S74" s="13">
        <f t="shared" si="4"/>
        <v>8.8795731707317069E-2</v>
      </c>
      <c r="T74" s="103">
        <v>2007</v>
      </c>
      <c r="U74" s="75">
        <v>122</v>
      </c>
      <c r="V74" s="13">
        <f t="shared" si="5"/>
        <v>6.0787244643746886E-2</v>
      </c>
      <c r="W74" s="103">
        <v>509</v>
      </c>
      <c r="X74" s="75">
        <v>18</v>
      </c>
      <c r="Y74" s="13">
        <f t="shared" si="6"/>
        <v>3.536345776031434E-2</v>
      </c>
      <c r="Z74" s="103">
        <f t="shared" si="27"/>
        <v>24324</v>
      </c>
      <c r="AA74" s="75">
        <f t="shared" si="27"/>
        <v>2858</v>
      </c>
      <c r="AB74" s="13">
        <f t="shared" si="8"/>
        <v>0.11749712218385135</v>
      </c>
      <c r="AC74" s="98"/>
      <c r="AD74" s="272"/>
      <c r="AE74" s="342"/>
      <c r="AF74" s="160" t="s">
        <v>74</v>
      </c>
      <c r="AG74" s="225">
        <v>23863</v>
      </c>
      <c r="AH74" s="40">
        <v>2593</v>
      </c>
      <c r="AI74" s="91">
        <v>0.10866194527092152</v>
      </c>
      <c r="AJ74" s="58">
        <v>69</v>
      </c>
      <c r="AK74" s="32" t="s">
        <v>53</v>
      </c>
      <c r="AL74" s="38">
        <f t="shared" si="28"/>
        <v>0.1591337099811676</v>
      </c>
      <c r="AM74" s="38">
        <f t="shared" si="30"/>
        <v>0.15831186843669506</v>
      </c>
      <c r="AN74" s="38">
        <f t="shared" si="29"/>
        <v>0.11538461538461539</v>
      </c>
      <c r="AO74" s="38">
        <f t="shared" si="31"/>
        <v>6.8965517241379309E-2</v>
      </c>
      <c r="AP74" s="159"/>
      <c r="AQ74" s="159"/>
      <c r="AR74" s="159"/>
      <c r="AS74" s="159"/>
      <c r="AT74" s="159"/>
      <c r="AU74" s="159"/>
      <c r="AV74" s="159"/>
      <c r="AW74" s="159"/>
      <c r="AX74" s="159"/>
      <c r="AY74" s="159"/>
      <c r="AZ74" s="159"/>
      <c r="BA74" s="159"/>
      <c r="BB74" s="159"/>
      <c r="BC74" s="159"/>
      <c r="BD74" s="159"/>
      <c r="BE74" s="159"/>
    </row>
    <row r="75" spans="2:57" s="12" customFormat="1" ht="13.5" customHeight="1">
      <c r="B75" s="262">
        <v>24</v>
      </c>
      <c r="C75" s="329" t="s">
        <v>122</v>
      </c>
      <c r="D75" s="80" t="s">
        <v>229</v>
      </c>
      <c r="E75" s="101">
        <v>25</v>
      </c>
      <c r="F75" s="79">
        <v>1</v>
      </c>
      <c r="G75" s="77">
        <f t="shared" si="0"/>
        <v>0.04</v>
      </c>
      <c r="H75" s="101">
        <v>82</v>
      </c>
      <c r="I75" s="79">
        <v>6</v>
      </c>
      <c r="J75" s="77">
        <f t="shared" si="1"/>
        <v>7.3170731707317069E-2</v>
      </c>
      <c r="K75" s="101">
        <v>3378</v>
      </c>
      <c r="L75" s="79">
        <v>453</v>
      </c>
      <c r="M75" s="77">
        <f t="shared" si="2"/>
        <v>0.13410301953818829</v>
      </c>
      <c r="N75" s="101">
        <v>3079</v>
      </c>
      <c r="O75" s="79">
        <v>308</v>
      </c>
      <c r="P75" s="77">
        <f t="shared" si="3"/>
        <v>0.10003247807729783</v>
      </c>
      <c r="Q75" s="101">
        <v>2156</v>
      </c>
      <c r="R75" s="79">
        <v>150</v>
      </c>
      <c r="S75" s="77">
        <f t="shared" si="4"/>
        <v>6.957328385899815E-2</v>
      </c>
      <c r="T75" s="101">
        <v>955</v>
      </c>
      <c r="U75" s="79">
        <v>38</v>
      </c>
      <c r="V75" s="77">
        <f t="shared" si="5"/>
        <v>3.9790575916230364E-2</v>
      </c>
      <c r="W75" s="101">
        <v>324</v>
      </c>
      <c r="X75" s="79">
        <v>6</v>
      </c>
      <c r="Y75" s="77">
        <f t="shared" si="6"/>
        <v>1.8518518518518517E-2</v>
      </c>
      <c r="Z75" s="101">
        <f t="shared" si="27"/>
        <v>9999</v>
      </c>
      <c r="AA75" s="79">
        <f t="shared" si="27"/>
        <v>962</v>
      </c>
      <c r="AB75" s="77">
        <f t="shared" si="8"/>
        <v>9.6209620962096204E-2</v>
      </c>
      <c r="AC75" s="98"/>
      <c r="AD75" s="272">
        <v>24</v>
      </c>
      <c r="AE75" s="342" t="s">
        <v>122</v>
      </c>
      <c r="AF75" s="11" t="s">
        <v>229</v>
      </c>
      <c r="AG75" s="225">
        <v>9729</v>
      </c>
      <c r="AH75" s="40">
        <v>773</v>
      </c>
      <c r="AI75" s="91">
        <v>7.9453181210813031E-2</v>
      </c>
      <c r="AJ75" s="58">
        <v>70</v>
      </c>
      <c r="AK75" s="32" t="s">
        <v>54</v>
      </c>
      <c r="AL75" s="38">
        <f t="shared" si="28"/>
        <v>0.21966527196652719</v>
      </c>
      <c r="AM75" s="38">
        <f t="shared" si="30"/>
        <v>0.22138228941684665</v>
      </c>
      <c r="AN75" s="38">
        <f t="shared" si="29"/>
        <v>0</v>
      </c>
      <c r="AO75" s="38">
        <f t="shared" si="31"/>
        <v>0</v>
      </c>
      <c r="AP75" s="159"/>
      <c r="AQ75" s="159"/>
      <c r="AR75" s="159"/>
      <c r="AS75" s="159"/>
      <c r="AT75" s="159"/>
      <c r="AU75" s="159"/>
      <c r="AV75" s="159"/>
      <c r="AW75" s="159"/>
      <c r="AX75" s="159"/>
      <c r="AY75" s="159"/>
      <c r="AZ75" s="159"/>
      <c r="BA75" s="159"/>
      <c r="BB75" s="159"/>
      <c r="BC75" s="159"/>
      <c r="BD75" s="159"/>
      <c r="BE75" s="159"/>
    </row>
    <row r="76" spans="2:57" s="12" customFormat="1" ht="13.5" customHeight="1">
      <c r="B76" s="263"/>
      <c r="C76" s="330"/>
      <c r="D76" s="66" t="s">
        <v>242</v>
      </c>
      <c r="E76" s="116">
        <v>0</v>
      </c>
      <c r="F76" s="65">
        <v>0</v>
      </c>
      <c r="G76" s="64" t="str">
        <f t="shared" si="0"/>
        <v>-</v>
      </c>
      <c r="H76" s="116">
        <v>1</v>
      </c>
      <c r="I76" s="65">
        <v>0</v>
      </c>
      <c r="J76" s="64">
        <f t="shared" si="1"/>
        <v>0</v>
      </c>
      <c r="K76" s="116">
        <v>34</v>
      </c>
      <c r="L76" s="65">
        <v>3</v>
      </c>
      <c r="M76" s="64">
        <f t="shared" si="2"/>
        <v>8.8235294117647065E-2</v>
      </c>
      <c r="N76" s="116">
        <v>30</v>
      </c>
      <c r="O76" s="65">
        <v>1</v>
      </c>
      <c r="P76" s="64">
        <f t="shared" si="3"/>
        <v>3.3333333333333333E-2</v>
      </c>
      <c r="Q76" s="116">
        <v>28</v>
      </c>
      <c r="R76" s="65">
        <v>0</v>
      </c>
      <c r="S76" s="64">
        <f t="shared" si="4"/>
        <v>0</v>
      </c>
      <c r="T76" s="116">
        <v>25</v>
      </c>
      <c r="U76" s="65">
        <v>0</v>
      </c>
      <c r="V76" s="64">
        <f t="shared" si="5"/>
        <v>0</v>
      </c>
      <c r="W76" s="116">
        <v>9</v>
      </c>
      <c r="X76" s="65">
        <v>0</v>
      </c>
      <c r="Y76" s="64">
        <f t="shared" si="6"/>
        <v>0</v>
      </c>
      <c r="Z76" s="116">
        <f t="shared" si="27"/>
        <v>127</v>
      </c>
      <c r="AA76" s="65">
        <f t="shared" si="27"/>
        <v>4</v>
      </c>
      <c r="AB76" s="64">
        <f t="shared" si="8"/>
        <v>3.1496062992125984E-2</v>
      </c>
      <c r="AC76" s="98"/>
      <c r="AD76" s="272"/>
      <c r="AE76" s="342"/>
      <c r="AF76" s="11" t="s">
        <v>242</v>
      </c>
      <c r="AG76" s="225">
        <v>130</v>
      </c>
      <c r="AH76" s="40">
        <v>2</v>
      </c>
      <c r="AI76" s="91">
        <v>1.5384615384615385E-2</v>
      </c>
      <c r="AJ76" s="58">
        <v>71</v>
      </c>
      <c r="AK76" s="32" t="s">
        <v>55</v>
      </c>
      <c r="AL76" s="38">
        <f t="shared" si="28"/>
        <v>0.10276198212835093</v>
      </c>
      <c r="AM76" s="38">
        <f t="shared" si="30"/>
        <v>9.9541857559350272E-2</v>
      </c>
      <c r="AN76" s="38">
        <f t="shared" si="29"/>
        <v>4.9689440993788817E-2</v>
      </c>
      <c r="AO76" s="38">
        <f t="shared" si="31"/>
        <v>5.3254437869822487E-2</v>
      </c>
      <c r="AP76" s="159"/>
      <c r="AQ76" s="159"/>
      <c r="AR76" s="159"/>
      <c r="AS76" s="159"/>
      <c r="AT76" s="159"/>
      <c r="AU76" s="159"/>
      <c r="AV76" s="159"/>
      <c r="AW76" s="159"/>
      <c r="AX76" s="159"/>
      <c r="AY76" s="159"/>
      <c r="AZ76" s="159"/>
      <c r="BA76" s="159"/>
      <c r="BB76" s="159"/>
      <c r="BC76" s="159"/>
      <c r="BD76" s="159"/>
      <c r="BE76" s="159"/>
    </row>
    <row r="77" spans="2:57" s="12" customFormat="1" ht="13.5" customHeight="1">
      <c r="B77" s="264"/>
      <c r="C77" s="332"/>
      <c r="D77" s="76" t="s">
        <v>74</v>
      </c>
      <c r="E77" s="75">
        <v>25</v>
      </c>
      <c r="F77" s="75">
        <v>1</v>
      </c>
      <c r="G77" s="13">
        <f t="shared" si="0"/>
        <v>0.04</v>
      </c>
      <c r="H77" s="103">
        <v>83</v>
      </c>
      <c r="I77" s="75">
        <v>6</v>
      </c>
      <c r="J77" s="13">
        <f t="shared" si="1"/>
        <v>7.2289156626506021E-2</v>
      </c>
      <c r="K77" s="103">
        <v>3412</v>
      </c>
      <c r="L77" s="75">
        <v>456</v>
      </c>
      <c r="M77" s="13">
        <f t="shared" si="2"/>
        <v>0.13364595545134819</v>
      </c>
      <c r="N77" s="103">
        <v>3109</v>
      </c>
      <c r="O77" s="75">
        <v>309</v>
      </c>
      <c r="P77" s="13">
        <f t="shared" si="3"/>
        <v>9.9388871019620462E-2</v>
      </c>
      <c r="Q77" s="103">
        <v>2184</v>
      </c>
      <c r="R77" s="75">
        <v>150</v>
      </c>
      <c r="S77" s="13">
        <f t="shared" si="4"/>
        <v>6.8681318681318687E-2</v>
      </c>
      <c r="T77" s="103">
        <v>980</v>
      </c>
      <c r="U77" s="75">
        <v>38</v>
      </c>
      <c r="V77" s="13">
        <f t="shared" si="5"/>
        <v>3.8775510204081633E-2</v>
      </c>
      <c r="W77" s="103">
        <v>333</v>
      </c>
      <c r="X77" s="75">
        <v>6</v>
      </c>
      <c r="Y77" s="13">
        <f t="shared" si="6"/>
        <v>1.8018018018018018E-2</v>
      </c>
      <c r="Z77" s="103">
        <f t="shared" si="27"/>
        <v>10126</v>
      </c>
      <c r="AA77" s="75">
        <f t="shared" si="27"/>
        <v>966</v>
      </c>
      <c r="AB77" s="13">
        <f t="shared" si="8"/>
        <v>9.5397985384159584E-2</v>
      </c>
      <c r="AC77" s="98"/>
      <c r="AD77" s="272"/>
      <c r="AE77" s="342"/>
      <c r="AF77" s="160" t="s">
        <v>74</v>
      </c>
      <c r="AG77" s="225">
        <v>9859</v>
      </c>
      <c r="AH77" s="40">
        <v>775</v>
      </c>
      <c r="AI77" s="91">
        <v>7.8608378131656359E-2</v>
      </c>
      <c r="AJ77" s="58">
        <v>72</v>
      </c>
      <c r="AK77" s="32" t="s">
        <v>31</v>
      </c>
      <c r="AL77" s="38">
        <f t="shared" si="28"/>
        <v>0.23944476576055523</v>
      </c>
      <c r="AM77" s="38">
        <f t="shared" si="30"/>
        <v>0.24865511057979678</v>
      </c>
      <c r="AN77" s="38">
        <f t="shared" si="29"/>
        <v>0.2</v>
      </c>
      <c r="AO77" s="38">
        <f t="shared" si="31"/>
        <v>3.125E-2</v>
      </c>
      <c r="AP77" s="159"/>
      <c r="AQ77" s="159"/>
      <c r="AR77" s="159"/>
      <c r="AS77" s="159"/>
      <c r="AT77" s="159"/>
      <c r="AU77" s="159"/>
      <c r="AV77" s="159"/>
      <c r="AW77" s="159"/>
      <c r="AX77" s="159"/>
      <c r="AY77" s="159"/>
      <c r="AZ77" s="159"/>
      <c r="BA77" s="159"/>
      <c r="BB77" s="159"/>
      <c r="BC77" s="159"/>
      <c r="BD77" s="159"/>
      <c r="BE77" s="159"/>
    </row>
    <row r="78" spans="2:57" s="12" customFormat="1" ht="13.5" customHeight="1">
      <c r="B78" s="262">
        <v>25</v>
      </c>
      <c r="C78" s="329" t="s">
        <v>123</v>
      </c>
      <c r="D78" s="80" t="s">
        <v>229</v>
      </c>
      <c r="E78" s="101">
        <v>9</v>
      </c>
      <c r="F78" s="79">
        <v>0</v>
      </c>
      <c r="G78" s="77">
        <f t="shared" si="0"/>
        <v>0</v>
      </c>
      <c r="H78" s="101">
        <v>41</v>
      </c>
      <c r="I78" s="79">
        <v>5</v>
      </c>
      <c r="J78" s="77">
        <f t="shared" si="1"/>
        <v>0.12195121951219512</v>
      </c>
      <c r="K78" s="101">
        <v>2210</v>
      </c>
      <c r="L78" s="79">
        <v>385</v>
      </c>
      <c r="M78" s="77">
        <f t="shared" si="2"/>
        <v>0.17420814479638008</v>
      </c>
      <c r="N78" s="101">
        <v>2037</v>
      </c>
      <c r="O78" s="79">
        <v>280</v>
      </c>
      <c r="P78" s="77">
        <f t="shared" si="3"/>
        <v>0.13745704467353953</v>
      </c>
      <c r="Q78" s="101">
        <v>1479</v>
      </c>
      <c r="R78" s="79">
        <v>190</v>
      </c>
      <c r="S78" s="77">
        <f t="shared" si="4"/>
        <v>0.12846517917511832</v>
      </c>
      <c r="T78" s="101">
        <v>778</v>
      </c>
      <c r="U78" s="79">
        <v>67</v>
      </c>
      <c r="V78" s="77">
        <f t="shared" si="5"/>
        <v>8.611825192802057E-2</v>
      </c>
      <c r="W78" s="101">
        <v>218</v>
      </c>
      <c r="X78" s="79">
        <v>12</v>
      </c>
      <c r="Y78" s="77">
        <f t="shared" si="6"/>
        <v>5.5045871559633031E-2</v>
      </c>
      <c r="Z78" s="101">
        <f t="shared" si="27"/>
        <v>6772</v>
      </c>
      <c r="AA78" s="79">
        <f t="shared" si="27"/>
        <v>939</v>
      </c>
      <c r="AB78" s="77">
        <f t="shared" si="8"/>
        <v>0.13865918487891318</v>
      </c>
      <c r="AC78" s="98"/>
      <c r="AD78" s="272">
        <v>25</v>
      </c>
      <c r="AE78" s="342" t="s">
        <v>123</v>
      </c>
      <c r="AF78" s="11" t="s">
        <v>229</v>
      </c>
      <c r="AG78" s="225">
        <v>6702</v>
      </c>
      <c r="AH78" s="40">
        <v>848</v>
      </c>
      <c r="AI78" s="91">
        <v>0.12652939421068338</v>
      </c>
      <c r="AJ78" s="58">
        <v>73</v>
      </c>
      <c r="AK78" s="32" t="s">
        <v>32</v>
      </c>
      <c r="AL78" s="38">
        <f t="shared" si="28"/>
        <v>0.2953478446436193</v>
      </c>
      <c r="AM78" s="38">
        <f t="shared" si="30"/>
        <v>0.24933451641526175</v>
      </c>
      <c r="AN78" s="38">
        <f t="shared" si="29"/>
        <v>0</v>
      </c>
      <c r="AO78" s="38">
        <f t="shared" si="31"/>
        <v>0</v>
      </c>
      <c r="AP78" s="159"/>
      <c r="AQ78" s="159"/>
      <c r="AR78" s="159"/>
      <c r="AS78" s="159"/>
      <c r="AT78" s="159"/>
      <c r="AU78" s="159"/>
      <c r="AV78" s="159"/>
      <c r="AW78" s="159"/>
      <c r="AX78" s="159"/>
      <c r="AY78" s="159"/>
      <c r="AZ78" s="159"/>
      <c r="BA78" s="159"/>
      <c r="BB78" s="159"/>
      <c r="BC78" s="159"/>
      <c r="BD78" s="159"/>
      <c r="BE78" s="159"/>
    </row>
    <row r="79" spans="2:57" s="12" customFormat="1" ht="13.5" customHeight="1">
      <c r="B79" s="263"/>
      <c r="C79" s="330"/>
      <c r="D79" s="66" t="s">
        <v>242</v>
      </c>
      <c r="E79" s="116">
        <v>1</v>
      </c>
      <c r="F79" s="65">
        <v>0</v>
      </c>
      <c r="G79" s="64">
        <f t="shared" si="0"/>
        <v>0</v>
      </c>
      <c r="H79" s="116">
        <v>1</v>
      </c>
      <c r="I79" s="65">
        <v>0</v>
      </c>
      <c r="J79" s="64">
        <f t="shared" si="1"/>
        <v>0</v>
      </c>
      <c r="K79" s="116">
        <v>32</v>
      </c>
      <c r="L79" s="65">
        <v>3</v>
      </c>
      <c r="M79" s="64">
        <f t="shared" si="2"/>
        <v>9.375E-2</v>
      </c>
      <c r="N79" s="116">
        <v>27</v>
      </c>
      <c r="O79" s="65">
        <v>1</v>
      </c>
      <c r="P79" s="64">
        <f t="shared" si="3"/>
        <v>3.7037037037037035E-2</v>
      </c>
      <c r="Q79" s="116">
        <v>29</v>
      </c>
      <c r="R79" s="65">
        <v>0</v>
      </c>
      <c r="S79" s="64">
        <f t="shared" si="4"/>
        <v>0</v>
      </c>
      <c r="T79" s="116">
        <v>23</v>
      </c>
      <c r="U79" s="65">
        <v>1</v>
      </c>
      <c r="V79" s="64">
        <f t="shared" si="5"/>
        <v>4.3478260869565216E-2</v>
      </c>
      <c r="W79" s="116">
        <v>6</v>
      </c>
      <c r="X79" s="65">
        <v>0</v>
      </c>
      <c r="Y79" s="64">
        <f t="shared" si="6"/>
        <v>0</v>
      </c>
      <c r="Z79" s="116">
        <f t="shared" si="27"/>
        <v>119</v>
      </c>
      <c r="AA79" s="65">
        <f t="shared" si="27"/>
        <v>5</v>
      </c>
      <c r="AB79" s="64">
        <f t="shared" si="8"/>
        <v>4.2016806722689079E-2</v>
      </c>
      <c r="AC79" s="98"/>
      <c r="AD79" s="272"/>
      <c r="AE79" s="342"/>
      <c r="AF79" s="11" t="s">
        <v>242</v>
      </c>
      <c r="AG79" s="225">
        <v>112</v>
      </c>
      <c r="AH79" s="40">
        <v>4</v>
      </c>
      <c r="AI79" s="91">
        <v>3.5714285714285712E-2</v>
      </c>
      <c r="AJ79" s="58">
        <v>74</v>
      </c>
      <c r="AK79" s="32" t="s">
        <v>33</v>
      </c>
      <c r="AL79" s="38">
        <f t="shared" si="28"/>
        <v>0.35236220472440943</v>
      </c>
      <c r="AM79" s="38">
        <f t="shared" si="30"/>
        <v>0.32244897959183672</v>
      </c>
      <c r="AN79" s="38">
        <f t="shared" si="29"/>
        <v>0.125</v>
      </c>
      <c r="AO79" s="38">
        <f t="shared" si="31"/>
        <v>0</v>
      </c>
      <c r="AP79" s="159"/>
      <c r="AQ79" s="159"/>
      <c r="AR79" s="159"/>
      <c r="AS79" s="159"/>
      <c r="AT79" s="159"/>
      <c r="AU79" s="159"/>
      <c r="AV79" s="159"/>
      <c r="AW79" s="159"/>
      <c r="AX79" s="159"/>
      <c r="AY79" s="159"/>
      <c r="AZ79" s="159"/>
      <c r="BA79" s="159"/>
      <c r="BB79" s="159"/>
      <c r="BC79" s="159"/>
      <c r="BD79" s="159"/>
      <c r="BE79" s="159"/>
    </row>
    <row r="80" spans="2:57" s="12" customFormat="1" ht="13.5" customHeight="1">
      <c r="B80" s="264"/>
      <c r="C80" s="332"/>
      <c r="D80" s="76" t="s">
        <v>74</v>
      </c>
      <c r="E80" s="75">
        <v>10</v>
      </c>
      <c r="F80" s="75">
        <v>0</v>
      </c>
      <c r="G80" s="13">
        <f t="shared" si="0"/>
        <v>0</v>
      </c>
      <c r="H80" s="103">
        <v>42</v>
      </c>
      <c r="I80" s="75">
        <v>5</v>
      </c>
      <c r="J80" s="13">
        <f t="shared" si="1"/>
        <v>0.11904761904761904</v>
      </c>
      <c r="K80" s="103">
        <v>2242</v>
      </c>
      <c r="L80" s="75">
        <v>388</v>
      </c>
      <c r="M80" s="13">
        <f t="shared" si="2"/>
        <v>0.17305976806422838</v>
      </c>
      <c r="N80" s="103">
        <v>2064</v>
      </c>
      <c r="O80" s="75">
        <v>281</v>
      </c>
      <c r="P80" s="13">
        <f t="shared" si="3"/>
        <v>0.13614341085271317</v>
      </c>
      <c r="Q80" s="103">
        <v>1508</v>
      </c>
      <c r="R80" s="75">
        <v>190</v>
      </c>
      <c r="S80" s="13">
        <f t="shared" si="4"/>
        <v>0.12599469496021221</v>
      </c>
      <c r="T80" s="103">
        <v>801</v>
      </c>
      <c r="U80" s="75">
        <v>68</v>
      </c>
      <c r="V80" s="13">
        <f t="shared" si="5"/>
        <v>8.4893882646691635E-2</v>
      </c>
      <c r="W80" s="103">
        <v>224</v>
      </c>
      <c r="X80" s="75">
        <v>12</v>
      </c>
      <c r="Y80" s="13">
        <f t="shared" si="6"/>
        <v>5.3571428571428568E-2</v>
      </c>
      <c r="Z80" s="103">
        <f t="shared" si="27"/>
        <v>6891</v>
      </c>
      <c r="AA80" s="75">
        <f t="shared" si="27"/>
        <v>944</v>
      </c>
      <c r="AB80" s="13">
        <f t="shared" si="8"/>
        <v>0.13699027717312437</v>
      </c>
      <c r="AC80" s="98"/>
      <c r="AD80" s="272"/>
      <c r="AE80" s="342"/>
      <c r="AF80" s="160" t="s">
        <v>74</v>
      </c>
      <c r="AG80" s="225">
        <v>6814</v>
      </c>
      <c r="AH80" s="40">
        <v>852</v>
      </c>
      <c r="AI80" s="91">
        <v>0.1250366891693572</v>
      </c>
      <c r="AL80" s="86"/>
      <c r="AM80" s="86"/>
      <c r="AN80" s="86"/>
      <c r="AO80" s="86"/>
      <c r="AP80" s="159"/>
      <c r="BE80" s="159"/>
    </row>
    <row r="81" spans="2:35" s="12" customFormat="1" ht="13.5" customHeight="1">
      <c r="B81" s="262">
        <v>26</v>
      </c>
      <c r="C81" s="329" t="s">
        <v>35</v>
      </c>
      <c r="D81" s="80" t="s">
        <v>229</v>
      </c>
      <c r="E81" s="101">
        <v>306</v>
      </c>
      <c r="F81" s="79">
        <v>41</v>
      </c>
      <c r="G81" s="77">
        <f t="shared" si="0"/>
        <v>0.13398692810457516</v>
      </c>
      <c r="H81" s="101">
        <v>872</v>
      </c>
      <c r="I81" s="79">
        <v>100</v>
      </c>
      <c r="J81" s="77">
        <f t="shared" si="1"/>
        <v>0.11467889908256881</v>
      </c>
      <c r="K81" s="101">
        <v>37046</v>
      </c>
      <c r="L81" s="79">
        <v>8234</v>
      </c>
      <c r="M81" s="77">
        <f t="shared" si="2"/>
        <v>0.22226421206068131</v>
      </c>
      <c r="N81" s="101">
        <v>32712</v>
      </c>
      <c r="O81" s="79">
        <v>6524</v>
      </c>
      <c r="P81" s="77">
        <f t="shared" si="3"/>
        <v>0.19943751528491074</v>
      </c>
      <c r="Q81" s="101">
        <v>19744</v>
      </c>
      <c r="R81" s="79">
        <v>2764</v>
      </c>
      <c r="S81" s="77">
        <f t="shared" si="4"/>
        <v>0.13999189627228525</v>
      </c>
      <c r="T81" s="101">
        <v>8197</v>
      </c>
      <c r="U81" s="79">
        <v>728</v>
      </c>
      <c r="V81" s="77">
        <f t="shared" si="5"/>
        <v>8.8812980358667803E-2</v>
      </c>
      <c r="W81" s="101">
        <v>2613</v>
      </c>
      <c r="X81" s="79">
        <v>152</v>
      </c>
      <c r="Y81" s="77">
        <f t="shared" si="6"/>
        <v>5.8170685036356681E-2</v>
      </c>
      <c r="Z81" s="101">
        <f t="shared" si="27"/>
        <v>101490</v>
      </c>
      <c r="AA81" s="79">
        <f t="shared" si="27"/>
        <v>18543</v>
      </c>
      <c r="AB81" s="77">
        <f t="shared" si="8"/>
        <v>0.18270765592669228</v>
      </c>
      <c r="AC81" s="98"/>
      <c r="AD81" s="272">
        <v>26</v>
      </c>
      <c r="AE81" s="342" t="s">
        <v>35</v>
      </c>
      <c r="AF81" s="11" t="s">
        <v>229</v>
      </c>
      <c r="AG81" s="225">
        <v>97737</v>
      </c>
      <c r="AH81" s="40">
        <v>17033</v>
      </c>
      <c r="AI81" s="91">
        <v>0.17427381646664006</v>
      </c>
    </row>
    <row r="82" spans="2:35" s="12" customFormat="1" ht="13.5" customHeight="1">
      <c r="B82" s="263"/>
      <c r="C82" s="330"/>
      <c r="D82" s="66" t="s">
        <v>242</v>
      </c>
      <c r="E82" s="116">
        <v>3</v>
      </c>
      <c r="F82" s="65">
        <v>0</v>
      </c>
      <c r="G82" s="64">
        <f t="shared" si="0"/>
        <v>0</v>
      </c>
      <c r="H82" s="116">
        <v>1</v>
      </c>
      <c r="I82" s="65">
        <v>0</v>
      </c>
      <c r="J82" s="64">
        <f t="shared" si="1"/>
        <v>0</v>
      </c>
      <c r="K82" s="116">
        <v>134</v>
      </c>
      <c r="L82" s="65">
        <v>9</v>
      </c>
      <c r="M82" s="64">
        <f t="shared" si="2"/>
        <v>6.7164179104477612E-2</v>
      </c>
      <c r="N82" s="116">
        <v>132</v>
      </c>
      <c r="O82" s="65">
        <v>7</v>
      </c>
      <c r="P82" s="64">
        <f t="shared" si="3"/>
        <v>5.3030303030303032E-2</v>
      </c>
      <c r="Q82" s="116">
        <v>109</v>
      </c>
      <c r="R82" s="65">
        <v>0</v>
      </c>
      <c r="S82" s="64">
        <f t="shared" si="4"/>
        <v>0</v>
      </c>
      <c r="T82" s="116">
        <v>79</v>
      </c>
      <c r="U82" s="65">
        <v>2</v>
      </c>
      <c r="V82" s="64">
        <f t="shared" si="5"/>
        <v>2.5316455696202531E-2</v>
      </c>
      <c r="W82" s="116">
        <v>29</v>
      </c>
      <c r="X82" s="65">
        <v>0</v>
      </c>
      <c r="Y82" s="64">
        <f t="shared" si="6"/>
        <v>0</v>
      </c>
      <c r="Z82" s="116">
        <f t="shared" si="27"/>
        <v>487</v>
      </c>
      <c r="AA82" s="65">
        <f t="shared" si="27"/>
        <v>18</v>
      </c>
      <c r="AB82" s="64">
        <f t="shared" si="8"/>
        <v>3.6960985626283367E-2</v>
      </c>
      <c r="AC82" s="98"/>
      <c r="AD82" s="272"/>
      <c r="AE82" s="342"/>
      <c r="AF82" s="11" t="s">
        <v>242</v>
      </c>
      <c r="AG82" s="225">
        <v>479</v>
      </c>
      <c r="AH82" s="40">
        <v>15</v>
      </c>
      <c r="AI82" s="91">
        <v>3.1315240083507306E-2</v>
      </c>
    </row>
    <row r="83" spans="2:35" s="12" customFormat="1" ht="13.5" customHeight="1">
      <c r="B83" s="264"/>
      <c r="C83" s="332"/>
      <c r="D83" s="76" t="s">
        <v>74</v>
      </c>
      <c r="E83" s="75">
        <v>309</v>
      </c>
      <c r="F83" s="75">
        <v>41</v>
      </c>
      <c r="G83" s="13">
        <f t="shared" si="0"/>
        <v>0.13268608414239483</v>
      </c>
      <c r="H83" s="103">
        <v>873</v>
      </c>
      <c r="I83" s="75">
        <v>100</v>
      </c>
      <c r="J83" s="13">
        <f t="shared" si="1"/>
        <v>0.11454753722794959</v>
      </c>
      <c r="K83" s="103">
        <v>37180</v>
      </c>
      <c r="L83" s="75">
        <v>8243</v>
      </c>
      <c r="M83" s="13">
        <f t="shared" si="2"/>
        <v>0.22170521785906402</v>
      </c>
      <c r="N83" s="103">
        <v>32844</v>
      </c>
      <c r="O83" s="75">
        <v>6531</v>
      </c>
      <c r="P83" s="13">
        <f t="shared" si="3"/>
        <v>0.19884910485933505</v>
      </c>
      <c r="Q83" s="103">
        <v>19853</v>
      </c>
      <c r="R83" s="75">
        <v>2764</v>
      </c>
      <c r="S83" s="13">
        <f t="shared" si="4"/>
        <v>0.13922329119024832</v>
      </c>
      <c r="T83" s="103">
        <v>8276</v>
      </c>
      <c r="U83" s="75">
        <v>730</v>
      </c>
      <c r="V83" s="13">
        <f t="shared" si="5"/>
        <v>8.8206863218946358E-2</v>
      </c>
      <c r="W83" s="103">
        <v>2642</v>
      </c>
      <c r="X83" s="75">
        <v>152</v>
      </c>
      <c r="Y83" s="13">
        <f t="shared" si="6"/>
        <v>5.7532172596517793E-2</v>
      </c>
      <c r="Z83" s="103">
        <f t="shared" si="27"/>
        <v>101977</v>
      </c>
      <c r="AA83" s="75">
        <f t="shared" si="27"/>
        <v>18561</v>
      </c>
      <c r="AB83" s="13">
        <f t="shared" si="8"/>
        <v>0.18201163007344792</v>
      </c>
      <c r="AC83" s="98"/>
      <c r="AD83" s="272"/>
      <c r="AE83" s="342"/>
      <c r="AF83" s="160" t="s">
        <v>74</v>
      </c>
      <c r="AG83" s="225">
        <v>98216</v>
      </c>
      <c r="AH83" s="40">
        <v>17048</v>
      </c>
      <c r="AI83" s="91">
        <v>0.17357660666286553</v>
      </c>
    </row>
    <row r="84" spans="2:35" s="12" customFormat="1" ht="13.5" customHeight="1">
      <c r="B84" s="262">
        <v>27</v>
      </c>
      <c r="C84" s="329" t="s">
        <v>36</v>
      </c>
      <c r="D84" s="80" t="s">
        <v>229</v>
      </c>
      <c r="E84" s="101">
        <v>59</v>
      </c>
      <c r="F84" s="79">
        <v>12</v>
      </c>
      <c r="G84" s="77">
        <f t="shared" si="0"/>
        <v>0.20338983050847459</v>
      </c>
      <c r="H84" s="101">
        <v>136</v>
      </c>
      <c r="I84" s="79">
        <v>17</v>
      </c>
      <c r="J84" s="77">
        <f t="shared" si="1"/>
        <v>0.125</v>
      </c>
      <c r="K84" s="101">
        <v>5670</v>
      </c>
      <c r="L84" s="79">
        <v>1108</v>
      </c>
      <c r="M84" s="77">
        <f t="shared" si="2"/>
        <v>0.19541446208112875</v>
      </c>
      <c r="N84" s="101">
        <v>5093</v>
      </c>
      <c r="O84" s="79">
        <v>968</v>
      </c>
      <c r="P84" s="77">
        <f t="shared" si="3"/>
        <v>0.19006479481641469</v>
      </c>
      <c r="Q84" s="101">
        <v>3486</v>
      </c>
      <c r="R84" s="79">
        <v>440</v>
      </c>
      <c r="S84" s="77">
        <f t="shared" si="4"/>
        <v>0.12621916236374067</v>
      </c>
      <c r="T84" s="101">
        <v>1609</v>
      </c>
      <c r="U84" s="79">
        <v>128</v>
      </c>
      <c r="V84" s="77">
        <f t="shared" si="5"/>
        <v>7.9552517091361089E-2</v>
      </c>
      <c r="W84" s="101">
        <v>535</v>
      </c>
      <c r="X84" s="79">
        <v>32</v>
      </c>
      <c r="Y84" s="77">
        <f t="shared" si="6"/>
        <v>5.9813084112149535E-2</v>
      </c>
      <c r="Z84" s="101">
        <f t="shared" si="27"/>
        <v>16588</v>
      </c>
      <c r="AA84" s="79">
        <f t="shared" si="27"/>
        <v>2705</v>
      </c>
      <c r="AB84" s="77">
        <f t="shared" si="8"/>
        <v>0.16306968893175788</v>
      </c>
      <c r="AC84" s="98"/>
      <c r="AD84" s="272">
        <v>27</v>
      </c>
      <c r="AE84" s="342" t="s">
        <v>36</v>
      </c>
      <c r="AF84" s="11" t="s">
        <v>229</v>
      </c>
      <c r="AG84" s="225">
        <v>16171</v>
      </c>
      <c r="AH84" s="40">
        <v>2505</v>
      </c>
      <c r="AI84" s="91">
        <v>0.15490693216251314</v>
      </c>
    </row>
    <row r="85" spans="2:35" s="12" customFormat="1" ht="13.5" customHeight="1">
      <c r="B85" s="263"/>
      <c r="C85" s="330"/>
      <c r="D85" s="66" t="s">
        <v>242</v>
      </c>
      <c r="E85" s="116">
        <v>1</v>
      </c>
      <c r="F85" s="65">
        <v>0</v>
      </c>
      <c r="G85" s="64">
        <f t="shared" si="0"/>
        <v>0</v>
      </c>
      <c r="H85" s="116">
        <v>0</v>
      </c>
      <c r="I85" s="65">
        <v>0</v>
      </c>
      <c r="J85" s="64" t="str">
        <f t="shared" si="1"/>
        <v>-</v>
      </c>
      <c r="K85" s="116">
        <v>26</v>
      </c>
      <c r="L85" s="65">
        <v>1</v>
      </c>
      <c r="M85" s="64">
        <f t="shared" si="2"/>
        <v>3.8461538461538464E-2</v>
      </c>
      <c r="N85" s="116">
        <v>18</v>
      </c>
      <c r="O85" s="65">
        <v>2</v>
      </c>
      <c r="P85" s="64">
        <f t="shared" si="3"/>
        <v>0.1111111111111111</v>
      </c>
      <c r="Q85" s="116">
        <v>13</v>
      </c>
      <c r="R85" s="65">
        <v>0</v>
      </c>
      <c r="S85" s="64">
        <f t="shared" si="4"/>
        <v>0</v>
      </c>
      <c r="T85" s="116">
        <v>19</v>
      </c>
      <c r="U85" s="65">
        <v>0</v>
      </c>
      <c r="V85" s="64">
        <f t="shared" si="5"/>
        <v>0</v>
      </c>
      <c r="W85" s="116">
        <v>10</v>
      </c>
      <c r="X85" s="65">
        <v>0</v>
      </c>
      <c r="Y85" s="64">
        <f t="shared" si="6"/>
        <v>0</v>
      </c>
      <c r="Z85" s="116">
        <f t="shared" si="27"/>
        <v>87</v>
      </c>
      <c r="AA85" s="65">
        <f t="shared" si="27"/>
        <v>3</v>
      </c>
      <c r="AB85" s="64">
        <f t="shared" si="8"/>
        <v>3.4482758620689655E-2</v>
      </c>
      <c r="AC85" s="98"/>
      <c r="AD85" s="272"/>
      <c r="AE85" s="342"/>
      <c r="AF85" s="11" t="s">
        <v>242</v>
      </c>
      <c r="AG85" s="225">
        <v>80</v>
      </c>
      <c r="AH85" s="40">
        <v>2</v>
      </c>
      <c r="AI85" s="91">
        <v>2.5000000000000001E-2</v>
      </c>
    </row>
    <row r="86" spans="2:35" s="12" customFormat="1" ht="13.5" customHeight="1">
      <c r="B86" s="264"/>
      <c r="C86" s="332"/>
      <c r="D86" s="76" t="s">
        <v>74</v>
      </c>
      <c r="E86" s="75">
        <v>60</v>
      </c>
      <c r="F86" s="75">
        <v>12</v>
      </c>
      <c r="G86" s="13">
        <f t="shared" si="0"/>
        <v>0.2</v>
      </c>
      <c r="H86" s="103">
        <v>136</v>
      </c>
      <c r="I86" s="75">
        <v>17</v>
      </c>
      <c r="J86" s="13">
        <f t="shared" si="1"/>
        <v>0.125</v>
      </c>
      <c r="K86" s="103">
        <v>5696</v>
      </c>
      <c r="L86" s="75">
        <v>1109</v>
      </c>
      <c r="M86" s="13">
        <f t="shared" si="2"/>
        <v>0.19469803370786518</v>
      </c>
      <c r="N86" s="103">
        <v>5111</v>
      </c>
      <c r="O86" s="75">
        <v>970</v>
      </c>
      <c r="P86" s="13">
        <f t="shared" si="3"/>
        <v>0.18978673449422814</v>
      </c>
      <c r="Q86" s="103">
        <v>3499</v>
      </c>
      <c r="R86" s="75">
        <v>440</v>
      </c>
      <c r="S86" s="13">
        <f t="shared" si="4"/>
        <v>0.12575021434695627</v>
      </c>
      <c r="T86" s="103">
        <v>1628</v>
      </c>
      <c r="U86" s="75">
        <v>128</v>
      </c>
      <c r="V86" s="13">
        <f t="shared" si="5"/>
        <v>7.8624078624078622E-2</v>
      </c>
      <c r="W86" s="103">
        <v>545</v>
      </c>
      <c r="X86" s="75">
        <v>32</v>
      </c>
      <c r="Y86" s="13">
        <f t="shared" si="6"/>
        <v>5.8715596330275233E-2</v>
      </c>
      <c r="Z86" s="103">
        <f t="shared" si="27"/>
        <v>16675</v>
      </c>
      <c r="AA86" s="75">
        <f t="shared" si="27"/>
        <v>2708</v>
      </c>
      <c r="AB86" s="13">
        <f t="shared" si="8"/>
        <v>0.16239880059970016</v>
      </c>
      <c r="AC86" s="98"/>
      <c r="AD86" s="272"/>
      <c r="AE86" s="342"/>
      <c r="AF86" s="160" t="s">
        <v>74</v>
      </c>
      <c r="AG86" s="225">
        <v>16251</v>
      </c>
      <c r="AH86" s="40">
        <v>2507</v>
      </c>
      <c r="AI86" s="91">
        <v>0.15426742969663404</v>
      </c>
    </row>
    <row r="87" spans="2:35" s="12" customFormat="1" ht="13.5" customHeight="1">
      <c r="B87" s="262">
        <v>28</v>
      </c>
      <c r="C87" s="329" t="s">
        <v>37</v>
      </c>
      <c r="D87" s="80" t="s">
        <v>229</v>
      </c>
      <c r="E87" s="101">
        <v>49</v>
      </c>
      <c r="F87" s="79">
        <v>8</v>
      </c>
      <c r="G87" s="77">
        <f t="shared" si="0"/>
        <v>0.16326530612244897</v>
      </c>
      <c r="H87" s="101">
        <v>131</v>
      </c>
      <c r="I87" s="79">
        <v>13</v>
      </c>
      <c r="J87" s="77">
        <f t="shared" si="1"/>
        <v>9.9236641221374045E-2</v>
      </c>
      <c r="K87" s="101">
        <v>5560</v>
      </c>
      <c r="L87" s="79">
        <v>1158</v>
      </c>
      <c r="M87" s="77">
        <f t="shared" si="2"/>
        <v>0.20827338129496403</v>
      </c>
      <c r="N87" s="101">
        <v>4541</v>
      </c>
      <c r="O87" s="79">
        <v>788</v>
      </c>
      <c r="P87" s="77">
        <f t="shared" si="3"/>
        <v>0.1735300594582691</v>
      </c>
      <c r="Q87" s="101">
        <v>2406</v>
      </c>
      <c r="R87" s="79">
        <v>264</v>
      </c>
      <c r="S87" s="77">
        <f t="shared" si="4"/>
        <v>0.10972568578553615</v>
      </c>
      <c r="T87" s="101">
        <v>951</v>
      </c>
      <c r="U87" s="79">
        <v>56</v>
      </c>
      <c r="V87" s="77">
        <f t="shared" si="5"/>
        <v>5.8885383806519455E-2</v>
      </c>
      <c r="W87" s="101">
        <v>312</v>
      </c>
      <c r="X87" s="79">
        <v>16</v>
      </c>
      <c r="Y87" s="77">
        <f t="shared" si="6"/>
        <v>5.128205128205128E-2</v>
      </c>
      <c r="Z87" s="101">
        <f t="shared" si="27"/>
        <v>13950</v>
      </c>
      <c r="AA87" s="79">
        <f t="shared" si="27"/>
        <v>2303</v>
      </c>
      <c r="AB87" s="77">
        <f t="shared" si="8"/>
        <v>0.16508960573476703</v>
      </c>
      <c r="AC87" s="98"/>
      <c r="AD87" s="272">
        <v>28</v>
      </c>
      <c r="AE87" s="342" t="s">
        <v>37</v>
      </c>
      <c r="AF87" s="11" t="s">
        <v>229</v>
      </c>
      <c r="AG87" s="225">
        <v>13230</v>
      </c>
      <c r="AH87" s="40">
        <v>2171</v>
      </c>
      <c r="AI87" s="91">
        <v>0.16409674981103553</v>
      </c>
    </row>
    <row r="88" spans="2:35" s="12" customFormat="1" ht="13.5" customHeight="1">
      <c r="B88" s="263"/>
      <c r="C88" s="330"/>
      <c r="D88" s="66" t="s">
        <v>242</v>
      </c>
      <c r="E88" s="116">
        <v>0</v>
      </c>
      <c r="F88" s="65">
        <v>0</v>
      </c>
      <c r="G88" s="64" t="str">
        <f t="shared" si="0"/>
        <v>-</v>
      </c>
      <c r="H88" s="116">
        <v>0</v>
      </c>
      <c r="I88" s="65">
        <v>0</v>
      </c>
      <c r="J88" s="64" t="str">
        <f t="shared" si="1"/>
        <v>-</v>
      </c>
      <c r="K88" s="116">
        <v>16</v>
      </c>
      <c r="L88" s="65">
        <v>2</v>
      </c>
      <c r="M88" s="64">
        <f t="shared" si="2"/>
        <v>0.125</v>
      </c>
      <c r="N88" s="116">
        <v>13</v>
      </c>
      <c r="O88" s="65">
        <v>0</v>
      </c>
      <c r="P88" s="64">
        <f t="shared" si="3"/>
        <v>0</v>
      </c>
      <c r="Q88" s="116">
        <v>5</v>
      </c>
      <c r="R88" s="65">
        <v>0</v>
      </c>
      <c r="S88" s="64">
        <f t="shared" si="4"/>
        <v>0</v>
      </c>
      <c r="T88" s="116">
        <v>6</v>
      </c>
      <c r="U88" s="65">
        <v>1</v>
      </c>
      <c r="V88" s="64">
        <f t="shared" si="5"/>
        <v>0.16666666666666666</v>
      </c>
      <c r="W88" s="116">
        <v>1</v>
      </c>
      <c r="X88" s="65">
        <v>0</v>
      </c>
      <c r="Y88" s="64">
        <f t="shared" si="6"/>
        <v>0</v>
      </c>
      <c r="Z88" s="116">
        <f t="shared" si="27"/>
        <v>41</v>
      </c>
      <c r="AA88" s="65">
        <f t="shared" si="27"/>
        <v>3</v>
      </c>
      <c r="AB88" s="64">
        <f t="shared" si="8"/>
        <v>7.3170731707317069E-2</v>
      </c>
      <c r="AC88" s="98"/>
      <c r="AD88" s="272"/>
      <c r="AE88" s="342"/>
      <c r="AF88" s="11" t="s">
        <v>242</v>
      </c>
      <c r="AG88" s="225">
        <v>36</v>
      </c>
      <c r="AH88" s="40">
        <v>1</v>
      </c>
      <c r="AI88" s="91">
        <v>2.7777777777777776E-2</v>
      </c>
    </row>
    <row r="89" spans="2:35" s="12" customFormat="1" ht="13.5" customHeight="1">
      <c r="B89" s="264"/>
      <c r="C89" s="332"/>
      <c r="D89" s="76" t="s">
        <v>74</v>
      </c>
      <c r="E89" s="75">
        <v>49</v>
      </c>
      <c r="F89" s="75">
        <v>8</v>
      </c>
      <c r="G89" s="13">
        <f t="shared" si="0"/>
        <v>0.16326530612244897</v>
      </c>
      <c r="H89" s="103">
        <v>131</v>
      </c>
      <c r="I89" s="75">
        <v>13</v>
      </c>
      <c r="J89" s="13">
        <f t="shared" si="1"/>
        <v>9.9236641221374045E-2</v>
      </c>
      <c r="K89" s="103">
        <v>5576</v>
      </c>
      <c r="L89" s="75">
        <v>1160</v>
      </c>
      <c r="M89" s="13">
        <f t="shared" si="2"/>
        <v>0.20803443328550933</v>
      </c>
      <c r="N89" s="103">
        <v>4554</v>
      </c>
      <c r="O89" s="75">
        <v>788</v>
      </c>
      <c r="P89" s="13">
        <f t="shared" si="3"/>
        <v>0.17303469477382522</v>
      </c>
      <c r="Q89" s="103">
        <v>2411</v>
      </c>
      <c r="R89" s="75">
        <v>264</v>
      </c>
      <c r="S89" s="13">
        <f t="shared" si="4"/>
        <v>0.10949813355454169</v>
      </c>
      <c r="T89" s="103">
        <v>957</v>
      </c>
      <c r="U89" s="75">
        <v>57</v>
      </c>
      <c r="V89" s="13">
        <f t="shared" si="5"/>
        <v>5.9561128526645767E-2</v>
      </c>
      <c r="W89" s="103">
        <v>313</v>
      </c>
      <c r="X89" s="75">
        <v>16</v>
      </c>
      <c r="Y89" s="13">
        <f t="shared" si="6"/>
        <v>5.1118210862619806E-2</v>
      </c>
      <c r="Z89" s="103">
        <f t="shared" si="27"/>
        <v>13991</v>
      </c>
      <c r="AA89" s="75">
        <f t="shared" si="27"/>
        <v>2306</v>
      </c>
      <c r="AB89" s="13">
        <f t="shared" si="8"/>
        <v>0.16482024158387534</v>
      </c>
      <c r="AC89" s="98"/>
      <c r="AD89" s="272"/>
      <c r="AE89" s="342"/>
      <c r="AF89" s="160" t="s">
        <v>74</v>
      </c>
      <c r="AG89" s="225">
        <v>13266</v>
      </c>
      <c r="AH89" s="40">
        <v>2172</v>
      </c>
      <c r="AI89" s="91">
        <v>0.16372682044323836</v>
      </c>
    </row>
    <row r="90" spans="2:35" s="12" customFormat="1" ht="13.5" customHeight="1">
      <c r="B90" s="262">
        <v>29</v>
      </c>
      <c r="C90" s="329" t="s">
        <v>38</v>
      </c>
      <c r="D90" s="80" t="s">
        <v>229</v>
      </c>
      <c r="E90" s="101">
        <v>34</v>
      </c>
      <c r="F90" s="79">
        <v>6</v>
      </c>
      <c r="G90" s="77">
        <f t="shared" si="0"/>
        <v>0.17647058823529413</v>
      </c>
      <c r="H90" s="101">
        <v>93</v>
      </c>
      <c r="I90" s="79">
        <v>6</v>
      </c>
      <c r="J90" s="77">
        <f t="shared" si="1"/>
        <v>6.4516129032258063E-2</v>
      </c>
      <c r="K90" s="101">
        <v>4242</v>
      </c>
      <c r="L90" s="79">
        <v>949</v>
      </c>
      <c r="M90" s="77">
        <f t="shared" si="2"/>
        <v>0.22371522866572371</v>
      </c>
      <c r="N90" s="101">
        <v>3866</v>
      </c>
      <c r="O90" s="79">
        <v>852</v>
      </c>
      <c r="P90" s="77">
        <f t="shared" si="3"/>
        <v>0.22038282462493533</v>
      </c>
      <c r="Q90" s="101">
        <v>2356</v>
      </c>
      <c r="R90" s="79">
        <v>361</v>
      </c>
      <c r="S90" s="77">
        <f t="shared" si="4"/>
        <v>0.15322580645161291</v>
      </c>
      <c r="T90" s="101">
        <v>998</v>
      </c>
      <c r="U90" s="79">
        <v>99</v>
      </c>
      <c r="V90" s="77">
        <f t="shared" si="5"/>
        <v>9.9198396793587176E-2</v>
      </c>
      <c r="W90" s="101">
        <v>305</v>
      </c>
      <c r="X90" s="79">
        <v>19</v>
      </c>
      <c r="Y90" s="77">
        <f t="shared" si="6"/>
        <v>6.2295081967213117E-2</v>
      </c>
      <c r="Z90" s="101">
        <f t="shared" si="27"/>
        <v>11894</v>
      </c>
      <c r="AA90" s="79">
        <f t="shared" si="27"/>
        <v>2292</v>
      </c>
      <c r="AB90" s="77">
        <f t="shared" si="8"/>
        <v>0.19270220279132336</v>
      </c>
      <c r="AC90" s="98"/>
      <c r="AD90" s="272">
        <v>29</v>
      </c>
      <c r="AE90" s="342" t="s">
        <v>38</v>
      </c>
      <c r="AF90" s="11" t="s">
        <v>229</v>
      </c>
      <c r="AG90" s="225">
        <v>11524</v>
      </c>
      <c r="AH90" s="40">
        <v>2091</v>
      </c>
      <c r="AI90" s="91">
        <v>0.18144741409232906</v>
      </c>
    </row>
    <row r="91" spans="2:35" s="12" customFormat="1" ht="13.5" customHeight="1">
      <c r="B91" s="263"/>
      <c r="C91" s="330"/>
      <c r="D91" s="66" t="s">
        <v>242</v>
      </c>
      <c r="E91" s="116">
        <v>0</v>
      </c>
      <c r="F91" s="65">
        <v>0</v>
      </c>
      <c r="G91" s="64" t="str">
        <f t="shared" si="0"/>
        <v>-</v>
      </c>
      <c r="H91" s="116">
        <v>1</v>
      </c>
      <c r="I91" s="65">
        <v>0</v>
      </c>
      <c r="J91" s="64">
        <f t="shared" si="1"/>
        <v>0</v>
      </c>
      <c r="K91" s="116">
        <v>14</v>
      </c>
      <c r="L91" s="65">
        <v>1</v>
      </c>
      <c r="M91" s="64">
        <f t="shared" si="2"/>
        <v>7.1428571428571425E-2</v>
      </c>
      <c r="N91" s="116">
        <v>18</v>
      </c>
      <c r="O91" s="65">
        <v>2</v>
      </c>
      <c r="P91" s="64">
        <f t="shared" si="3"/>
        <v>0.1111111111111111</v>
      </c>
      <c r="Q91" s="116">
        <v>11</v>
      </c>
      <c r="R91" s="65">
        <v>0</v>
      </c>
      <c r="S91" s="64">
        <f t="shared" si="4"/>
        <v>0</v>
      </c>
      <c r="T91" s="116">
        <v>11</v>
      </c>
      <c r="U91" s="65">
        <v>0</v>
      </c>
      <c r="V91" s="64">
        <f t="shared" si="5"/>
        <v>0</v>
      </c>
      <c r="W91" s="116">
        <v>5</v>
      </c>
      <c r="X91" s="65">
        <v>0</v>
      </c>
      <c r="Y91" s="64">
        <f t="shared" si="6"/>
        <v>0</v>
      </c>
      <c r="Z91" s="116">
        <f t="shared" si="27"/>
        <v>60</v>
      </c>
      <c r="AA91" s="65">
        <f t="shared" si="27"/>
        <v>3</v>
      </c>
      <c r="AB91" s="64">
        <f t="shared" si="8"/>
        <v>0.05</v>
      </c>
      <c r="AC91" s="98"/>
      <c r="AD91" s="272"/>
      <c r="AE91" s="342"/>
      <c r="AF91" s="11" t="s">
        <v>242</v>
      </c>
      <c r="AG91" s="225">
        <v>66</v>
      </c>
      <c r="AH91" s="40">
        <v>3</v>
      </c>
      <c r="AI91" s="91">
        <v>4.5454545454545456E-2</v>
      </c>
    </row>
    <row r="92" spans="2:35" s="12" customFormat="1" ht="13.5" customHeight="1">
      <c r="B92" s="264"/>
      <c r="C92" s="332"/>
      <c r="D92" s="76" t="s">
        <v>74</v>
      </c>
      <c r="E92" s="75">
        <v>34</v>
      </c>
      <c r="F92" s="75">
        <v>6</v>
      </c>
      <c r="G92" s="13">
        <f t="shared" si="0"/>
        <v>0.17647058823529413</v>
      </c>
      <c r="H92" s="103">
        <v>94</v>
      </c>
      <c r="I92" s="75">
        <v>6</v>
      </c>
      <c r="J92" s="13">
        <f t="shared" si="1"/>
        <v>6.3829787234042548E-2</v>
      </c>
      <c r="K92" s="103">
        <v>4256</v>
      </c>
      <c r="L92" s="75">
        <v>950</v>
      </c>
      <c r="M92" s="13">
        <f t="shared" si="2"/>
        <v>0.22321428571428573</v>
      </c>
      <c r="N92" s="103">
        <v>3884</v>
      </c>
      <c r="O92" s="75">
        <v>854</v>
      </c>
      <c r="P92" s="13">
        <f t="shared" si="3"/>
        <v>0.21987641606591143</v>
      </c>
      <c r="Q92" s="103">
        <v>2367</v>
      </c>
      <c r="R92" s="75">
        <v>361</v>
      </c>
      <c r="S92" s="13">
        <f t="shared" si="4"/>
        <v>0.15251373046049851</v>
      </c>
      <c r="T92" s="103">
        <v>1009</v>
      </c>
      <c r="U92" s="75">
        <v>99</v>
      </c>
      <c r="V92" s="13">
        <f t="shared" si="5"/>
        <v>9.8116947472745297E-2</v>
      </c>
      <c r="W92" s="103">
        <v>310</v>
      </c>
      <c r="X92" s="75">
        <v>19</v>
      </c>
      <c r="Y92" s="13">
        <f t="shared" si="6"/>
        <v>6.1290322580645158E-2</v>
      </c>
      <c r="Z92" s="103">
        <f t="shared" si="27"/>
        <v>11954</v>
      </c>
      <c r="AA92" s="75">
        <f t="shared" si="27"/>
        <v>2295</v>
      </c>
      <c r="AB92" s="13">
        <f t="shared" si="8"/>
        <v>0.19198594612681946</v>
      </c>
      <c r="AC92" s="98"/>
      <c r="AD92" s="272"/>
      <c r="AE92" s="342"/>
      <c r="AF92" s="160" t="s">
        <v>74</v>
      </c>
      <c r="AG92" s="225">
        <v>11590</v>
      </c>
      <c r="AH92" s="40">
        <v>2094</v>
      </c>
      <c r="AI92" s="91">
        <v>0.18067299396031061</v>
      </c>
    </row>
    <row r="93" spans="2:35" s="12" customFormat="1" ht="13.5" customHeight="1">
      <c r="B93" s="262">
        <v>30</v>
      </c>
      <c r="C93" s="329" t="s">
        <v>39</v>
      </c>
      <c r="D93" s="80" t="s">
        <v>229</v>
      </c>
      <c r="E93" s="101">
        <v>39</v>
      </c>
      <c r="F93" s="79">
        <v>2</v>
      </c>
      <c r="G93" s="77">
        <f t="shared" si="0"/>
        <v>5.128205128205128E-2</v>
      </c>
      <c r="H93" s="101">
        <v>107</v>
      </c>
      <c r="I93" s="79">
        <v>11</v>
      </c>
      <c r="J93" s="77">
        <f t="shared" si="1"/>
        <v>0.10280373831775701</v>
      </c>
      <c r="K93" s="101">
        <v>5509</v>
      </c>
      <c r="L93" s="79">
        <v>1271</v>
      </c>
      <c r="M93" s="77">
        <f t="shared" si="2"/>
        <v>0.23071337810854964</v>
      </c>
      <c r="N93" s="101">
        <v>5047</v>
      </c>
      <c r="O93" s="79">
        <v>936</v>
      </c>
      <c r="P93" s="77">
        <f t="shared" si="3"/>
        <v>0.18545670695462652</v>
      </c>
      <c r="Q93" s="101">
        <v>3324</v>
      </c>
      <c r="R93" s="79">
        <v>498</v>
      </c>
      <c r="S93" s="77">
        <f t="shared" si="4"/>
        <v>0.14981949458483754</v>
      </c>
      <c r="T93" s="101">
        <v>1400</v>
      </c>
      <c r="U93" s="79">
        <v>115</v>
      </c>
      <c r="V93" s="77">
        <f t="shared" si="5"/>
        <v>8.2142857142857142E-2</v>
      </c>
      <c r="W93" s="101">
        <v>479</v>
      </c>
      <c r="X93" s="79">
        <v>24</v>
      </c>
      <c r="Y93" s="77">
        <f t="shared" si="6"/>
        <v>5.0104384133611693E-2</v>
      </c>
      <c r="Z93" s="101">
        <f t="shared" si="27"/>
        <v>15905</v>
      </c>
      <c r="AA93" s="79">
        <f t="shared" si="27"/>
        <v>2857</v>
      </c>
      <c r="AB93" s="77">
        <f t="shared" si="8"/>
        <v>0.17962904746934927</v>
      </c>
      <c r="AC93" s="98"/>
      <c r="AD93" s="272">
        <v>30</v>
      </c>
      <c r="AE93" s="342" t="s">
        <v>39</v>
      </c>
      <c r="AF93" s="11" t="s">
        <v>229</v>
      </c>
      <c r="AG93" s="225">
        <v>15241</v>
      </c>
      <c r="AH93" s="40">
        <v>2515</v>
      </c>
      <c r="AI93" s="91">
        <v>0.16501541893576538</v>
      </c>
    </row>
    <row r="94" spans="2:35" s="12" customFormat="1" ht="13.5" customHeight="1">
      <c r="B94" s="263"/>
      <c r="C94" s="330"/>
      <c r="D94" s="66" t="s">
        <v>242</v>
      </c>
      <c r="E94" s="116">
        <v>1</v>
      </c>
      <c r="F94" s="65">
        <v>0</v>
      </c>
      <c r="G94" s="64">
        <f t="shared" si="0"/>
        <v>0</v>
      </c>
      <c r="H94" s="116">
        <v>0</v>
      </c>
      <c r="I94" s="65">
        <v>0</v>
      </c>
      <c r="J94" s="64" t="str">
        <f t="shared" si="1"/>
        <v>-</v>
      </c>
      <c r="K94" s="116">
        <v>21</v>
      </c>
      <c r="L94" s="65">
        <v>3</v>
      </c>
      <c r="M94" s="64">
        <f t="shared" si="2"/>
        <v>0.14285714285714285</v>
      </c>
      <c r="N94" s="116">
        <v>15</v>
      </c>
      <c r="O94" s="65">
        <v>0</v>
      </c>
      <c r="P94" s="64">
        <f t="shared" si="3"/>
        <v>0</v>
      </c>
      <c r="Q94" s="116">
        <v>24</v>
      </c>
      <c r="R94" s="65">
        <v>0</v>
      </c>
      <c r="S94" s="64">
        <f t="shared" si="4"/>
        <v>0</v>
      </c>
      <c r="T94" s="116">
        <v>16</v>
      </c>
      <c r="U94" s="65">
        <v>0</v>
      </c>
      <c r="V94" s="64">
        <f t="shared" si="5"/>
        <v>0</v>
      </c>
      <c r="W94" s="116">
        <v>4</v>
      </c>
      <c r="X94" s="65">
        <v>0</v>
      </c>
      <c r="Y94" s="64">
        <f t="shared" si="6"/>
        <v>0</v>
      </c>
      <c r="Z94" s="116">
        <f t="shared" si="27"/>
        <v>81</v>
      </c>
      <c r="AA94" s="65">
        <f t="shared" si="27"/>
        <v>3</v>
      </c>
      <c r="AB94" s="64">
        <f t="shared" si="8"/>
        <v>3.7037037037037035E-2</v>
      </c>
      <c r="AC94" s="98"/>
      <c r="AD94" s="272"/>
      <c r="AE94" s="342"/>
      <c r="AF94" s="11" t="s">
        <v>242</v>
      </c>
      <c r="AG94" s="225">
        <v>81</v>
      </c>
      <c r="AH94" s="40">
        <v>1</v>
      </c>
      <c r="AI94" s="91">
        <v>1.2345679012345678E-2</v>
      </c>
    </row>
    <row r="95" spans="2:35" s="12" customFormat="1" ht="13.5" customHeight="1">
      <c r="B95" s="264"/>
      <c r="C95" s="332"/>
      <c r="D95" s="76" t="s">
        <v>74</v>
      </c>
      <c r="E95" s="75">
        <v>40</v>
      </c>
      <c r="F95" s="75">
        <v>2</v>
      </c>
      <c r="G95" s="13">
        <f t="shared" si="0"/>
        <v>0.05</v>
      </c>
      <c r="H95" s="103">
        <v>107</v>
      </c>
      <c r="I95" s="75">
        <v>11</v>
      </c>
      <c r="J95" s="13">
        <f t="shared" si="1"/>
        <v>0.10280373831775701</v>
      </c>
      <c r="K95" s="103">
        <v>5530</v>
      </c>
      <c r="L95" s="75">
        <v>1274</v>
      </c>
      <c r="M95" s="13">
        <f t="shared" si="2"/>
        <v>0.23037974683544304</v>
      </c>
      <c r="N95" s="103">
        <v>5062</v>
      </c>
      <c r="O95" s="75">
        <v>936</v>
      </c>
      <c r="P95" s="13">
        <f t="shared" si="3"/>
        <v>0.18490715132358751</v>
      </c>
      <c r="Q95" s="103">
        <v>3348</v>
      </c>
      <c r="R95" s="75">
        <v>498</v>
      </c>
      <c r="S95" s="13">
        <f t="shared" si="4"/>
        <v>0.14874551971326164</v>
      </c>
      <c r="T95" s="103">
        <v>1416</v>
      </c>
      <c r="U95" s="75">
        <v>115</v>
      </c>
      <c r="V95" s="13">
        <f t="shared" si="5"/>
        <v>8.1214689265536724E-2</v>
      </c>
      <c r="W95" s="103">
        <v>483</v>
      </c>
      <c r="X95" s="75">
        <v>24</v>
      </c>
      <c r="Y95" s="13">
        <f t="shared" si="6"/>
        <v>4.9689440993788817E-2</v>
      </c>
      <c r="Z95" s="103">
        <f t="shared" si="27"/>
        <v>15986</v>
      </c>
      <c r="AA95" s="75">
        <f t="shared" si="27"/>
        <v>2860</v>
      </c>
      <c r="AB95" s="13">
        <f t="shared" si="8"/>
        <v>0.17890654322532215</v>
      </c>
      <c r="AC95" s="98"/>
      <c r="AD95" s="272"/>
      <c r="AE95" s="342"/>
      <c r="AF95" s="160" t="s">
        <v>74</v>
      </c>
      <c r="AG95" s="225">
        <v>15322</v>
      </c>
      <c r="AH95" s="40">
        <v>2516</v>
      </c>
      <c r="AI95" s="91">
        <v>0.16420832789453074</v>
      </c>
    </row>
    <row r="96" spans="2:35" s="12" customFormat="1" ht="13.5" customHeight="1">
      <c r="B96" s="262">
        <v>31</v>
      </c>
      <c r="C96" s="329" t="s">
        <v>40</v>
      </c>
      <c r="D96" s="80" t="s">
        <v>229</v>
      </c>
      <c r="E96" s="101">
        <v>72</v>
      </c>
      <c r="F96" s="79">
        <v>7</v>
      </c>
      <c r="G96" s="77">
        <f t="shared" si="0"/>
        <v>9.7222222222222224E-2</v>
      </c>
      <c r="H96" s="101">
        <v>220</v>
      </c>
      <c r="I96" s="79">
        <v>24</v>
      </c>
      <c r="J96" s="77">
        <f t="shared" si="1"/>
        <v>0.10909090909090909</v>
      </c>
      <c r="K96" s="101">
        <v>7941</v>
      </c>
      <c r="L96" s="79">
        <v>1863</v>
      </c>
      <c r="M96" s="77">
        <f t="shared" si="2"/>
        <v>0.23460521344918775</v>
      </c>
      <c r="N96" s="101">
        <v>6776</v>
      </c>
      <c r="O96" s="79">
        <v>1479</v>
      </c>
      <c r="P96" s="77">
        <f t="shared" si="3"/>
        <v>0.21827036599763872</v>
      </c>
      <c r="Q96" s="101">
        <v>3698</v>
      </c>
      <c r="R96" s="79">
        <v>522</v>
      </c>
      <c r="S96" s="77">
        <f t="shared" si="4"/>
        <v>0.14115738236884803</v>
      </c>
      <c r="T96" s="101">
        <v>1412</v>
      </c>
      <c r="U96" s="79">
        <v>170</v>
      </c>
      <c r="V96" s="77">
        <f t="shared" si="5"/>
        <v>0.12039660056657224</v>
      </c>
      <c r="W96" s="101">
        <v>444</v>
      </c>
      <c r="X96" s="79">
        <v>31</v>
      </c>
      <c r="Y96" s="77">
        <f t="shared" si="6"/>
        <v>6.9819819819819814E-2</v>
      </c>
      <c r="Z96" s="101">
        <f t="shared" si="27"/>
        <v>20563</v>
      </c>
      <c r="AA96" s="79">
        <f t="shared" si="27"/>
        <v>4096</v>
      </c>
      <c r="AB96" s="77">
        <f t="shared" si="8"/>
        <v>0.19919272479696543</v>
      </c>
      <c r="AC96" s="98"/>
      <c r="AD96" s="272">
        <v>31</v>
      </c>
      <c r="AE96" s="342" t="s">
        <v>40</v>
      </c>
      <c r="AF96" s="11" t="s">
        <v>229</v>
      </c>
      <c r="AG96" s="225">
        <v>19623</v>
      </c>
      <c r="AH96" s="40">
        <v>3692</v>
      </c>
      <c r="AI96" s="91">
        <v>0.18814656270702748</v>
      </c>
    </row>
    <row r="97" spans="2:37" s="12" customFormat="1" ht="13.5" customHeight="1">
      <c r="B97" s="263"/>
      <c r="C97" s="330"/>
      <c r="D97" s="66" t="s">
        <v>242</v>
      </c>
      <c r="E97" s="116">
        <v>0</v>
      </c>
      <c r="F97" s="65">
        <v>0</v>
      </c>
      <c r="G97" s="64" t="str">
        <f t="shared" si="0"/>
        <v>-</v>
      </c>
      <c r="H97" s="116">
        <v>0</v>
      </c>
      <c r="I97" s="65">
        <v>0</v>
      </c>
      <c r="J97" s="64" t="str">
        <f t="shared" si="1"/>
        <v>-</v>
      </c>
      <c r="K97" s="116">
        <v>35</v>
      </c>
      <c r="L97" s="65">
        <v>1</v>
      </c>
      <c r="M97" s="64">
        <f t="shared" si="2"/>
        <v>2.8571428571428571E-2</v>
      </c>
      <c r="N97" s="116">
        <v>41</v>
      </c>
      <c r="O97" s="65">
        <v>3</v>
      </c>
      <c r="P97" s="64">
        <f t="shared" si="3"/>
        <v>7.3170731707317069E-2</v>
      </c>
      <c r="Q97" s="116">
        <v>29</v>
      </c>
      <c r="R97" s="65">
        <v>0</v>
      </c>
      <c r="S97" s="64">
        <f t="shared" si="4"/>
        <v>0</v>
      </c>
      <c r="T97" s="116">
        <v>14</v>
      </c>
      <c r="U97" s="65">
        <v>1</v>
      </c>
      <c r="V97" s="64">
        <f t="shared" si="5"/>
        <v>7.1428571428571425E-2</v>
      </c>
      <c r="W97" s="116">
        <v>2</v>
      </c>
      <c r="X97" s="65">
        <v>0</v>
      </c>
      <c r="Y97" s="64">
        <f t="shared" si="6"/>
        <v>0</v>
      </c>
      <c r="Z97" s="116">
        <f t="shared" si="27"/>
        <v>121</v>
      </c>
      <c r="AA97" s="65">
        <f t="shared" si="27"/>
        <v>5</v>
      </c>
      <c r="AB97" s="64">
        <f t="shared" si="8"/>
        <v>4.1322314049586778E-2</v>
      </c>
      <c r="AC97" s="98"/>
      <c r="AD97" s="272"/>
      <c r="AE97" s="342"/>
      <c r="AF97" s="11" t="s">
        <v>242</v>
      </c>
      <c r="AG97" s="225">
        <v>119</v>
      </c>
      <c r="AH97" s="40">
        <v>4</v>
      </c>
      <c r="AI97" s="91">
        <v>3.3613445378151259E-2</v>
      </c>
      <c r="AK97" s="2"/>
    </row>
    <row r="98" spans="2:37" s="12" customFormat="1" ht="13.5" customHeight="1">
      <c r="B98" s="264"/>
      <c r="C98" s="332"/>
      <c r="D98" s="76" t="s">
        <v>74</v>
      </c>
      <c r="E98" s="75">
        <v>72</v>
      </c>
      <c r="F98" s="75">
        <v>7</v>
      </c>
      <c r="G98" s="13">
        <f t="shared" si="0"/>
        <v>9.7222222222222224E-2</v>
      </c>
      <c r="H98" s="103">
        <v>220</v>
      </c>
      <c r="I98" s="75">
        <v>24</v>
      </c>
      <c r="J98" s="13">
        <f t="shared" si="1"/>
        <v>0.10909090909090909</v>
      </c>
      <c r="K98" s="103">
        <v>7976</v>
      </c>
      <c r="L98" s="75">
        <v>1864</v>
      </c>
      <c r="M98" s="13">
        <f t="shared" si="2"/>
        <v>0.2337011033099298</v>
      </c>
      <c r="N98" s="103">
        <v>6817</v>
      </c>
      <c r="O98" s="75">
        <v>1482</v>
      </c>
      <c r="P98" s="13">
        <f t="shared" si="3"/>
        <v>0.21739768226492592</v>
      </c>
      <c r="Q98" s="103">
        <v>3727</v>
      </c>
      <c r="R98" s="75">
        <v>522</v>
      </c>
      <c r="S98" s="13">
        <f t="shared" si="4"/>
        <v>0.14005902870941775</v>
      </c>
      <c r="T98" s="103">
        <v>1426</v>
      </c>
      <c r="U98" s="75">
        <v>171</v>
      </c>
      <c r="V98" s="13">
        <f t="shared" si="5"/>
        <v>0.11991584852734923</v>
      </c>
      <c r="W98" s="103">
        <v>446</v>
      </c>
      <c r="X98" s="75">
        <v>31</v>
      </c>
      <c r="Y98" s="13">
        <f t="shared" si="6"/>
        <v>6.9506726457399109E-2</v>
      </c>
      <c r="Z98" s="103">
        <f t="shared" si="27"/>
        <v>20684</v>
      </c>
      <c r="AA98" s="75">
        <f t="shared" si="27"/>
        <v>4101</v>
      </c>
      <c r="AB98" s="13">
        <f t="shared" si="8"/>
        <v>0.19826919357957842</v>
      </c>
      <c r="AC98" s="98"/>
      <c r="AD98" s="272"/>
      <c r="AE98" s="342"/>
      <c r="AF98" s="160" t="s">
        <v>74</v>
      </c>
      <c r="AG98" s="225">
        <v>19742</v>
      </c>
      <c r="AH98" s="40">
        <v>3696</v>
      </c>
      <c r="AI98" s="91">
        <v>0.18721507446054098</v>
      </c>
      <c r="AK98" s="87"/>
    </row>
    <row r="99" spans="2:37" s="12" customFormat="1" ht="13.5" customHeight="1">
      <c r="B99" s="262">
        <v>32</v>
      </c>
      <c r="C99" s="329" t="s">
        <v>41</v>
      </c>
      <c r="D99" s="80" t="s">
        <v>229</v>
      </c>
      <c r="E99" s="101">
        <v>43</v>
      </c>
      <c r="F99" s="79">
        <v>5</v>
      </c>
      <c r="G99" s="77">
        <f t="shared" si="0"/>
        <v>0.11627906976744186</v>
      </c>
      <c r="H99" s="101">
        <v>144</v>
      </c>
      <c r="I99" s="79">
        <v>25</v>
      </c>
      <c r="J99" s="77">
        <f t="shared" si="1"/>
        <v>0.1736111111111111</v>
      </c>
      <c r="K99" s="101">
        <v>6130</v>
      </c>
      <c r="L99" s="79">
        <v>1358</v>
      </c>
      <c r="M99" s="77">
        <f t="shared" si="2"/>
        <v>0.22153344208809136</v>
      </c>
      <c r="N99" s="101">
        <v>5781</v>
      </c>
      <c r="O99" s="79">
        <v>1148</v>
      </c>
      <c r="P99" s="77">
        <f t="shared" si="3"/>
        <v>0.19858156028368795</v>
      </c>
      <c r="Q99" s="101">
        <v>3572</v>
      </c>
      <c r="R99" s="79">
        <v>499</v>
      </c>
      <c r="S99" s="77">
        <f t="shared" si="4"/>
        <v>0.13969764837625981</v>
      </c>
      <c r="T99" s="101">
        <v>1418</v>
      </c>
      <c r="U99" s="79">
        <v>104</v>
      </c>
      <c r="V99" s="77">
        <f t="shared" si="5"/>
        <v>7.334273624823695E-2</v>
      </c>
      <c r="W99" s="101">
        <v>421</v>
      </c>
      <c r="X99" s="79">
        <v>20</v>
      </c>
      <c r="Y99" s="77">
        <f t="shared" si="6"/>
        <v>4.7505938242280284E-2</v>
      </c>
      <c r="Z99" s="101">
        <f t="shared" si="27"/>
        <v>17509</v>
      </c>
      <c r="AA99" s="79">
        <f t="shared" si="27"/>
        <v>3159</v>
      </c>
      <c r="AB99" s="77">
        <f t="shared" si="8"/>
        <v>0.18042149751556341</v>
      </c>
      <c r="AC99" s="98"/>
      <c r="AD99" s="272">
        <v>32</v>
      </c>
      <c r="AE99" s="342" t="s">
        <v>41</v>
      </c>
      <c r="AF99" s="11" t="s">
        <v>229</v>
      </c>
      <c r="AG99" s="225">
        <v>17100</v>
      </c>
      <c r="AH99" s="40">
        <v>2946</v>
      </c>
      <c r="AI99" s="91">
        <v>0.17228070175438598</v>
      </c>
      <c r="AK99" s="87"/>
    </row>
    <row r="100" spans="2:37" s="12" customFormat="1" ht="13.5" customHeight="1">
      <c r="B100" s="263"/>
      <c r="C100" s="330"/>
      <c r="D100" s="66" t="s">
        <v>242</v>
      </c>
      <c r="E100" s="116">
        <v>1</v>
      </c>
      <c r="F100" s="65">
        <v>0</v>
      </c>
      <c r="G100" s="64">
        <f t="shared" si="0"/>
        <v>0</v>
      </c>
      <c r="H100" s="116">
        <v>0</v>
      </c>
      <c r="I100" s="65">
        <v>0</v>
      </c>
      <c r="J100" s="64" t="str">
        <f t="shared" si="1"/>
        <v>-</v>
      </c>
      <c r="K100" s="116">
        <v>16</v>
      </c>
      <c r="L100" s="65">
        <v>1</v>
      </c>
      <c r="M100" s="64">
        <f t="shared" si="2"/>
        <v>6.25E-2</v>
      </c>
      <c r="N100" s="116">
        <v>25</v>
      </c>
      <c r="O100" s="65">
        <v>0</v>
      </c>
      <c r="P100" s="64">
        <f t="shared" si="3"/>
        <v>0</v>
      </c>
      <c r="Q100" s="116">
        <v>24</v>
      </c>
      <c r="R100" s="65">
        <v>0</v>
      </c>
      <c r="S100" s="64">
        <f t="shared" si="4"/>
        <v>0</v>
      </c>
      <c r="T100" s="116">
        <v>11</v>
      </c>
      <c r="U100" s="65">
        <v>0</v>
      </c>
      <c r="V100" s="64">
        <f t="shared" si="5"/>
        <v>0</v>
      </c>
      <c r="W100" s="116">
        <v>5</v>
      </c>
      <c r="X100" s="65">
        <v>0</v>
      </c>
      <c r="Y100" s="64">
        <f t="shared" si="6"/>
        <v>0</v>
      </c>
      <c r="Z100" s="116">
        <f t="shared" si="27"/>
        <v>82</v>
      </c>
      <c r="AA100" s="65">
        <f t="shared" si="27"/>
        <v>1</v>
      </c>
      <c r="AB100" s="64">
        <f t="shared" si="8"/>
        <v>1.2195121951219513E-2</v>
      </c>
      <c r="AC100" s="98"/>
      <c r="AD100" s="272"/>
      <c r="AE100" s="342"/>
      <c r="AF100" s="11" t="s">
        <v>242</v>
      </c>
      <c r="AG100" s="225">
        <v>80</v>
      </c>
      <c r="AH100" s="40">
        <v>2</v>
      </c>
      <c r="AI100" s="91">
        <v>2.5000000000000001E-2</v>
      </c>
      <c r="AK100" s="87"/>
    </row>
    <row r="101" spans="2:37" s="12" customFormat="1" ht="13.5" customHeight="1">
      <c r="B101" s="264"/>
      <c r="C101" s="332"/>
      <c r="D101" s="76" t="s">
        <v>74</v>
      </c>
      <c r="E101" s="75">
        <v>44</v>
      </c>
      <c r="F101" s="75">
        <v>5</v>
      </c>
      <c r="G101" s="13">
        <f t="shared" si="0"/>
        <v>0.11363636363636363</v>
      </c>
      <c r="H101" s="103">
        <v>144</v>
      </c>
      <c r="I101" s="75">
        <v>25</v>
      </c>
      <c r="J101" s="13">
        <f t="shared" si="1"/>
        <v>0.1736111111111111</v>
      </c>
      <c r="K101" s="103">
        <v>6146</v>
      </c>
      <c r="L101" s="75">
        <v>1359</v>
      </c>
      <c r="M101" s="13">
        <f t="shared" si="2"/>
        <v>0.22111942726976896</v>
      </c>
      <c r="N101" s="103">
        <v>5806</v>
      </c>
      <c r="O101" s="75">
        <v>1148</v>
      </c>
      <c r="P101" s="13">
        <f t="shared" si="3"/>
        <v>0.19772648983809851</v>
      </c>
      <c r="Q101" s="103">
        <v>3596</v>
      </c>
      <c r="R101" s="75">
        <v>499</v>
      </c>
      <c r="S101" s="13">
        <f t="shared" si="4"/>
        <v>0.13876529477196886</v>
      </c>
      <c r="T101" s="103">
        <v>1429</v>
      </c>
      <c r="U101" s="75">
        <v>104</v>
      </c>
      <c r="V101" s="13">
        <f t="shared" si="5"/>
        <v>7.2778166550034995E-2</v>
      </c>
      <c r="W101" s="103">
        <v>426</v>
      </c>
      <c r="X101" s="75">
        <v>20</v>
      </c>
      <c r="Y101" s="13">
        <f t="shared" si="6"/>
        <v>4.6948356807511735E-2</v>
      </c>
      <c r="Z101" s="103">
        <f t="shared" si="27"/>
        <v>17591</v>
      </c>
      <c r="AA101" s="75">
        <f t="shared" si="27"/>
        <v>3160</v>
      </c>
      <c r="AB101" s="13">
        <f t="shared" si="8"/>
        <v>0.1796373145358422</v>
      </c>
      <c r="AC101" s="98"/>
      <c r="AD101" s="272"/>
      <c r="AE101" s="342"/>
      <c r="AF101" s="160" t="s">
        <v>74</v>
      </c>
      <c r="AG101" s="225">
        <v>17180</v>
      </c>
      <c r="AH101" s="40">
        <v>2948</v>
      </c>
      <c r="AI101" s="91">
        <v>0.17159487776484283</v>
      </c>
      <c r="AK101" s="87"/>
    </row>
    <row r="102" spans="2:37" s="12" customFormat="1" ht="13.5" customHeight="1">
      <c r="B102" s="262">
        <v>33</v>
      </c>
      <c r="C102" s="329" t="s">
        <v>42</v>
      </c>
      <c r="D102" s="80" t="s">
        <v>229</v>
      </c>
      <c r="E102" s="101">
        <v>10</v>
      </c>
      <c r="F102" s="79">
        <v>1</v>
      </c>
      <c r="G102" s="77">
        <f t="shared" si="0"/>
        <v>0.1</v>
      </c>
      <c r="H102" s="101">
        <v>41</v>
      </c>
      <c r="I102" s="79">
        <v>4</v>
      </c>
      <c r="J102" s="77">
        <f t="shared" si="1"/>
        <v>9.7560975609756101E-2</v>
      </c>
      <c r="K102" s="101">
        <v>1994</v>
      </c>
      <c r="L102" s="79">
        <v>527</v>
      </c>
      <c r="M102" s="77">
        <f t="shared" si="2"/>
        <v>0.26429287863590772</v>
      </c>
      <c r="N102" s="101">
        <v>1608</v>
      </c>
      <c r="O102" s="79">
        <v>353</v>
      </c>
      <c r="P102" s="77">
        <f t="shared" si="3"/>
        <v>0.21952736318407962</v>
      </c>
      <c r="Q102" s="101">
        <v>902</v>
      </c>
      <c r="R102" s="79">
        <v>180</v>
      </c>
      <c r="S102" s="77">
        <f t="shared" si="4"/>
        <v>0.19955654101995565</v>
      </c>
      <c r="T102" s="101">
        <v>409</v>
      </c>
      <c r="U102" s="79">
        <v>56</v>
      </c>
      <c r="V102" s="77">
        <f t="shared" si="5"/>
        <v>0.13691931540342298</v>
      </c>
      <c r="W102" s="101">
        <v>117</v>
      </c>
      <c r="X102" s="79">
        <v>10</v>
      </c>
      <c r="Y102" s="77">
        <f t="shared" si="6"/>
        <v>8.5470085470085472E-2</v>
      </c>
      <c r="Z102" s="101">
        <f t="shared" si="27"/>
        <v>5081</v>
      </c>
      <c r="AA102" s="79">
        <f t="shared" si="27"/>
        <v>1131</v>
      </c>
      <c r="AB102" s="77">
        <f t="shared" si="8"/>
        <v>0.22259397756347177</v>
      </c>
      <c r="AC102" s="98"/>
      <c r="AD102" s="272">
        <v>33</v>
      </c>
      <c r="AE102" s="342" t="s">
        <v>42</v>
      </c>
      <c r="AF102" s="11" t="s">
        <v>229</v>
      </c>
      <c r="AG102" s="225">
        <v>4848</v>
      </c>
      <c r="AH102" s="40">
        <v>1113</v>
      </c>
      <c r="AI102" s="91">
        <v>0.22957920792079209</v>
      </c>
      <c r="AK102" s="87"/>
    </row>
    <row r="103" spans="2:37" s="12" customFormat="1" ht="13.5" customHeight="1">
      <c r="B103" s="263"/>
      <c r="C103" s="330"/>
      <c r="D103" s="66" t="s">
        <v>242</v>
      </c>
      <c r="E103" s="116">
        <v>0</v>
      </c>
      <c r="F103" s="65">
        <v>0</v>
      </c>
      <c r="G103" s="64" t="str">
        <f t="shared" si="0"/>
        <v>-</v>
      </c>
      <c r="H103" s="116">
        <v>0</v>
      </c>
      <c r="I103" s="65">
        <v>0</v>
      </c>
      <c r="J103" s="64" t="str">
        <f t="shared" si="1"/>
        <v>-</v>
      </c>
      <c r="K103" s="116">
        <v>6</v>
      </c>
      <c r="L103" s="65">
        <v>0</v>
      </c>
      <c r="M103" s="64">
        <f t="shared" si="2"/>
        <v>0</v>
      </c>
      <c r="N103" s="116">
        <v>2</v>
      </c>
      <c r="O103" s="65">
        <v>0</v>
      </c>
      <c r="P103" s="64">
        <f t="shared" si="3"/>
        <v>0</v>
      </c>
      <c r="Q103" s="116">
        <v>3</v>
      </c>
      <c r="R103" s="65">
        <v>0</v>
      </c>
      <c r="S103" s="64">
        <f t="shared" si="4"/>
        <v>0</v>
      </c>
      <c r="T103" s="116">
        <v>2</v>
      </c>
      <c r="U103" s="65">
        <v>0</v>
      </c>
      <c r="V103" s="64">
        <f t="shared" si="5"/>
        <v>0</v>
      </c>
      <c r="W103" s="116">
        <v>2</v>
      </c>
      <c r="X103" s="65">
        <v>0</v>
      </c>
      <c r="Y103" s="64">
        <f t="shared" si="6"/>
        <v>0</v>
      </c>
      <c r="Z103" s="116">
        <f t="shared" si="27"/>
        <v>15</v>
      </c>
      <c r="AA103" s="65">
        <f t="shared" si="27"/>
        <v>0</v>
      </c>
      <c r="AB103" s="64">
        <f t="shared" si="8"/>
        <v>0</v>
      </c>
      <c r="AC103" s="98"/>
      <c r="AD103" s="272"/>
      <c r="AE103" s="342"/>
      <c r="AF103" s="11" t="s">
        <v>242</v>
      </c>
      <c r="AG103" s="225">
        <v>17</v>
      </c>
      <c r="AH103" s="40">
        <v>2</v>
      </c>
      <c r="AI103" s="91">
        <v>0.11764705882352941</v>
      </c>
      <c r="AK103" s="87"/>
    </row>
    <row r="104" spans="2:37" s="12" customFormat="1" ht="13.5" customHeight="1">
      <c r="B104" s="264"/>
      <c r="C104" s="332"/>
      <c r="D104" s="76" t="s">
        <v>74</v>
      </c>
      <c r="E104" s="75">
        <v>10</v>
      </c>
      <c r="F104" s="75">
        <v>1</v>
      </c>
      <c r="G104" s="13">
        <f t="shared" si="0"/>
        <v>0.1</v>
      </c>
      <c r="H104" s="103">
        <v>41</v>
      </c>
      <c r="I104" s="75">
        <v>4</v>
      </c>
      <c r="J104" s="13">
        <f t="shared" si="1"/>
        <v>9.7560975609756101E-2</v>
      </c>
      <c r="K104" s="103">
        <v>2000</v>
      </c>
      <c r="L104" s="75">
        <v>527</v>
      </c>
      <c r="M104" s="13">
        <f t="shared" si="2"/>
        <v>0.26350000000000001</v>
      </c>
      <c r="N104" s="103">
        <v>1610</v>
      </c>
      <c r="O104" s="75">
        <v>353</v>
      </c>
      <c r="P104" s="13">
        <f t="shared" si="3"/>
        <v>0.21925465838509317</v>
      </c>
      <c r="Q104" s="103">
        <v>905</v>
      </c>
      <c r="R104" s="75">
        <v>180</v>
      </c>
      <c r="S104" s="13">
        <f t="shared" si="4"/>
        <v>0.19889502762430938</v>
      </c>
      <c r="T104" s="103">
        <v>411</v>
      </c>
      <c r="U104" s="75">
        <v>56</v>
      </c>
      <c r="V104" s="13">
        <f t="shared" si="5"/>
        <v>0.13625304136253041</v>
      </c>
      <c r="W104" s="103">
        <v>119</v>
      </c>
      <c r="X104" s="75">
        <v>10</v>
      </c>
      <c r="Y104" s="13">
        <f t="shared" si="6"/>
        <v>8.4033613445378158E-2</v>
      </c>
      <c r="Z104" s="103">
        <f t="shared" si="27"/>
        <v>5096</v>
      </c>
      <c r="AA104" s="75">
        <f t="shared" si="27"/>
        <v>1131</v>
      </c>
      <c r="AB104" s="13">
        <f t="shared" si="8"/>
        <v>0.22193877551020408</v>
      </c>
      <c r="AC104" s="98"/>
      <c r="AD104" s="272"/>
      <c r="AE104" s="342"/>
      <c r="AF104" s="160" t="s">
        <v>74</v>
      </c>
      <c r="AG104" s="225">
        <v>4865</v>
      </c>
      <c r="AH104" s="40">
        <v>1115</v>
      </c>
      <c r="AI104" s="91">
        <v>0.22918807810894143</v>
      </c>
      <c r="AK104" s="87"/>
    </row>
    <row r="105" spans="2:37" s="12" customFormat="1" ht="13.5" customHeight="1">
      <c r="B105" s="262">
        <v>34</v>
      </c>
      <c r="C105" s="329" t="s">
        <v>44</v>
      </c>
      <c r="D105" s="80" t="s">
        <v>229</v>
      </c>
      <c r="E105" s="101">
        <v>92</v>
      </c>
      <c r="F105" s="79">
        <v>14</v>
      </c>
      <c r="G105" s="77">
        <f t="shared" si="0"/>
        <v>0.15217391304347827</v>
      </c>
      <c r="H105" s="101">
        <v>201</v>
      </c>
      <c r="I105" s="79">
        <v>26</v>
      </c>
      <c r="J105" s="77">
        <f t="shared" si="1"/>
        <v>0.12935323383084577</v>
      </c>
      <c r="K105" s="101">
        <v>8235</v>
      </c>
      <c r="L105" s="79">
        <v>1751</v>
      </c>
      <c r="M105" s="77">
        <f t="shared" si="2"/>
        <v>0.21262902246508805</v>
      </c>
      <c r="N105" s="101">
        <v>7353</v>
      </c>
      <c r="O105" s="79">
        <v>1333</v>
      </c>
      <c r="P105" s="77">
        <f t="shared" si="3"/>
        <v>0.18128654970760233</v>
      </c>
      <c r="Q105" s="101">
        <v>4662</v>
      </c>
      <c r="R105" s="79">
        <v>555</v>
      </c>
      <c r="S105" s="77">
        <f t="shared" si="4"/>
        <v>0.11904761904761904</v>
      </c>
      <c r="T105" s="101">
        <v>1990</v>
      </c>
      <c r="U105" s="79">
        <v>150</v>
      </c>
      <c r="V105" s="77">
        <f t="shared" si="5"/>
        <v>7.5376884422110546E-2</v>
      </c>
      <c r="W105" s="101">
        <v>603</v>
      </c>
      <c r="X105" s="79">
        <v>17</v>
      </c>
      <c r="Y105" s="77">
        <f t="shared" si="6"/>
        <v>2.8192371475953566E-2</v>
      </c>
      <c r="Z105" s="101">
        <f t="shared" si="27"/>
        <v>23136</v>
      </c>
      <c r="AA105" s="79">
        <f t="shared" si="27"/>
        <v>3846</v>
      </c>
      <c r="AB105" s="77">
        <f t="shared" si="8"/>
        <v>0.16623443983402489</v>
      </c>
      <c r="AC105" s="98"/>
      <c r="AD105" s="272">
        <v>34</v>
      </c>
      <c r="AE105" s="342" t="s">
        <v>44</v>
      </c>
      <c r="AF105" s="11" t="s">
        <v>229</v>
      </c>
      <c r="AG105" s="225">
        <v>22502</v>
      </c>
      <c r="AH105" s="40">
        <v>3828</v>
      </c>
      <c r="AI105" s="91">
        <v>0.17011821171451427</v>
      </c>
    </row>
    <row r="106" spans="2:37" s="12" customFormat="1" ht="13.5" customHeight="1">
      <c r="B106" s="263"/>
      <c r="C106" s="330"/>
      <c r="D106" s="66" t="s">
        <v>242</v>
      </c>
      <c r="E106" s="116">
        <v>0</v>
      </c>
      <c r="F106" s="65">
        <v>0</v>
      </c>
      <c r="G106" s="64" t="str">
        <f t="shared" si="0"/>
        <v>-</v>
      </c>
      <c r="H106" s="116">
        <v>0</v>
      </c>
      <c r="I106" s="65">
        <v>0</v>
      </c>
      <c r="J106" s="64" t="str">
        <f t="shared" si="1"/>
        <v>-</v>
      </c>
      <c r="K106" s="116">
        <v>25</v>
      </c>
      <c r="L106" s="65">
        <v>0</v>
      </c>
      <c r="M106" s="64">
        <f t="shared" si="2"/>
        <v>0</v>
      </c>
      <c r="N106" s="116">
        <v>14</v>
      </c>
      <c r="O106" s="65">
        <v>0</v>
      </c>
      <c r="P106" s="64">
        <f t="shared" si="3"/>
        <v>0</v>
      </c>
      <c r="Q106" s="116">
        <v>13</v>
      </c>
      <c r="R106" s="65">
        <v>0</v>
      </c>
      <c r="S106" s="64">
        <f t="shared" si="4"/>
        <v>0</v>
      </c>
      <c r="T106" s="116">
        <v>12</v>
      </c>
      <c r="U106" s="65">
        <v>0</v>
      </c>
      <c r="V106" s="64">
        <f t="shared" si="5"/>
        <v>0</v>
      </c>
      <c r="W106" s="116">
        <v>5</v>
      </c>
      <c r="X106" s="65">
        <v>0</v>
      </c>
      <c r="Y106" s="64">
        <f t="shared" si="6"/>
        <v>0</v>
      </c>
      <c r="Z106" s="116">
        <f t="shared" si="27"/>
        <v>69</v>
      </c>
      <c r="AA106" s="65">
        <f t="shared" si="27"/>
        <v>0</v>
      </c>
      <c r="AB106" s="64">
        <f t="shared" si="8"/>
        <v>0</v>
      </c>
      <c r="AC106" s="98"/>
      <c r="AD106" s="272"/>
      <c r="AE106" s="342"/>
      <c r="AF106" s="11" t="s">
        <v>242</v>
      </c>
      <c r="AG106" s="225">
        <v>71</v>
      </c>
      <c r="AH106" s="40">
        <v>3</v>
      </c>
      <c r="AI106" s="91">
        <v>4.2253521126760563E-2</v>
      </c>
    </row>
    <row r="107" spans="2:37" s="12" customFormat="1" ht="13.5" customHeight="1">
      <c r="B107" s="264"/>
      <c r="C107" s="332"/>
      <c r="D107" s="76" t="s">
        <v>74</v>
      </c>
      <c r="E107" s="75">
        <v>92</v>
      </c>
      <c r="F107" s="75">
        <v>14</v>
      </c>
      <c r="G107" s="13">
        <f t="shared" si="0"/>
        <v>0.15217391304347827</v>
      </c>
      <c r="H107" s="103">
        <v>201</v>
      </c>
      <c r="I107" s="75">
        <v>26</v>
      </c>
      <c r="J107" s="13">
        <f t="shared" si="1"/>
        <v>0.12935323383084577</v>
      </c>
      <c r="K107" s="103">
        <v>8260</v>
      </c>
      <c r="L107" s="75">
        <v>1751</v>
      </c>
      <c r="M107" s="13">
        <f t="shared" si="2"/>
        <v>0.21198547215496369</v>
      </c>
      <c r="N107" s="103">
        <v>7367</v>
      </c>
      <c r="O107" s="75">
        <v>1333</v>
      </c>
      <c r="P107" s="13">
        <f t="shared" si="3"/>
        <v>0.18094203882177276</v>
      </c>
      <c r="Q107" s="103">
        <v>4675</v>
      </c>
      <c r="R107" s="75">
        <v>555</v>
      </c>
      <c r="S107" s="13">
        <f t="shared" si="4"/>
        <v>0.11871657754010695</v>
      </c>
      <c r="T107" s="103">
        <v>2002</v>
      </c>
      <c r="U107" s="75">
        <v>150</v>
      </c>
      <c r="V107" s="13">
        <f t="shared" si="5"/>
        <v>7.4925074925074928E-2</v>
      </c>
      <c r="W107" s="103">
        <v>608</v>
      </c>
      <c r="X107" s="75">
        <v>17</v>
      </c>
      <c r="Y107" s="13">
        <f t="shared" si="6"/>
        <v>2.7960526315789474E-2</v>
      </c>
      <c r="Z107" s="103">
        <f t="shared" si="27"/>
        <v>23205</v>
      </c>
      <c r="AA107" s="75">
        <f t="shared" si="27"/>
        <v>3846</v>
      </c>
      <c r="AB107" s="13">
        <f t="shared" si="8"/>
        <v>0.16574014221073044</v>
      </c>
      <c r="AC107" s="98"/>
      <c r="AD107" s="272"/>
      <c r="AE107" s="342"/>
      <c r="AF107" s="160" t="s">
        <v>74</v>
      </c>
      <c r="AG107" s="225">
        <v>22573</v>
      </c>
      <c r="AH107" s="40">
        <v>3831</v>
      </c>
      <c r="AI107" s="91">
        <v>0.16971603242812208</v>
      </c>
    </row>
    <row r="108" spans="2:37" s="12" customFormat="1" ht="13.5" customHeight="1">
      <c r="B108" s="262">
        <v>35</v>
      </c>
      <c r="C108" s="329" t="s">
        <v>1</v>
      </c>
      <c r="D108" s="80" t="s">
        <v>229</v>
      </c>
      <c r="E108" s="101">
        <v>14</v>
      </c>
      <c r="F108" s="79">
        <v>0</v>
      </c>
      <c r="G108" s="77">
        <f t="shared" si="0"/>
        <v>0</v>
      </c>
      <c r="H108" s="101">
        <v>35</v>
      </c>
      <c r="I108" s="79">
        <v>10</v>
      </c>
      <c r="J108" s="77">
        <f t="shared" si="1"/>
        <v>0.2857142857142857</v>
      </c>
      <c r="K108" s="101">
        <v>15633</v>
      </c>
      <c r="L108" s="79">
        <v>3439</v>
      </c>
      <c r="M108" s="77">
        <f t="shared" si="2"/>
        <v>0.21998336851532016</v>
      </c>
      <c r="N108" s="101">
        <v>14878</v>
      </c>
      <c r="O108" s="79">
        <v>3133</v>
      </c>
      <c r="P108" s="77">
        <f t="shared" si="3"/>
        <v>0.21057937894878345</v>
      </c>
      <c r="Q108" s="101">
        <v>9786</v>
      </c>
      <c r="R108" s="79">
        <v>1434</v>
      </c>
      <c r="S108" s="77">
        <f t="shared" si="4"/>
        <v>0.14653586756591047</v>
      </c>
      <c r="T108" s="101">
        <v>4120</v>
      </c>
      <c r="U108" s="79">
        <v>352</v>
      </c>
      <c r="V108" s="77">
        <f t="shared" si="5"/>
        <v>8.5436893203883493E-2</v>
      </c>
      <c r="W108" s="101">
        <v>1278</v>
      </c>
      <c r="X108" s="79">
        <v>76</v>
      </c>
      <c r="Y108" s="77">
        <f t="shared" si="6"/>
        <v>5.9467918622848198E-2</v>
      </c>
      <c r="Z108" s="101">
        <f t="shared" si="27"/>
        <v>45744</v>
      </c>
      <c r="AA108" s="79">
        <f t="shared" si="27"/>
        <v>8444</v>
      </c>
      <c r="AB108" s="77">
        <f t="shared" si="8"/>
        <v>0.18459251486533754</v>
      </c>
      <c r="AC108" s="98"/>
      <c r="AD108" s="272">
        <v>35</v>
      </c>
      <c r="AE108" s="342" t="s">
        <v>1</v>
      </c>
      <c r="AF108" s="11" t="s">
        <v>229</v>
      </c>
      <c r="AG108" s="225">
        <v>43910</v>
      </c>
      <c r="AH108" s="40">
        <v>8327</v>
      </c>
      <c r="AI108" s="91">
        <v>0.1896378956957413</v>
      </c>
    </row>
    <row r="109" spans="2:37" s="12" customFormat="1" ht="13.5" customHeight="1">
      <c r="B109" s="263"/>
      <c r="C109" s="330"/>
      <c r="D109" s="66" t="s">
        <v>242</v>
      </c>
      <c r="E109" s="116">
        <v>1</v>
      </c>
      <c r="F109" s="65">
        <v>0</v>
      </c>
      <c r="G109" s="64">
        <f t="shared" si="0"/>
        <v>0</v>
      </c>
      <c r="H109" s="116">
        <v>4</v>
      </c>
      <c r="I109" s="65">
        <v>0</v>
      </c>
      <c r="J109" s="64">
        <f t="shared" si="1"/>
        <v>0</v>
      </c>
      <c r="K109" s="116">
        <v>273</v>
      </c>
      <c r="L109" s="65">
        <v>19</v>
      </c>
      <c r="M109" s="64">
        <f t="shared" si="2"/>
        <v>6.95970695970696E-2</v>
      </c>
      <c r="N109" s="116">
        <v>202</v>
      </c>
      <c r="O109" s="65">
        <v>8</v>
      </c>
      <c r="P109" s="64">
        <f t="shared" si="3"/>
        <v>3.9603960396039604E-2</v>
      </c>
      <c r="Q109" s="116">
        <v>192</v>
      </c>
      <c r="R109" s="65">
        <v>6</v>
      </c>
      <c r="S109" s="64">
        <f t="shared" si="4"/>
        <v>3.125E-2</v>
      </c>
      <c r="T109" s="116">
        <v>114</v>
      </c>
      <c r="U109" s="65">
        <v>0</v>
      </c>
      <c r="V109" s="64">
        <f t="shared" si="5"/>
        <v>0</v>
      </c>
      <c r="W109" s="116">
        <v>55</v>
      </c>
      <c r="X109" s="65">
        <v>0</v>
      </c>
      <c r="Y109" s="64">
        <f t="shared" si="6"/>
        <v>0</v>
      </c>
      <c r="Z109" s="116">
        <f t="shared" si="27"/>
        <v>841</v>
      </c>
      <c r="AA109" s="65">
        <f t="shared" si="27"/>
        <v>33</v>
      </c>
      <c r="AB109" s="64">
        <f t="shared" si="8"/>
        <v>3.9239001189060645E-2</v>
      </c>
      <c r="AC109" s="98"/>
      <c r="AD109" s="272"/>
      <c r="AE109" s="342"/>
      <c r="AF109" s="11" t="s">
        <v>242</v>
      </c>
      <c r="AG109" s="225">
        <v>809</v>
      </c>
      <c r="AH109" s="40">
        <v>35</v>
      </c>
      <c r="AI109" s="91">
        <v>4.3263288009888753E-2</v>
      </c>
    </row>
    <row r="110" spans="2:37" s="12" customFormat="1" ht="13.5" customHeight="1">
      <c r="B110" s="264"/>
      <c r="C110" s="332"/>
      <c r="D110" s="76" t="s">
        <v>74</v>
      </c>
      <c r="E110" s="75">
        <v>15</v>
      </c>
      <c r="F110" s="75">
        <v>0</v>
      </c>
      <c r="G110" s="13">
        <f t="shared" si="0"/>
        <v>0</v>
      </c>
      <c r="H110" s="103">
        <v>39</v>
      </c>
      <c r="I110" s="75">
        <v>10</v>
      </c>
      <c r="J110" s="13">
        <f t="shared" si="1"/>
        <v>0.25641025641025639</v>
      </c>
      <c r="K110" s="103">
        <v>15906</v>
      </c>
      <c r="L110" s="75">
        <v>3458</v>
      </c>
      <c r="M110" s="13">
        <f t="shared" si="2"/>
        <v>0.21740223814912613</v>
      </c>
      <c r="N110" s="103">
        <v>15080</v>
      </c>
      <c r="O110" s="75">
        <v>3141</v>
      </c>
      <c r="P110" s="13">
        <f t="shared" si="3"/>
        <v>0.20828912466843502</v>
      </c>
      <c r="Q110" s="103">
        <v>9978</v>
      </c>
      <c r="R110" s="75">
        <v>1440</v>
      </c>
      <c r="S110" s="13">
        <f t="shared" si="4"/>
        <v>0.14431749849669273</v>
      </c>
      <c r="T110" s="103">
        <v>4234</v>
      </c>
      <c r="U110" s="75">
        <v>352</v>
      </c>
      <c r="V110" s="13">
        <f t="shared" si="5"/>
        <v>8.3136513934813416E-2</v>
      </c>
      <c r="W110" s="103">
        <v>1333</v>
      </c>
      <c r="X110" s="75">
        <v>76</v>
      </c>
      <c r="Y110" s="13">
        <f t="shared" si="6"/>
        <v>5.7014253563390849E-2</v>
      </c>
      <c r="Z110" s="103">
        <f t="shared" si="27"/>
        <v>46585</v>
      </c>
      <c r="AA110" s="75">
        <f t="shared" si="27"/>
        <v>8477</v>
      </c>
      <c r="AB110" s="13">
        <f t="shared" si="8"/>
        <v>0.18196844477836213</v>
      </c>
      <c r="AC110" s="98"/>
      <c r="AD110" s="272"/>
      <c r="AE110" s="342"/>
      <c r="AF110" s="160" t="s">
        <v>74</v>
      </c>
      <c r="AG110" s="225">
        <v>44719</v>
      </c>
      <c r="AH110" s="40">
        <v>8362</v>
      </c>
      <c r="AI110" s="91">
        <v>0.18698987007759565</v>
      </c>
    </row>
    <row r="111" spans="2:37" s="12" customFormat="1" ht="13.5" customHeight="1">
      <c r="B111" s="262">
        <v>36</v>
      </c>
      <c r="C111" s="329" t="s">
        <v>2</v>
      </c>
      <c r="D111" s="80" t="s">
        <v>229</v>
      </c>
      <c r="E111" s="101">
        <v>22</v>
      </c>
      <c r="F111" s="79">
        <v>3</v>
      </c>
      <c r="G111" s="77">
        <f t="shared" si="0"/>
        <v>0.13636363636363635</v>
      </c>
      <c r="H111" s="101">
        <v>38</v>
      </c>
      <c r="I111" s="79">
        <v>7</v>
      </c>
      <c r="J111" s="77">
        <f t="shared" si="1"/>
        <v>0.18421052631578946</v>
      </c>
      <c r="K111" s="101">
        <v>4200</v>
      </c>
      <c r="L111" s="79">
        <v>2000</v>
      </c>
      <c r="M111" s="77">
        <f t="shared" si="2"/>
        <v>0.47619047619047616</v>
      </c>
      <c r="N111" s="101">
        <v>4012</v>
      </c>
      <c r="O111" s="79">
        <v>1897</v>
      </c>
      <c r="P111" s="77">
        <f t="shared" si="3"/>
        <v>0.47283150548354935</v>
      </c>
      <c r="Q111" s="101">
        <v>2748</v>
      </c>
      <c r="R111" s="79">
        <v>1079</v>
      </c>
      <c r="S111" s="77">
        <f t="shared" si="4"/>
        <v>0.39264919941775839</v>
      </c>
      <c r="T111" s="101">
        <v>1228</v>
      </c>
      <c r="U111" s="79">
        <v>354</v>
      </c>
      <c r="V111" s="77">
        <f t="shared" si="5"/>
        <v>0.28827361563517917</v>
      </c>
      <c r="W111" s="101">
        <v>428</v>
      </c>
      <c r="X111" s="79">
        <v>71</v>
      </c>
      <c r="Y111" s="77">
        <f t="shared" si="6"/>
        <v>0.16588785046728971</v>
      </c>
      <c r="Z111" s="101">
        <f t="shared" si="27"/>
        <v>12676</v>
      </c>
      <c r="AA111" s="79">
        <f t="shared" si="27"/>
        <v>5411</v>
      </c>
      <c r="AB111" s="77">
        <f t="shared" si="8"/>
        <v>0.42686967497633321</v>
      </c>
      <c r="AC111" s="98"/>
      <c r="AD111" s="272">
        <v>36</v>
      </c>
      <c r="AE111" s="342" t="s">
        <v>2</v>
      </c>
      <c r="AF111" s="11" t="s">
        <v>229</v>
      </c>
      <c r="AG111" s="225">
        <v>12180</v>
      </c>
      <c r="AH111" s="40">
        <v>5131</v>
      </c>
      <c r="AI111" s="91">
        <v>0.42126436781609194</v>
      </c>
    </row>
    <row r="112" spans="2:37" s="12" customFormat="1" ht="13.5" customHeight="1">
      <c r="B112" s="263"/>
      <c r="C112" s="330"/>
      <c r="D112" s="66" t="s">
        <v>242</v>
      </c>
      <c r="E112" s="116">
        <v>2</v>
      </c>
      <c r="F112" s="65">
        <v>0</v>
      </c>
      <c r="G112" s="64">
        <f t="shared" si="0"/>
        <v>0</v>
      </c>
      <c r="H112" s="116">
        <v>3</v>
      </c>
      <c r="I112" s="65">
        <v>1</v>
      </c>
      <c r="J112" s="64">
        <f t="shared" si="1"/>
        <v>0.33333333333333331</v>
      </c>
      <c r="K112" s="116">
        <v>116</v>
      </c>
      <c r="L112" s="65">
        <v>14</v>
      </c>
      <c r="M112" s="64">
        <f t="shared" si="2"/>
        <v>0.1206896551724138</v>
      </c>
      <c r="N112" s="116">
        <v>66</v>
      </c>
      <c r="O112" s="65">
        <v>10</v>
      </c>
      <c r="P112" s="64">
        <f t="shared" si="3"/>
        <v>0.15151515151515152</v>
      </c>
      <c r="Q112" s="116">
        <v>81</v>
      </c>
      <c r="R112" s="65">
        <v>3</v>
      </c>
      <c r="S112" s="64">
        <f t="shared" si="4"/>
        <v>3.7037037037037035E-2</v>
      </c>
      <c r="T112" s="116">
        <v>73</v>
      </c>
      <c r="U112" s="65">
        <v>1</v>
      </c>
      <c r="V112" s="64">
        <f t="shared" si="5"/>
        <v>1.3698630136986301E-2</v>
      </c>
      <c r="W112" s="116">
        <v>26</v>
      </c>
      <c r="X112" s="65">
        <v>0</v>
      </c>
      <c r="Y112" s="64">
        <f t="shared" si="6"/>
        <v>0</v>
      </c>
      <c r="Z112" s="116">
        <f t="shared" si="27"/>
        <v>367</v>
      </c>
      <c r="AA112" s="65">
        <f t="shared" si="27"/>
        <v>29</v>
      </c>
      <c r="AB112" s="64">
        <f t="shared" si="8"/>
        <v>7.901907356948229E-2</v>
      </c>
      <c r="AC112" s="98"/>
      <c r="AD112" s="272"/>
      <c r="AE112" s="342"/>
      <c r="AF112" s="11" t="s">
        <v>242</v>
      </c>
      <c r="AG112" s="225">
        <v>359</v>
      </c>
      <c r="AH112" s="40">
        <v>33</v>
      </c>
      <c r="AI112" s="91">
        <v>9.1922005571030641E-2</v>
      </c>
    </row>
    <row r="113" spans="2:37" s="12" customFormat="1" ht="13.5" customHeight="1">
      <c r="B113" s="264"/>
      <c r="C113" s="332"/>
      <c r="D113" s="76" t="s">
        <v>74</v>
      </c>
      <c r="E113" s="75">
        <v>24</v>
      </c>
      <c r="F113" s="75">
        <v>3</v>
      </c>
      <c r="G113" s="13">
        <f t="shared" si="0"/>
        <v>0.125</v>
      </c>
      <c r="H113" s="103">
        <v>41</v>
      </c>
      <c r="I113" s="75">
        <v>8</v>
      </c>
      <c r="J113" s="13">
        <f t="shared" si="1"/>
        <v>0.1951219512195122</v>
      </c>
      <c r="K113" s="103">
        <v>4316</v>
      </c>
      <c r="L113" s="75">
        <v>2014</v>
      </c>
      <c r="M113" s="13">
        <f t="shared" si="2"/>
        <v>0.46663577386468952</v>
      </c>
      <c r="N113" s="103">
        <v>4078</v>
      </c>
      <c r="O113" s="75">
        <v>1907</v>
      </c>
      <c r="P113" s="13">
        <f t="shared" si="3"/>
        <v>0.46763119176066698</v>
      </c>
      <c r="Q113" s="103">
        <v>2829</v>
      </c>
      <c r="R113" s="75">
        <v>1082</v>
      </c>
      <c r="S113" s="13">
        <f t="shared" si="4"/>
        <v>0.38246730293389891</v>
      </c>
      <c r="T113" s="103">
        <v>1301</v>
      </c>
      <c r="U113" s="75">
        <v>355</v>
      </c>
      <c r="V113" s="13">
        <f t="shared" si="5"/>
        <v>0.27286702536510377</v>
      </c>
      <c r="W113" s="103">
        <v>454</v>
      </c>
      <c r="X113" s="75">
        <v>71</v>
      </c>
      <c r="Y113" s="13">
        <f t="shared" si="6"/>
        <v>0.15638766519823788</v>
      </c>
      <c r="Z113" s="103">
        <f t="shared" si="27"/>
        <v>13043</v>
      </c>
      <c r="AA113" s="75">
        <f t="shared" si="27"/>
        <v>5440</v>
      </c>
      <c r="AB113" s="13">
        <f t="shared" si="8"/>
        <v>0.41708195967185463</v>
      </c>
      <c r="AC113" s="98"/>
      <c r="AD113" s="272"/>
      <c r="AE113" s="342"/>
      <c r="AF113" s="160" t="s">
        <v>74</v>
      </c>
      <c r="AG113" s="225">
        <v>12539</v>
      </c>
      <c r="AH113" s="40">
        <v>5164</v>
      </c>
      <c r="AI113" s="91">
        <v>0.41183507456734986</v>
      </c>
    </row>
    <row r="114" spans="2:37" s="12" customFormat="1" ht="13.5" customHeight="1">
      <c r="B114" s="262">
        <v>37</v>
      </c>
      <c r="C114" s="329" t="s">
        <v>3</v>
      </c>
      <c r="D114" s="80" t="s">
        <v>229</v>
      </c>
      <c r="E114" s="101">
        <v>19</v>
      </c>
      <c r="F114" s="79">
        <v>4</v>
      </c>
      <c r="G114" s="77">
        <f t="shared" si="0"/>
        <v>0.21052631578947367</v>
      </c>
      <c r="H114" s="101">
        <v>90</v>
      </c>
      <c r="I114" s="79">
        <v>23</v>
      </c>
      <c r="J114" s="77">
        <f t="shared" si="1"/>
        <v>0.25555555555555554</v>
      </c>
      <c r="K114" s="101">
        <v>13561</v>
      </c>
      <c r="L114" s="79">
        <v>5503</v>
      </c>
      <c r="M114" s="77">
        <f t="shared" si="2"/>
        <v>0.40579603274094833</v>
      </c>
      <c r="N114" s="101">
        <v>12462</v>
      </c>
      <c r="O114" s="79">
        <v>4395</v>
      </c>
      <c r="P114" s="77">
        <f t="shared" si="3"/>
        <v>0.35267212325469427</v>
      </c>
      <c r="Q114" s="101">
        <v>8473</v>
      </c>
      <c r="R114" s="79">
        <v>2304</v>
      </c>
      <c r="S114" s="77">
        <f t="shared" si="4"/>
        <v>0.2719225775994335</v>
      </c>
      <c r="T114" s="101">
        <v>3569</v>
      </c>
      <c r="U114" s="79">
        <v>668</v>
      </c>
      <c r="V114" s="77">
        <f t="shared" si="5"/>
        <v>0.18716727374614739</v>
      </c>
      <c r="W114" s="101">
        <v>1084</v>
      </c>
      <c r="X114" s="79">
        <v>122</v>
      </c>
      <c r="Y114" s="77">
        <f t="shared" si="6"/>
        <v>0.11254612546125461</v>
      </c>
      <c r="Z114" s="101">
        <f t="shared" si="27"/>
        <v>39258</v>
      </c>
      <c r="AA114" s="79">
        <f t="shared" si="27"/>
        <v>13019</v>
      </c>
      <c r="AB114" s="77">
        <f t="shared" si="8"/>
        <v>0.3316266748178715</v>
      </c>
      <c r="AC114" s="98"/>
      <c r="AD114" s="272">
        <v>37</v>
      </c>
      <c r="AE114" s="342" t="s">
        <v>3</v>
      </c>
      <c r="AF114" s="11" t="s">
        <v>229</v>
      </c>
      <c r="AG114" s="225">
        <v>37847</v>
      </c>
      <c r="AH114" s="40">
        <v>12521</v>
      </c>
      <c r="AI114" s="91">
        <v>0.33083203424313684</v>
      </c>
    </row>
    <row r="115" spans="2:37" s="12" customFormat="1" ht="13.5" customHeight="1">
      <c r="B115" s="263"/>
      <c r="C115" s="330"/>
      <c r="D115" s="66" t="s">
        <v>242</v>
      </c>
      <c r="E115" s="116">
        <v>0</v>
      </c>
      <c r="F115" s="65">
        <v>0</v>
      </c>
      <c r="G115" s="64" t="str">
        <f t="shared" si="0"/>
        <v>-</v>
      </c>
      <c r="H115" s="116">
        <v>2</v>
      </c>
      <c r="I115" s="65">
        <v>0</v>
      </c>
      <c r="J115" s="64">
        <f t="shared" si="1"/>
        <v>0</v>
      </c>
      <c r="K115" s="116">
        <v>108</v>
      </c>
      <c r="L115" s="65">
        <v>16</v>
      </c>
      <c r="M115" s="64">
        <f t="shared" si="2"/>
        <v>0.14814814814814814</v>
      </c>
      <c r="N115" s="116">
        <v>89</v>
      </c>
      <c r="O115" s="65">
        <v>6</v>
      </c>
      <c r="P115" s="64">
        <f t="shared" si="3"/>
        <v>6.741573033707865E-2</v>
      </c>
      <c r="Q115" s="116">
        <v>102</v>
      </c>
      <c r="R115" s="65">
        <v>2</v>
      </c>
      <c r="S115" s="64">
        <f t="shared" si="4"/>
        <v>1.9607843137254902E-2</v>
      </c>
      <c r="T115" s="116">
        <v>93</v>
      </c>
      <c r="U115" s="65">
        <v>1</v>
      </c>
      <c r="V115" s="64">
        <f t="shared" si="5"/>
        <v>1.0752688172043012E-2</v>
      </c>
      <c r="W115" s="116">
        <v>41</v>
      </c>
      <c r="X115" s="65">
        <v>0</v>
      </c>
      <c r="Y115" s="64">
        <f t="shared" si="6"/>
        <v>0</v>
      </c>
      <c r="Z115" s="116">
        <f t="shared" si="27"/>
        <v>435</v>
      </c>
      <c r="AA115" s="65">
        <f t="shared" si="27"/>
        <v>25</v>
      </c>
      <c r="AB115" s="64">
        <f t="shared" si="8"/>
        <v>5.7471264367816091E-2</v>
      </c>
      <c r="AC115" s="98"/>
      <c r="AD115" s="272"/>
      <c r="AE115" s="342"/>
      <c r="AF115" s="11" t="s">
        <v>242</v>
      </c>
      <c r="AG115" s="225">
        <v>448</v>
      </c>
      <c r="AH115" s="40">
        <v>25</v>
      </c>
      <c r="AI115" s="91">
        <v>5.5803571428571432E-2</v>
      </c>
    </row>
    <row r="116" spans="2:37" s="12" customFormat="1" ht="13.5" customHeight="1">
      <c r="B116" s="264"/>
      <c r="C116" s="332"/>
      <c r="D116" s="76" t="s">
        <v>74</v>
      </c>
      <c r="E116" s="75">
        <v>19</v>
      </c>
      <c r="F116" s="75">
        <v>4</v>
      </c>
      <c r="G116" s="13">
        <f t="shared" si="0"/>
        <v>0.21052631578947367</v>
      </c>
      <c r="H116" s="103">
        <v>92</v>
      </c>
      <c r="I116" s="75">
        <v>23</v>
      </c>
      <c r="J116" s="13">
        <f t="shared" si="1"/>
        <v>0.25</v>
      </c>
      <c r="K116" s="103">
        <v>13669</v>
      </c>
      <c r="L116" s="75">
        <v>5519</v>
      </c>
      <c r="M116" s="13">
        <f t="shared" si="2"/>
        <v>0.4037603336015802</v>
      </c>
      <c r="N116" s="103">
        <v>12551</v>
      </c>
      <c r="O116" s="75">
        <v>4401</v>
      </c>
      <c r="P116" s="13">
        <f t="shared" si="3"/>
        <v>0.35064935064935066</v>
      </c>
      <c r="Q116" s="103">
        <v>8575</v>
      </c>
      <c r="R116" s="75">
        <v>2306</v>
      </c>
      <c r="S116" s="13">
        <f t="shared" si="4"/>
        <v>0.26892128279883382</v>
      </c>
      <c r="T116" s="103">
        <v>3662</v>
      </c>
      <c r="U116" s="75">
        <v>669</v>
      </c>
      <c r="V116" s="13">
        <f t="shared" si="5"/>
        <v>0.18268705625341344</v>
      </c>
      <c r="W116" s="103">
        <v>1125</v>
      </c>
      <c r="X116" s="75">
        <v>122</v>
      </c>
      <c r="Y116" s="13">
        <f t="shared" si="6"/>
        <v>0.10844444444444444</v>
      </c>
      <c r="Z116" s="103">
        <f t="shared" si="27"/>
        <v>39693</v>
      </c>
      <c r="AA116" s="75">
        <f t="shared" si="27"/>
        <v>13044</v>
      </c>
      <c r="AB116" s="13">
        <f t="shared" si="8"/>
        <v>0.32862217519461867</v>
      </c>
      <c r="AC116" s="98"/>
      <c r="AD116" s="272"/>
      <c r="AE116" s="342"/>
      <c r="AF116" s="160" t="s">
        <v>74</v>
      </c>
      <c r="AG116" s="225">
        <v>38295</v>
      </c>
      <c r="AH116" s="40">
        <v>12546</v>
      </c>
      <c r="AI116" s="91">
        <v>0.32761457109283199</v>
      </c>
    </row>
    <row r="117" spans="2:37" s="12" customFormat="1" ht="13.5" customHeight="1">
      <c r="B117" s="262">
        <v>38</v>
      </c>
      <c r="C117" s="329" t="s">
        <v>45</v>
      </c>
      <c r="D117" s="80" t="s">
        <v>229</v>
      </c>
      <c r="E117" s="101">
        <v>18</v>
      </c>
      <c r="F117" s="79">
        <v>1</v>
      </c>
      <c r="G117" s="77">
        <f t="shared" si="0"/>
        <v>5.5555555555555552E-2</v>
      </c>
      <c r="H117" s="101">
        <v>47</v>
      </c>
      <c r="I117" s="79">
        <v>5</v>
      </c>
      <c r="J117" s="77">
        <f t="shared" si="1"/>
        <v>0.10638297872340426</v>
      </c>
      <c r="K117" s="101">
        <v>3099</v>
      </c>
      <c r="L117" s="79">
        <v>836</v>
      </c>
      <c r="M117" s="77">
        <f t="shared" si="2"/>
        <v>0.26976444014198131</v>
      </c>
      <c r="N117" s="101">
        <v>2667</v>
      </c>
      <c r="O117" s="79">
        <v>709</v>
      </c>
      <c r="P117" s="77">
        <f t="shared" si="3"/>
        <v>0.26584176977877766</v>
      </c>
      <c r="Q117" s="101">
        <v>1722</v>
      </c>
      <c r="R117" s="79">
        <v>326</v>
      </c>
      <c r="S117" s="77">
        <f t="shared" si="4"/>
        <v>0.18931475029036005</v>
      </c>
      <c r="T117" s="101">
        <v>697</v>
      </c>
      <c r="U117" s="79">
        <v>99</v>
      </c>
      <c r="V117" s="77">
        <f t="shared" si="5"/>
        <v>0.14203730272596843</v>
      </c>
      <c r="W117" s="101">
        <v>215</v>
      </c>
      <c r="X117" s="79">
        <v>22</v>
      </c>
      <c r="Y117" s="77">
        <f t="shared" si="6"/>
        <v>0.10232558139534884</v>
      </c>
      <c r="Z117" s="101">
        <f t="shared" si="27"/>
        <v>8465</v>
      </c>
      <c r="AA117" s="79">
        <f t="shared" si="27"/>
        <v>1998</v>
      </c>
      <c r="AB117" s="77">
        <f t="shared" si="8"/>
        <v>0.2360307147076196</v>
      </c>
      <c r="AC117" s="98"/>
      <c r="AD117" s="272">
        <v>38</v>
      </c>
      <c r="AE117" s="342" t="s">
        <v>45</v>
      </c>
      <c r="AF117" s="11" t="s">
        <v>229</v>
      </c>
      <c r="AG117" s="225">
        <v>8218</v>
      </c>
      <c r="AH117" s="40">
        <v>1992</v>
      </c>
      <c r="AI117" s="91">
        <v>0.24239474324653201</v>
      </c>
    </row>
    <row r="118" spans="2:37" s="12" customFormat="1" ht="13.5" customHeight="1">
      <c r="B118" s="263"/>
      <c r="C118" s="330"/>
      <c r="D118" s="66" t="s">
        <v>242</v>
      </c>
      <c r="E118" s="116">
        <v>0</v>
      </c>
      <c r="F118" s="65">
        <v>0</v>
      </c>
      <c r="G118" s="64" t="str">
        <f t="shared" si="0"/>
        <v>-</v>
      </c>
      <c r="H118" s="116">
        <v>0</v>
      </c>
      <c r="I118" s="65">
        <v>0</v>
      </c>
      <c r="J118" s="64" t="str">
        <f t="shared" si="1"/>
        <v>-</v>
      </c>
      <c r="K118" s="116">
        <v>5</v>
      </c>
      <c r="L118" s="65">
        <v>0</v>
      </c>
      <c r="M118" s="64">
        <f t="shared" si="2"/>
        <v>0</v>
      </c>
      <c r="N118" s="116">
        <v>6</v>
      </c>
      <c r="O118" s="65">
        <v>0</v>
      </c>
      <c r="P118" s="64">
        <f t="shared" si="3"/>
        <v>0</v>
      </c>
      <c r="Q118" s="116">
        <v>5</v>
      </c>
      <c r="R118" s="65">
        <v>0</v>
      </c>
      <c r="S118" s="64">
        <f t="shared" si="4"/>
        <v>0</v>
      </c>
      <c r="T118" s="116">
        <v>3</v>
      </c>
      <c r="U118" s="65">
        <v>0</v>
      </c>
      <c r="V118" s="64">
        <f t="shared" si="5"/>
        <v>0</v>
      </c>
      <c r="W118" s="116">
        <v>1</v>
      </c>
      <c r="X118" s="65">
        <v>0</v>
      </c>
      <c r="Y118" s="64">
        <f t="shared" si="6"/>
        <v>0</v>
      </c>
      <c r="Z118" s="116">
        <f t="shared" si="27"/>
        <v>20</v>
      </c>
      <c r="AA118" s="65">
        <f t="shared" si="27"/>
        <v>0</v>
      </c>
      <c r="AB118" s="64">
        <f t="shared" si="8"/>
        <v>0</v>
      </c>
      <c r="AC118" s="98"/>
      <c r="AD118" s="272"/>
      <c r="AE118" s="342"/>
      <c r="AF118" s="11" t="s">
        <v>242</v>
      </c>
      <c r="AG118" s="225">
        <v>26</v>
      </c>
      <c r="AH118" s="40">
        <v>1</v>
      </c>
      <c r="AI118" s="91">
        <v>3.8461538461538464E-2</v>
      </c>
    </row>
    <row r="119" spans="2:37" s="12" customFormat="1" ht="13.5" customHeight="1">
      <c r="B119" s="264"/>
      <c r="C119" s="332"/>
      <c r="D119" s="76" t="s">
        <v>74</v>
      </c>
      <c r="E119" s="75">
        <v>18</v>
      </c>
      <c r="F119" s="75">
        <v>1</v>
      </c>
      <c r="G119" s="13">
        <f t="shared" si="0"/>
        <v>5.5555555555555552E-2</v>
      </c>
      <c r="H119" s="103">
        <v>47</v>
      </c>
      <c r="I119" s="75">
        <v>5</v>
      </c>
      <c r="J119" s="13">
        <f t="shared" si="1"/>
        <v>0.10638297872340426</v>
      </c>
      <c r="K119" s="103">
        <v>3104</v>
      </c>
      <c r="L119" s="75">
        <v>836</v>
      </c>
      <c r="M119" s="13">
        <f t="shared" si="2"/>
        <v>0.26932989690721648</v>
      </c>
      <c r="N119" s="103">
        <v>2673</v>
      </c>
      <c r="O119" s="75">
        <v>709</v>
      </c>
      <c r="P119" s="13">
        <f t="shared" si="3"/>
        <v>0.26524504302282081</v>
      </c>
      <c r="Q119" s="103">
        <v>1727</v>
      </c>
      <c r="R119" s="75">
        <v>326</v>
      </c>
      <c r="S119" s="13">
        <f t="shared" si="4"/>
        <v>0.18876664736537349</v>
      </c>
      <c r="T119" s="103">
        <v>700</v>
      </c>
      <c r="U119" s="75">
        <v>99</v>
      </c>
      <c r="V119" s="13">
        <f t="shared" si="5"/>
        <v>0.14142857142857143</v>
      </c>
      <c r="W119" s="103">
        <v>216</v>
      </c>
      <c r="X119" s="75">
        <v>22</v>
      </c>
      <c r="Y119" s="13">
        <f t="shared" si="6"/>
        <v>0.10185185185185185</v>
      </c>
      <c r="Z119" s="103">
        <f t="shared" si="27"/>
        <v>8485</v>
      </c>
      <c r="AA119" s="75">
        <f t="shared" si="27"/>
        <v>1998</v>
      </c>
      <c r="AB119" s="13">
        <f t="shared" si="8"/>
        <v>0.23547436652916912</v>
      </c>
      <c r="AC119" s="98"/>
      <c r="AD119" s="272"/>
      <c r="AE119" s="342"/>
      <c r="AF119" s="160" t="s">
        <v>74</v>
      </c>
      <c r="AG119" s="225">
        <v>8244</v>
      </c>
      <c r="AH119" s="40">
        <v>1993</v>
      </c>
      <c r="AI119" s="91">
        <v>0.24175157690441534</v>
      </c>
    </row>
    <row r="120" spans="2:37" s="12" customFormat="1" ht="13.5" customHeight="1">
      <c r="B120" s="262">
        <v>39</v>
      </c>
      <c r="C120" s="329" t="s">
        <v>8</v>
      </c>
      <c r="D120" s="80" t="s">
        <v>229</v>
      </c>
      <c r="E120" s="101">
        <v>28</v>
      </c>
      <c r="F120" s="79">
        <v>4</v>
      </c>
      <c r="G120" s="77">
        <f t="shared" si="0"/>
        <v>0.14285714285714285</v>
      </c>
      <c r="H120" s="101">
        <v>115</v>
      </c>
      <c r="I120" s="79">
        <v>18</v>
      </c>
      <c r="J120" s="77">
        <f t="shared" si="1"/>
        <v>0.15652173913043479</v>
      </c>
      <c r="K120" s="101">
        <v>17115</v>
      </c>
      <c r="L120" s="79">
        <v>5913</v>
      </c>
      <c r="M120" s="77">
        <f t="shared" si="2"/>
        <v>0.34548641542506575</v>
      </c>
      <c r="N120" s="101">
        <v>15497</v>
      </c>
      <c r="O120" s="79">
        <v>5166</v>
      </c>
      <c r="P120" s="77">
        <f t="shared" si="3"/>
        <v>0.33335484287281408</v>
      </c>
      <c r="Q120" s="101">
        <v>9372</v>
      </c>
      <c r="R120" s="79">
        <v>2288</v>
      </c>
      <c r="S120" s="77">
        <f t="shared" si="4"/>
        <v>0.24413145539906103</v>
      </c>
      <c r="T120" s="101">
        <v>4137</v>
      </c>
      <c r="U120" s="79">
        <v>648</v>
      </c>
      <c r="V120" s="77">
        <f t="shared" si="5"/>
        <v>0.15663524292965916</v>
      </c>
      <c r="W120" s="101">
        <v>1185</v>
      </c>
      <c r="X120" s="79">
        <v>110</v>
      </c>
      <c r="Y120" s="77">
        <f t="shared" si="6"/>
        <v>9.2827004219409287E-2</v>
      </c>
      <c r="Z120" s="101">
        <f t="shared" si="27"/>
        <v>47449</v>
      </c>
      <c r="AA120" s="79">
        <f t="shared" si="27"/>
        <v>14147</v>
      </c>
      <c r="AB120" s="77">
        <f t="shared" si="8"/>
        <v>0.29815169971969907</v>
      </c>
      <c r="AC120" s="98"/>
      <c r="AD120" s="272">
        <v>39</v>
      </c>
      <c r="AE120" s="342" t="s">
        <v>8</v>
      </c>
      <c r="AF120" s="11" t="s">
        <v>229</v>
      </c>
      <c r="AG120" s="225">
        <v>45719</v>
      </c>
      <c r="AH120" s="40">
        <v>13693</v>
      </c>
      <c r="AI120" s="91">
        <v>0.29950348870272753</v>
      </c>
    </row>
    <row r="121" spans="2:37" s="12" customFormat="1" ht="13.5" customHeight="1">
      <c r="B121" s="263"/>
      <c r="C121" s="330"/>
      <c r="D121" s="66" t="s">
        <v>242</v>
      </c>
      <c r="E121" s="116">
        <v>1</v>
      </c>
      <c r="F121" s="65">
        <v>0</v>
      </c>
      <c r="G121" s="64">
        <f t="shared" si="0"/>
        <v>0</v>
      </c>
      <c r="H121" s="116">
        <v>3</v>
      </c>
      <c r="I121" s="65">
        <v>0</v>
      </c>
      <c r="J121" s="64">
        <f t="shared" si="1"/>
        <v>0</v>
      </c>
      <c r="K121" s="116">
        <v>141</v>
      </c>
      <c r="L121" s="65">
        <v>14</v>
      </c>
      <c r="M121" s="64">
        <f t="shared" si="2"/>
        <v>9.9290780141843976E-2</v>
      </c>
      <c r="N121" s="116">
        <v>107</v>
      </c>
      <c r="O121" s="65">
        <v>6</v>
      </c>
      <c r="P121" s="64">
        <f t="shared" si="3"/>
        <v>5.6074766355140186E-2</v>
      </c>
      <c r="Q121" s="116">
        <v>107</v>
      </c>
      <c r="R121" s="65">
        <v>6</v>
      </c>
      <c r="S121" s="64">
        <f t="shared" si="4"/>
        <v>5.6074766355140186E-2</v>
      </c>
      <c r="T121" s="116">
        <v>101</v>
      </c>
      <c r="U121" s="65">
        <v>0</v>
      </c>
      <c r="V121" s="64">
        <f t="shared" si="5"/>
        <v>0</v>
      </c>
      <c r="W121" s="116">
        <v>35</v>
      </c>
      <c r="X121" s="65">
        <v>0</v>
      </c>
      <c r="Y121" s="64">
        <f t="shared" si="6"/>
        <v>0</v>
      </c>
      <c r="Z121" s="116">
        <f t="shared" si="27"/>
        <v>495</v>
      </c>
      <c r="AA121" s="65">
        <f t="shared" si="27"/>
        <v>26</v>
      </c>
      <c r="AB121" s="64">
        <f t="shared" si="8"/>
        <v>5.2525252525252523E-2</v>
      </c>
      <c r="AC121" s="98"/>
      <c r="AD121" s="272"/>
      <c r="AE121" s="342"/>
      <c r="AF121" s="11" t="s">
        <v>242</v>
      </c>
      <c r="AG121" s="225">
        <v>508</v>
      </c>
      <c r="AH121" s="40">
        <v>34</v>
      </c>
      <c r="AI121" s="91">
        <v>6.6929133858267723E-2</v>
      </c>
    </row>
    <row r="122" spans="2:37" s="12" customFormat="1" ht="13.5" customHeight="1">
      <c r="B122" s="264"/>
      <c r="C122" s="332"/>
      <c r="D122" s="76" t="s">
        <v>74</v>
      </c>
      <c r="E122" s="75">
        <v>29</v>
      </c>
      <c r="F122" s="75">
        <v>4</v>
      </c>
      <c r="G122" s="13">
        <f t="shared" si="0"/>
        <v>0.13793103448275862</v>
      </c>
      <c r="H122" s="103">
        <v>118</v>
      </c>
      <c r="I122" s="75">
        <v>18</v>
      </c>
      <c r="J122" s="13">
        <f t="shared" si="1"/>
        <v>0.15254237288135594</v>
      </c>
      <c r="K122" s="103">
        <v>17256</v>
      </c>
      <c r="L122" s="75">
        <v>5927</v>
      </c>
      <c r="M122" s="13">
        <f t="shared" si="2"/>
        <v>0.34347473342605472</v>
      </c>
      <c r="N122" s="103">
        <v>15604</v>
      </c>
      <c r="O122" s="75">
        <v>5172</v>
      </c>
      <c r="P122" s="13">
        <f t="shared" si="3"/>
        <v>0.33145347346834148</v>
      </c>
      <c r="Q122" s="103">
        <v>9479</v>
      </c>
      <c r="R122" s="75">
        <v>2294</v>
      </c>
      <c r="S122" s="13">
        <f t="shared" si="4"/>
        <v>0.24200865070155081</v>
      </c>
      <c r="T122" s="103">
        <v>4238</v>
      </c>
      <c r="U122" s="75">
        <v>648</v>
      </c>
      <c r="V122" s="13">
        <f t="shared" si="5"/>
        <v>0.15290231241151486</v>
      </c>
      <c r="W122" s="103">
        <v>1220</v>
      </c>
      <c r="X122" s="75">
        <v>110</v>
      </c>
      <c r="Y122" s="13">
        <f t="shared" si="6"/>
        <v>9.0163934426229511E-2</v>
      </c>
      <c r="Z122" s="103">
        <f t="shared" si="27"/>
        <v>47944</v>
      </c>
      <c r="AA122" s="75">
        <f t="shared" si="27"/>
        <v>14173</v>
      </c>
      <c r="AB122" s="13">
        <f t="shared" si="8"/>
        <v>0.29561571833806105</v>
      </c>
      <c r="AC122" s="98"/>
      <c r="AD122" s="272"/>
      <c r="AE122" s="342"/>
      <c r="AF122" s="160" t="s">
        <v>74</v>
      </c>
      <c r="AG122" s="225">
        <v>46227</v>
      </c>
      <c r="AH122" s="40">
        <v>13727</v>
      </c>
      <c r="AI122" s="91">
        <v>0.29694767127436345</v>
      </c>
    </row>
    <row r="123" spans="2:37" s="12" customFormat="1" ht="13.5" customHeight="1">
      <c r="B123" s="262">
        <v>40</v>
      </c>
      <c r="C123" s="329" t="s">
        <v>46</v>
      </c>
      <c r="D123" s="80" t="s">
        <v>229</v>
      </c>
      <c r="E123" s="101">
        <v>42</v>
      </c>
      <c r="F123" s="79">
        <v>8</v>
      </c>
      <c r="G123" s="77">
        <f t="shared" si="0"/>
        <v>0.19047619047619047</v>
      </c>
      <c r="H123" s="101">
        <v>103</v>
      </c>
      <c r="I123" s="79">
        <v>17</v>
      </c>
      <c r="J123" s="77">
        <f t="shared" si="1"/>
        <v>0.1650485436893204</v>
      </c>
      <c r="K123" s="101">
        <v>3575</v>
      </c>
      <c r="L123" s="79">
        <v>831</v>
      </c>
      <c r="M123" s="77">
        <f t="shared" si="2"/>
        <v>0.23244755244755244</v>
      </c>
      <c r="N123" s="101">
        <v>3194</v>
      </c>
      <c r="O123" s="79">
        <v>586</v>
      </c>
      <c r="P123" s="77">
        <f t="shared" si="3"/>
        <v>0.18346900438321853</v>
      </c>
      <c r="Q123" s="101">
        <v>2040</v>
      </c>
      <c r="R123" s="79">
        <v>290</v>
      </c>
      <c r="S123" s="77">
        <f t="shared" si="4"/>
        <v>0.14215686274509803</v>
      </c>
      <c r="T123" s="101">
        <v>878</v>
      </c>
      <c r="U123" s="79">
        <v>94</v>
      </c>
      <c r="V123" s="77">
        <f t="shared" si="5"/>
        <v>0.1070615034168565</v>
      </c>
      <c r="W123" s="101">
        <v>236</v>
      </c>
      <c r="X123" s="79">
        <v>18</v>
      </c>
      <c r="Y123" s="77">
        <f t="shared" si="6"/>
        <v>7.6271186440677971E-2</v>
      </c>
      <c r="Z123" s="101">
        <f t="shared" si="27"/>
        <v>10068</v>
      </c>
      <c r="AA123" s="79">
        <f t="shared" si="27"/>
        <v>1844</v>
      </c>
      <c r="AB123" s="77">
        <f t="shared" si="8"/>
        <v>0.18315454906634882</v>
      </c>
      <c r="AC123" s="98"/>
      <c r="AD123" s="272">
        <v>40</v>
      </c>
      <c r="AE123" s="342" t="s">
        <v>46</v>
      </c>
      <c r="AF123" s="11" t="s">
        <v>229</v>
      </c>
      <c r="AG123" s="225">
        <v>9793</v>
      </c>
      <c r="AH123" s="40">
        <v>1827</v>
      </c>
      <c r="AI123" s="91">
        <v>0.18656182987848463</v>
      </c>
    </row>
    <row r="124" spans="2:37" s="12" customFormat="1" ht="13.5" customHeight="1">
      <c r="B124" s="263"/>
      <c r="C124" s="330"/>
      <c r="D124" s="66" t="s">
        <v>242</v>
      </c>
      <c r="E124" s="116">
        <v>0</v>
      </c>
      <c r="F124" s="65">
        <v>0</v>
      </c>
      <c r="G124" s="64" t="str">
        <f t="shared" si="0"/>
        <v>-</v>
      </c>
      <c r="H124" s="116">
        <v>0</v>
      </c>
      <c r="I124" s="65">
        <v>0</v>
      </c>
      <c r="J124" s="64" t="str">
        <f t="shared" si="1"/>
        <v>-</v>
      </c>
      <c r="K124" s="116">
        <v>15</v>
      </c>
      <c r="L124" s="65">
        <v>1</v>
      </c>
      <c r="M124" s="64">
        <f t="shared" si="2"/>
        <v>6.6666666666666666E-2</v>
      </c>
      <c r="N124" s="116">
        <v>13</v>
      </c>
      <c r="O124" s="65">
        <v>0</v>
      </c>
      <c r="P124" s="64">
        <f t="shared" si="3"/>
        <v>0</v>
      </c>
      <c r="Q124" s="116">
        <v>4</v>
      </c>
      <c r="R124" s="65">
        <v>0</v>
      </c>
      <c r="S124" s="64">
        <f t="shared" si="4"/>
        <v>0</v>
      </c>
      <c r="T124" s="116">
        <v>9</v>
      </c>
      <c r="U124" s="65">
        <v>0</v>
      </c>
      <c r="V124" s="64">
        <f t="shared" si="5"/>
        <v>0</v>
      </c>
      <c r="W124" s="116">
        <v>1</v>
      </c>
      <c r="X124" s="65">
        <v>0</v>
      </c>
      <c r="Y124" s="64">
        <f t="shared" si="6"/>
        <v>0</v>
      </c>
      <c r="Z124" s="116">
        <f t="shared" si="27"/>
        <v>42</v>
      </c>
      <c r="AA124" s="65">
        <f t="shared" si="27"/>
        <v>1</v>
      </c>
      <c r="AB124" s="64">
        <f t="shared" si="8"/>
        <v>2.3809523809523808E-2</v>
      </c>
      <c r="AC124" s="98"/>
      <c r="AD124" s="272"/>
      <c r="AE124" s="342"/>
      <c r="AF124" s="11" t="s">
        <v>242</v>
      </c>
      <c r="AG124" s="225">
        <v>38</v>
      </c>
      <c r="AH124" s="40">
        <v>3</v>
      </c>
      <c r="AI124" s="91">
        <v>7.8947368421052627E-2</v>
      </c>
    </row>
    <row r="125" spans="2:37" s="12" customFormat="1" ht="13.5" customHeight="1">
      <c r="B125" s="264"/>
      <c r="C125" s="332"/>
      <c r="D125" s="63" t="s">
        <v>74</v>
      </c>
      <c r="E125" s="62">
        <v>42</v>
      </c>
      <c r="F125" s="62">
        <v>8</v>
      </c>
      <c r="G125" s="60">
        <f t="shared" si="0"/>
        <v>0.19047619047619047</v>
      </c>
      <c r="H125" s="105">
        <v>103</v>
      </c>
      <c r="I125" s="62">
        <v>17</v>
      </c>
      <c r="J125" s="60">
        <f t="shared" si="1"/>
        <v>0.1650485436893204</v>
      </c>
      <c r="K125" s="105">
        <v>3590</v>
      </c>
      <c r="L125" s="62">
        <v>832</v>
      </c>
      <c r="M125" s="60">
        <f t="shared" si="2"/>
        <v>0.23175487465181058</v>
      </c>
      <c r="N125" s="105">
        <v>3207</v>
      </c>
      <c r="O125" s="62">
        <v>586</v>
      </c>
      <c r="P125" s="60">
        <f t="shared" si="3"/>
        <v>0.18272528843155597</v>
      </c>
      <c r="Q125" s="105">
        <v>2044</v>
      </c>
      <c r="R125" s="62">
        <v>290</v>
      </c>
      <c r="S125" s="60">
        <f t="shared" si="4"/>
        <v>0.14187866927592954</v>
      </c>
      <c r="T125" s="105">
        <v>887</v>
      </c>
      <c r="U125" s="62">
        <v>94</v>
      </c>
      <c r="V125" s="60">
        <f t="shared" si="5"/>
        <v>0.10597519729425028</v>
      </c>
      <c r="W125" s="105">
        <v>237</v>
      </c>
      <c r="X125" s="62">
        <v>18</v>
      </c>
      <c r="Y125" s="60">
        <f t="shared" si="6"/>
        <v>7.5949367088607597E-2</v>
      </c>
      <c r="Z125" s="105">
        <f t="shared" si="27"/>
        <v>10110</v>
      </c>
      <c r="AA125" s="62">
        <f t="shared" si="27"/>
        <v>1845</v>
      </c>
      <c r="AB125" s="60">
        <f t="shared" si="8"/>
        <v>0.18249258160237389</v>
      </c>
      <c r="AC125" s="98"/>
      <c r="AD125" s="272"/>
      <c r="AE125" s="342"/>
      <c r="AF125" s="160" t="s">
        <v>74</v>
      </c>
      <c r="AG125" s="225">
        <v>9831</v>
      </c>
      <c r="AH125" s="40">
        <v>1830</v>
      </c>
      <c r="AI125" s="91">
        <v>0.18614586512053707</v>
      </c>
      <c r="AK125" s="2"/>
    </row>
    <row r="126" spans="2:37" s="12" customFormat="1" ht="13.5" customHeight="1">
      <c r="B126" s="262">
        <v>41</v>
      </c>
      <c r="C126" s="329" t="s">
        <v>13</v>
      </c>
      <c r="D126" s="80" t="s">
        <v>229</v>
      </c>
      <c r="E126" s="101">
        <v>16</v>
      </c>
      <c r="F126" s="79">
        <v>2</v>
      </c>
      <c r="G126" s="77">
        <f t="shared" si="0"/>
        <v>0.125</v>
      </c>
      <c r="H126" s="101">
        <v>81</v>
      </c>
      <c r="I126" s="79">
        <v>11</v>
      </c>
      <c r="J126" s="77">
        <f t="shared" si="1"/>
        <v>0.13580246913580246</v>
      </c>
      <c r="K126" s="101">
        <v>6528</v>
      </c>
      <c r="L126" s="79">
        <v>1051</v>
      </c>
      <c r="M126" s="77">
        <f t="shared" si="2"/>
        <v>0.16099877450980393</v>
      </c>
      <c r="N126" s="101">
        <v>6456</v>
      </c>
      <c r="O126" s="79">
        <v>832</v>
      </c>
      <c r="P126" s="77">
        <f t="shared" si="3"/>
        <v>0.12887236679058239</v>
      </c>
      <c r="Q126" s="101">
        <v>3872</v>
      </c>
      <c r="R126" s="79">
        <v>341</v>
      </c>
      <c r="S126" s="77">
        <f t="shared" si="4"/>
        <v>8.8068181818181823E-2</v>
      </c>
      <c r="T126" s="101">
        <v>1447</v>
      </c>
      <c r="U126" s="79">
        <v>80</v>
      </c>
      <c r="V126" s="77">
        <f t="shared" si="5"/>
        <v>5.5286800276434005E-2</v>
      </c>
      <c r="W126" s="101">
        <v>442</v>
      </c>
      <c r="X126" s="79">
        <v>15</v>
      </c>
      <c r="Y126" s="77">
        <f t="shared" si="6"/>
        <v>3.3936651583710405E-2</v>
      </c>
      <c r="Z126" s="101">
        <f t="shared" si="27"/>
        <v>18842</v>
      </c>
      <c r="AA126" s="79">
        <f t="shared" si="27"/>
        <v>2332</v>
      </c>
      <c r="AB126" s="77">
        <f t="shared" si="8"/>
        <v>0.12376605455896401</v>
      </c>
      <c r="AC126" s="98"/>
      <c r="AD126" s="272">
        <v>41</v>
      </c>
      <c r="AE126" s="342" t="s">
        <v>13</v>
      </c>
      <c r="AF126" s="11" t="s">
        <v>229</v>
      </c>
      <c r="AG126" s="225">
        <v>18288</v>
      </c>
      <c r="AH126" s="40">
        <v>2242</v>
      </c>
      <c r="AI126" s="91">
        <v>0.12259405074365705</v>
      </c>
      <c r="AK126" s="87"/>
    </row>
    <row r="127" spans="2:37" s="12" customFormat="1" ht="13.5" customHeight="1">
      <c r="B127" s="263"/>
      <c r="C127" s="330"/>
      <c r="D127" s="66" t="s">
        <v>242</v>
      </c>
      <c r="E127" s="116">
        <v>0</v>
      </c>
      <c r="F127" s="65">
        <v>0</v>
      </c>
      <c r="G127" s="64" t="str">
        <f t="shared" si="0"/>
        <v>-</v>
      </c>
      <c r="H127" s="116">
        <v>0</v>
      </c>
      <c r="I127" s="65">
        <v>0</v>
      </c>
      <c r="J127" s="64" t="str">
        <f t="shared" si="1"/>
        <v>-</v>
      </c>
      <c r="K127" s="116">
        <v>27</v>
      </c>
      <c r="L127" s="65">
        <v>2</v>
      </c>
      <c r="M127" s="64">
        <f t="shared" si="2"/>
        <v>7.407407407407407E-2</v>
      </c>
      <c r="N127" s="116">
        <v>32</v>
      </c>
      <c r="O127" s="65">
        <v>0</v>
      </c>
      <c r="P127" s="64">
        <f t="shared" si="3"/>
        <v>0</v>
      </c>
      <c r="Q127" s="116">
        <v>20</v>
      </c>
      <c r="R127" s="65">
        <v>0</v>
      </c>
      <c r="S127" s="64">
        <f t="shared" si="4"/>
        <v>0</v>
      </c>
      <c r="T127" s="116">
        <v>16</v>
      </c>
      <c r="U127" s="65">
        <v>0</v>
      </c>
      <c r="V127" s="64">
        <f t="shared" si="5"/>
        <v>0</v>
      </c>
      <c r="W127" s="116">
        <v>2</v>
      </c>
      <c r="X127" s="65">
        <v>0</v>
      </c>
      <c r="Y127" s="64">
        <f t="shared" si="6"/>
        <v>0</v>
      </c>
      <c r="Z127" s="116">
        <f t="shared" si="27"/>
        <v>97</v>
      </c>
      <c r="AA127" s="65">
        <f t="shared" si="27"/>
        <v>2</v>
      </c>
      <c r="AB127" s="64">
        <f t="shared" si="8"/>
        <v>2.0618556701030927E-2</v>
      </c>
      <c r="AC127" s="98"/>
      <c r="AD127" s="272"/>
      <c r="AE127" s="342"/>
      <c r="AF127" s="11" t="s">
        <v>242</v>
      </c>
      <c r="AG127" s="225">
        <v>91</v>
      </c>
      <c r="AH127" s="40">
        <v>2</v>
      </c>
      <c r="AI127" s="91">
        <v>2.197802197802198E-2</v>
      </c>
      <c r="AK127" s="87"/>
    </row>
    <row r="128" spans="2:37" s="12" customFormat="1" ht="13.5" customHeight="1">
      <c r="B128" s="264"/>
      <c r="C128" s="332"/>
      <c r="D128" s="76" t="s">
        <v>74</v>
      </c>
      <c r="E128" s="75">
        <v>16</v>
      </c>
      <c r="F128" s="75">
        <v>2</v>
      </c>
      <c r="G128" s="13">
        <f t="shared" si="0"/>
        <v>0.125</v>
      </c>
      <c r="H128" s="103">
        <v>81</v>
      </c>
      <c r="I128" s="75">
        <v>11</v>
      </c>
      <c r="J128" s="13">
        <f t="shared" si="1"/>
        <v>0.13580246913580246</v>
      </c>
      <c r="K128" s="103">
        <v>6555</v>
      </c>
      <c r="L128" s="75">
        <v>1053</v>
      </c>
      <c r="M128" s="13">
        <f t="shared" si="2"/>
        <v>0.16064073226544623</v>
      </c>
      <c r="N128" s="103">
        <v>6488</v>
      </c>
      <c r="O128" s="75">
        <v>832</v>
      </c>
      <c r="P128" s="13">
        <f t="shared" si="3"/>
        <v>0.1282367447595561</v>
      </c>
      <c r="Q128" s="103">
        <v>3892</v>
      </c>
      <c r="R128" s="75">
        <v>341</v>
      </c>
      <c r="S128" s="13">
        <f t="shared" si="4"/>
        <v>8.7615621788283665E-2</v>
      </c>
      <c r="T128" s="103">
        <v>1463</v>
      </c>
      <c r="U128" s="75">
        <v>80</v>
      </c>
      <c r="V128" s="13">
        <f t="shared" si="5"/>
        <v>5.4682159945317839E-2</v>
      </c>
      <c r="W128" s="103">
        <v>444</v>
      </c>
      <c r="X128" s="75">
        <v>15</v>
      </c>
      <c r="Y128" s="13">
        <f t="shared" si="6"/>
        <v>3.3783783783783786E-2</v>
      </c>
      <c r="Z128" s="103">
        <f t="shared" si="27"/>
        <v>18939</v>
      </c>
      <c r="AA128" s="75">
        <f t="shared" si="27"/>
        <v>2334</v>
      </c>
      <c r="AB128" s="13">
        <f t="shared" si="8"/>
        <v>0.12323776334547759</v>
      </c>
      <c r="AC128" s="98"/>
      <c r="AD128" s="272"/>
      <c r="AE128" s="342"/>
      <c r="AF128" s="160" t="s">
        <v>74</v>
      </c>
      <c r="AG128" s="225">
        <v>18379</v>
      </c>
      <c r="AH128" s="40">
        <v>2244</v>
      </c>
      <c r="AI128" s="91">
        <v>0.12209587028674031</v>
      </c>
      <c r="AK128" s="87"/>
    </row>
    <row r="129" spans="2:37" s="12" customFormat="1" ht="13.5" customHeight="1">
      <c r="B129" s="262">
        <v>42</v>
      </c>
      <c r="C129" s="329" t="s">
        <v>14</v>
      </c>
      <c r="D129" s="80" t="s">
        <v>229</v>
      </c>
      <c r="E129" s="101">
        <v>69</v>
      </c>
      <c r="F129" s="79">
        <v>15</v>
      </c>
      <c r="G129" s="77">
        <f t="shared" si="0"/>
        <v>0.21739130434782608</v>
      </c>
      <c r="H129" s="101">
        <v>292</v>
      </c>
      <c r="I129" s="79">
        <v>42</v>
      </c>
      <c r="J129" s="77">
        <f t="shared" si="1"/>
        <v>0.14383561643835616</v>
      </c>
      <c r="K129" s="101">
        <v>18298</v>
      </c>
      <c r="L129" s="79">
        <v>4802</v>
      </c>
      <c r="M129" s="77">
        <f t="shared" si="2"/>
        <v>0.26243305279265494</v>
      </c>
      <c r="N129" s="101">
        <v>15680</v>
      </c>
      <c r="O129" s="79">
        <v>3296</v>
      </c>
      <c r="P129" s="77">
        <f t="shared" si="3"/>
        <v>0.21020408163265306</v>
      </c>
      <c r="Q129" s="101">
        <v>9207</v>
      </c>
      <c r="R129" s="79">
        <v>1256</v>
      </c>
      <c r="S129" s="77">
        <f t="shared" si="4"/>
        <v>0.13641794286955577</v>
      </c>
      <c r="T129" s="101">
        <v>3940</v>
      </c>
      <c r="U129" s="79">
        <v>311</v>
      </c>
      <c r="V129" s="77">
        <f t="shared" si="5"/>
        <v>7.8934010152284267E-2</v>
      </c>
      <c r="W129" s="101">
        <v>1260</v>
      </c>
      <c r="X129" s="79">
        <v>45</v>
      </c>
      <c r="Y129" s="77">
        <f t="shared" si="6"/>
        <v>3.5714285714285712E-2</v>
      </c>
      <c r="Z129" s="101">
        <f t="shared" si="27"/>
        <v>48746</v>
      </c>
      <c r="AA129" s="79">
        <f t="shared" si="27"/>
        <v>9767</v>
      </c>
      <c r="AB129" s="77">
        <f t="shared" si="8"/>
        <v>0.20036515816682393</v>
      </c>
      <c r="AC129" s="98"/>
      <c r="AD129" s="272">
        <v>42</v>
      </c>
      <c r="AE129" s="342" t="s">
        <v>14</v>
      </c>
      <c r="AF129" s="11" t="s">
        <v>229</v>
      </c>
      <c r="AG129" s="225">
        <v>46425</v>
      </c>
      <c r="AH129" s="40">
        <v>8874</v>
      </c>
      <c r="AI129" s="91">
        <v>0.19114701130856221</v>
      </c>
      <c r="AK129" s="87"/>
    </row>
    <row r="130" spans="2:37" s="12" customFormat="1" ht="13.5" customHeight="1">
      <c r="B130" s="263"/>
      <c r="C130" s="330"/>
      <c r="D130" s="66" t="s">
        <v>242</v>
      </c>
      <c r="E130" s="116">
        <v>1</v>
      </c>
      <c r="F130" s="65">
        <v>0</v>
      </c>
      <c r="G130" s="64">
        <f t="shared" si="0"/>
        <v>0</v>
      </c>
      <c r="H130" s="116">
        <v>9</v>
      </c>
      <c r="I130" s="65">
        <v>2</v>
      </c>
      <c r="J130" s="64">
        <f t="shared" si="1"/>
        <v>0.22222222222222221</v>
      </c>
      <c r="K130" s="116">
        <v>429</v>
      </c>
      <c r="L130" s="65">
        <v>57</v>
      </c>
      <c r="M130" s="64">
        <f t="shared" si="2"/>
        <v>0.13286713286713286</v>
      </c>
      <c r="N130" s="116">
        <v>334</v>
      </c>
      <c r="O130" s="65">
        <v>48</v>
      </c>
      <c r="P130" s="64">
        <f t="shared" si="3"/>
        <v>0.1437125748502994</v>
      </c>
      <c r="Q130" s="116">
        <v>210</v>
      </c>
      <c r="R130" s="65">
        <v>9</v>
      </c>
      <c r="S130" s="64">
        <f t="shared" si="4"/>
        <v>4.2857142857142858E-2</v>
      </c>
      <c r="T130" s="116">
        <v>108</v>
      </c>
      <c r="U130" s="65">
        <v>0</v>
      </c>
      <c r="V130" s="64">
        <f t="shared" si="5"/>
        <v>0</v>
      </c>
      <c r="W130" s="116">
        <v>40</v>
      </c>
      <c r="X130" s="65">
        <v>1</v>
      </c>
      <c r="Y130" s="64">
        <f t="shared" si="6"/>
        <v>2.5000000000000001E-2</v>
      </c>
      <c r="Z130" s="116">
        <f t="shared" si="27"/>
        <v>1131</v>
      </c>
      <c r="AA130" s="65">
        <f t="shared" si="27"/>
        <v>117</v>
      </c>
      <c r="AB130" s="64">
        <f t="shared" si="8"/>
        <v>0.10344827586206896</v>
      </c>
      <c r="AC130" s="98"/>
      <c r="AD130" s="272"/>
      <c r="AE130" s="342"/>
      <c r="AF130" s="11" t="s">
        <v>242</v>
      </c>
      <c r="AG130" s="225">
        <v>1139</v>
      </c>
      <c r="AH130" s="40">
        <v>109</v>
      </c>
      <c r="AI130" s="91">
        <v>9.5697980684811237E-2</v>
      </c>
      <c r="AK130" s="87"/>
    </row>
    <row r="131" spans="2:37" s="12" customFormat="1" ht="13.5" customHeight="1">
      <c r="B131" s="264"/>
      <c r="C131" s="332"/>
      <c r="D131" s="76" t="s">
        <v>74</v>
      </c>
      <c r="E131" s="75">
        <v>70</v>
      </c>
      <c r="F131" s="75">
        <v>15</v>
      </c>
      <c r="G131" s="13">
        <f t="shared" si="0"/>
        <v>0.21428571428571427</v>
      </c>
      <c r="H131" s="103">
        <v>301</v>
      </c>
      <c r="I131" s="75">
        <v>44</v>
      </c>
      <c r="J131" s="13">
        <f t="shared" si="1"/>
        <v>0.1461794019933555</v>
      </c>
      <c r="K131" s="103">
        <v>18727</v>
      </c>
      <c r="L131" s="75">
        <v>4859</v>
      </c>
      <c r="M131" s="13">
        <f t="shared" si="2"/>
        <v>0.25946494366422812</v>
      </c>
      <c r="N131" s="103">
        <v>16014</v>
      </c>
      <c r="O131" s="75">
        <v>3344</v>
      </c>
      <c r="P131" s="13">
        <f t="shared" si="3"/>
        <v>0.20881728487573373</v>
      </c>
      <c r="Q131" s="103">
        <v>9417</v>
      </c>
      <c r="R131" s="75">
        <v>1265</v>
      </c>
      <c r="S131" s="13">
        <f t="shared" si="4"/>
        <v>0.13433152808750132</v>
      </c>
      <c r="T131" s="103">
        <v>4048</v>
      </c>
      <c r="U131" s="75">
        <v>311</v>
      </c>
      <c r="V131" s="13">
        <f t="shared" si="5"/>
        <v>7.682806324110672E-2</v>
      </c>
      <c r="W131" s="103">
        <v>1300</v>
      </c>
      <c r="X131" s="75">
        <v>46</v>
      </c>
      <c r="Y131" s="13">
        <f t="shared" si="6"/>
        <v>3.5384615384615382E-2</v>
      </c>
      <c r="Z131" s="103">
        <f t="shared" si="27"/>
        <v>49877</v>
      </c>
      <c r="AA131" s="75">
        <f t="shared" si="27"/>
        <v>9884</v>
      </c>
      <c r="AB131" s="13">
        <f t="shared" si="8"/>
        <v>0.19816749203039477</v>
      </c>
      <c r="AC131" s="98"/>
      <c r="AD131" s="272"/>
      <c r="AE131" s="342"/>
      <c r="AF131" s="160" t="s">
        <v>74</v>
      </c>
      <c r="AG131" s="225">
        <v>47564</v>
      </c>
      <c r="AH131" s="40">
        <v>8983</v>
      </c>
      <c r="AI131" s="91">
        <v>0.18886132369018585</v>
      </c>
      <c r="AK131" s="87"/>
    </row>
    <row r="132" spans="2:37" s="12" customFormat="1" ht="13.5" customHeight="1">
      <c r="B132" s="262">
        <v>43</v>
      </c>
      <c r="C132" s="329" t="s">
        <v>9</v>
      </c>
      <c r="D132" s="80" t="s">
        <v>229</v>
      </c>
      <c r="E132" s="101">
        <v>25</v>
      </c>
      <c r="F132" s="79">
        <v>5</v>
      </c>
      <c r="G132" s="77">
        <f t="shared" si="0"/>
        <v>0.2</v>
      </c>
      <c r="H132" s="101">
        <v>157</v>
      </c>
      <c r="I132" s="79">
        <v>18</v>
      </c>
      <c r="J132" s="77">
        <f t="shared" si="1"/>
        <v>0.11464968152866242</v>
      </c>
      <c r="K132" s="101">
        <v>11000</v>
      </c>
      <c r="L132" s="79">
        <v>3148</v>
      </c>
      <c r="M132" s="77">
        <f t="shared" si="2"/>
        <v>0.2861818181818182</v>
      </c>
      <c r="N132" s="101">
        <v>9451</v>
      </c>
      <c r="O132" s="79">
        <v>2615</v>
      </c>
      <c r="P132" s="77">
        <f t="shared" si="3"/>
        <v>0.27669029732303457</v>
      </c>
      <c r="Q132" s="101">
        <v>5691</v>
      </c>
      <c r="R132" s="79">
        <v>1018</v>
      </c>
      <c r="S132" s="77">
        <f t="shared" si="4"/>
        <v>0.17887893164645932</v>
      </c>
      <c r="T132" s="101">
        <v>2438</v>
      </c>
      <c r="U132" s="79">
        <v>283</v>
      </c>
      <c r="V132" s="77">
        <f t="shared" si="5"/>
        <v>0.11607875307629205</v>
      </c>
      <c r="W132" s="101">
        <v>798</v>
      </c>
      <c r="X132" s="79">
        <v>38</v>
      </c>
      <c r="Y132" s="77">
        <f t="shared" si="6"/>
        <v>4.7619047619047616E-2</v>
      </c>
      <c r="Z132" s="101">
        <f t="shared" si="27"/>
        <v>29560</v>
      </c>
      <c r="AA132" s="79">
        <f t="shared" si="27"/>
        <v>7125</v>
      </c>
      <c r="AB132" s="77">
        <f t="shared" si="8"/>
        <v>0.24103518267929636</v>
      </c>
      <c r="AC132" s="98"/>
      <c r="AD132" s="272">
        <v>43</v>
      </c>
      <c r="AE132" s="342" t="s">
        <v>9</v>
      </c>
      <c r="AF132" s="11" t="s">
        <v>229</v>
      </c>
      <c r="AG132" s="225">
        <v>28291</v>
      </c>
      <c r="AH132" s="40">
        <v>6771</v>
      </c>
      <c r="AI132" s="91">
        <v>0.23933406383655578</v>
      </c>
      <c r="AK132" s="87"/>
    </row>
    <row r="133" spans="2:37" s="12" customFormat="1" ht="13.5" customHeight="1">
      <c r="B133" s="263"/>
      <c r="C133" s="330"/>
      <c r="D133" s="66" t="s">
        <v>242</v>
      </c>
      <c r="E133" s="116">
        <v>2</v>
      </c>
      <c r="F133" s="65">
        <v>0</v>
      </c>
      <c r="G133" s="64">
        <f t="shared" si="0"/>
        <v>0</v>
      </c>
      <c r="H133" s="116">
        <v>1</v>
      </c>
      <c r="I133" s="65">
        <v>1</v>
      </c>
      <c r="J133" s="64">
        <f t="shared" si="1"/>
        <v>1</v>
      </c>
      <c r="K133" s="116">
        <v>89</v>
      </c>
      <c r="L133" s="65">
        <v>8</v>
      </c>
      <c r="M133" s="64">
        <f t="shared" si="2"/>
        <v>8.98876404494382E-2</v>
      </c>
      <c r="N133" s="116">
        <v>83</v>
      </c>
      <c r="O133" s="65">
        <v>4</v>
      </c>
      <c r="P133" s="64">
        <f t="shared" si="3"/>
        <v>4.8192771084337352E-2</v>
      </c>
      <c r="Q133" s="116">
        <v>80</v>
      </c>
      <c r="R133" s="65">
        <v>2</v>
      </c>
      <c r="S133" s="64">
        <f t="shared" si="4"/>
        <v>2.5000000000000001E-2</v>
      </c>
      <c r="T133" s="116">
        <v>49</v>
      </c>
      <c r="U133" s="65">
        <v>0</v>
      </c>
      <c r="V133" s="64">
        <f t="shared" si="5"/>
        <v>0</v>
      </c>
      <c r="W133" s="116">
        <v>18</v>
      </c>
      <c r="X133" s="65">
        <v>0</v>
      </c>
      <c r="Y133" s="64">
        <f t="shared" si="6"/>
        <v>0</v>
      </c>
      <c r="Z133" s="116">
        <f t="shared" si="27"/>
        <v>322</v>
      </c>
      <c r="AA133" s="65">
        <f t="shared" si="27"/>
        <v>15</v>
      </c>
      <c r="AB133" s="64">
        <f t="shared" si="8"/>
        <v>4.6583850931677016E-2</v>
      </c>
      <c r="AC133" s="98"/>
      <c r="AD133" s="272"/>
      <c r="AE133" s="342"/>
      <c r="AF133" s="11" t="s">
        <v>242</v>
      </c>
      <c r="AG133" s="225">
        <v>307</v>
      </c>
      <c r="AH133" s="40">
        <v>14</v>
      </c>
      <c r="AI133" s="91">
        <v>4.5602605863192182E-2</v>
      </c>
      <c r="AK133" s="85"/>
    </row>
    <row r="134" spans="2:37" s="12" customFormat="1" ht="13.5" customHeight="1">
      <c r="B134" s="264"/>
      <c r="C134" s="332"/>
      <c r="D134" s="76" t="s">
        <v>74</v>
      </c>
      <c r="E134" s="75">
        <v>27</v>
      </c>
      <c r="F134" s="75">
        <v>5</v>
      </c>
      <c r="G134" s="13">
        <f t="shared" si="0"/>
        <v>0.18518518518518517</v>
      </c>
      <c r="H134" s="103">
        <v>158</v>
      </c>
      <c r="I134" s="75">
        <v>19</v>
      </c>
      <c r="J134" s="13">
        <f t="shared" si="1"/>
        <v>0.12025316455696203</v>
      </c>
      <c r="K134" s="103">
        <v>11089</v>
      </c>
      <c r="L134" s="75">
        <v>3156</v>
      </c>
      <c r="M134" s="13">
        <f t="shared" si="2"/>
        <v>0.28460636666967265</v>
      </c>
      <c r="N134" s="103">
        <v>9534</v>
      </c>
      <c r="O134" s="75">
        <v>2619</v>
      </c>
      <c r="P134" s="13">
        <f t="shared" si="3"/>
        <v>0.27470106985525489</v>
      </c>
      <c r="Q134" s="103">
        <v>5771</v>
      </c>
      <c r="R134" s="75">
        <v>1020</v>
      </c>
      <c r="S134" s="13">
        <f t="shared" si="4"/>
        <v>0.17674579795529372</v>
      </c>
      <c r="T134" s="103">
        <v>2487</v>
      </c>
      <c r="U134" s="75">
        <v>283</v>
      </c>
      <c r="V134" s="13">
        <f t="shared" si="5"/>
        <v>0.11379171692802574</v>
      </c>
      <c r="W134" s="103">
        <v>816</v>
      </c>
      <c r="X134" s="75">
        <v>38</v>
      </c>
      <c r="Y134" s="13">
        <f t="shared" si="6"/>
        <v>4.6568627450980393E-2</v>
      </c>
      <c r="Z134" s="103">
        <f t="shared" ref="Z134:AA197" si="32">SUM(E134,H134,K134,N134,Q134,T134,W134)</f>
        <v>29882</v>
      </c>
      <c r="AA134" s="75">
        <f t="shared" si="32"/>
        <v>7140</v>
      </c>
      <c r="AB134" s="13">
        <f t="shared" si="8"/>
        <v>0.2389398299979921</v>
      </c>
      <c r="AC134" s="98"/>
      <c r="AD134" s="272"/>
      <c r="AE134" s="342"/>
      <c r="AF134" s="160" t="s">
        <v>74</v>
      </c>
      <c r="AG134" s="225">
        <v>28598</v>
      </c>
      <c r="AH134" s="40">
        <v>6785</v>
      </c>
      <c r="AI134" s="91">
        <v>0.23725435345129031</v>
      </c>
      <c r="AK134" s="85"/>
    </row>
    <row r="135" spans="2:37" s="12" customFormat="1" ht="13.5" customHeight="1">
      <c r="B135" s="262">
        <v>44</v>
      </c>
      <c r="C135" s="329" t="s">
        <v>21</v>
      </c>
      <c r="D135" s="80" t="s">
        <v>229</v>
      </c>
      <c r="E135" s="101">
        <v>21</v>
      </c>
      <c r="F135" s="79">
        <v>3</v>
      </c>
      <c r="G135" s="77">
        <f t="shared" si="0"/>
        <v>0.14285714285714285</v>
      </c>
      <c r="H135" s="101">
        <v>86</v>
      </c>
      <c r="I135" s="79">
        <v>7</v>
      </c>
      <c r="J135" s="77">
        <f t="shared" si="1"/>
        <v>8.1395348837209308E-2</v>
      </c>
      <c r="K135" s="101">
        <v>12032</v>
      </c>
      <c r="L135" s="79">
        <v>3493</v>
      </c>
      <c r="M135" s="77">
        <f t="shared" si="2"/>
        <v>0.29030917553191488</v>
      </c>
      <c r="N135" s="101">
        <v>11112</v>
      </c>
      <c r="O135" s="79">
        <v>2933</v>
      </c>
      <c r="P135" s="77">
        <f t="shared" si="3"/>
        <v>0.26394888408927286</v>
      </c>
      <c r="Q135" s="101">
        <v>6678</v>
      </c>
      <c r="R135" s="79">
        <v>1334</v>
      </c>
      <c r="S135" s="77">
        <f t="shared" si="4"/>
        <v>0.19976040730757713</v>
      </c>
      <c r="T135" s="101">
        <v>2629</v>
      </c>
      <c r="U135" s="79">
        <v>378</v>
      </c>
      <c r="V135" s="77">
        <f t="shared" si="5"/>
        <v>0.14378090528718143</v>
      </c>
      <c r="W135" s="101">
        <v>812</v>
      </c>
      <c r="X135" s="79">
        <v>87</v>
      </c>
      <c r="Y135" s="77">
        <f t="shared" si="6"/>
        <v>0.10714285714285714</v>
      </c>
      <c r="Z135" s="101">
        <f t="shared" si="32"/>
        <v>33370</v>
      </c>
      <c r="AA135" s="79">
        <f t="shared" si="32"/>
        <v>8235</v>
      </c>
      <c r="AB135" s="77">
        <f t="shared" si="8"/>
        <v>0.24677854360203777</v>
      </c>
      <c r="AC135" s="98"/>
      <c r="AD135" s="272">
        <v>44</v>
      </c>
      <c r="AE135" s="342" t="s">
        <v>21</v>
      </c>
      <c r="AF135" s="11" t="s">
        <v>229</v>
      </c>
      <c r="AG135" s="225">
        <v>32291</v>
      </c>
      <c r="AH135" s="40">
        <v>7548</v>
      </c>
      <c r="AI135" s="91">
        <v>0.23374934192189775</v>
      </c>
      <c r="AK135" s="85"/>
    </row>
    <row r="136" spans="2:37" s="12" customFormat="1" ht="13.5" customHeight="1">
      <c r="B136" s="263"/>
      <c r="C136" s="330"/>
      <c r="D136" s="66" t="s">
        <v>242</v>
      </c>
      <c r="E136" s="116">
        <v>0</v>
      </c>
      <c r="F136" s="65">
        <v>0</v>
      </c>
      <c r="G136" s="64" t="str">
        <f t="shared" si="0"/>
        <v>-</v>
      </c>
      <c r="H136" s="116">
        <v>1</v>
      </c>
      <c r="I136" s="65">
        <v>0</v>
      </c>
      <c r="J136" s="64">
        <f t="shared" si="1"/>
        <v>0</v>
      </c>
      <c r="K136" s="116">
        <v>62</v>
      </c>
      <c r="L136" s="65">
        <v>9</v>
      </c>
      <c r="M136" s="64">
        <f t="shared" si="2"/>
        <v>0.14516129032258066</v>
      </c>
      <c r="N136" s="116">
        <v>49</v>
      </c>
      <c r="O136" s="65">
        <v>4</v>
      </c>
      <c r="P136" s="64">
        <f t="shared" si="3"/>
        <v>8.1632653061224483E-2</v>
      </c>
      <c r="Q136" s="116">
        <v>38</v>
      </c>
      <c r="R136" s="65">
        <v>0</v>
      </c>
      <c r="S136" s="64">
        <f t="shared" si="4"/>
        <v>0</v>
      </c>
      <c r="T136" s="116">
        <v>25</v>
      </c>
      <c r="U136" s="65">
        <v>1</v>
      </c>
      <c r="V136" s="64">
        <f t="shared" si="5"/>
        <v>0.04</v>
      </c>
      <c r="W136" s="116">
        <v>9</v>
      </c>
      <c r="X136" s="65">
        <v>0</v>
      </c>
      <c r="Y136" s="64">
        <f t="shared" si="6"/>
        <v>0</v>
      </c>
      <c r="Z136" s="116">
        <f t="shared" si="32"/>
        <v>184</v>
      </c>
      <c r="AA136" s="65">
        <f t="shared" si="32"/>
        <v>14</v>
      </c>
      <c r="AB136" s="64">
        <f t="shared" si="8"/>
        <v>7.6086956521739135E-2</v>
      </c>
      <c r="AC136" s="98"/>
      <c r="AD136" s="272"/>
      <c r="AE136" s="342"/>
      <c r="AF136" s="11" t="s">
        <v>242</v>
      </c>
      <c r="AG136" s="225">
        <v>197</v>
      </c>
      <c r="AH136" s="40">
        <v>10</v>
      </c>
      <c r="AI136" s="91">
        <v>5.0761421319796954E-2</v>
      </c>
      <c r="AK136" s="85"/>
    </row>
    <row r="137" spans="2:37" s="12" customFormat="1" ht="13.5" customHeight="1">
      <c r="B137" s="264"/>
      <c r="C137" s="332"/>
      <c r="D137" s="76" t="s">
        <v>74</v>
      </c>
      <c r="E137" s="75">
        <v>21</v>
      </c>
      <c r="F137" s="75">
        <v>3</v>
      </c>
      <c r="G137" s="13">
        <f t="shared" si="0"/>
        <v>0.14285714285714285</v>
      </c>
      <c r="H137" s="103">
        <v>87</v>
      </c>
      <c r="I137" s="75">
        <v>7</v>
      </c>
      <c r="J137" s="13">
        <f t="shared" si="1"/>
        <v>8.0459770114942528E-2</v>
      </c>
      <c r="K137" s="103">
        <v>12094</v>
      </c>
      <c r="L137" s="75">
        <v>3502</v>
      </c>
      <c r="M137" s="13">
        <f t="shared" si="2"/>
        <v>0.28956507359021</v>
      </c>
      <c r="N137" s="103">
        <v>11161</v>
      </c>
      <c r="O137" s="75">
        <v>2937</v>
      </c>
      <c r="P137" s="13">
        <f t="shared" si="3"/>
        <v>0.26314846339933695</v>
      </c>
      <c r="Q137" s="103">
        <v>6716</v>
      </c>
      <c r="R137" s="75">
        <v>1334</v>
      </c>
      <c r="S137" s="13">
        <f t="shared" si="4"/>
        <v>0.19863013698630136</v>
      </c>
      <c r="T137" s="103">
        <v>2654</v>
      </c>
      <c r="U137" s="75">
        <v>379</v>
      </c>
      <c r="V137" s="13">
        <f t="shared" si="5"/>
        <v>0.14280331574981162</v>
      </c>
      <c r="W137" s="103">
        <v>821</v>
      </c>
      <c r="X137" s="75">
        <v>87</v>
      </c>
      <c r="Y137" s="13">
        <f t="shared" si="6"/>
        <v>0.10596833130328867</v>
      </c>
      <c r="Z137" s="103">
        <f t="shared" si="32"/>
        <v>33554</v>
      </c>
      <c r="AA137" s="75">
        <f t="shared" si="32"/>
        <v>8249</v>
      </c>
      <c r="AB137" s="13">
        <f t="shared" si="8"/>
        <v>0.2458425225010431</v>
      </c>
      <c r="AC137" s="98"/>
      <c r="AD137" s="272"/>
      <c r="AE137" s="342"/>
      <c r="AF137" s="160" t="s">
        <v>74</v>
      </c>
      <c r="AG137" s="225">
        <v>32488</v>
      </c>
      <c r="AH137" s="40">
        <v>7558</v>
      </c>
      <c r="AI137" s="91">
        <v>0.23263974390544201</v>
      </c>
      <c r="AK137" s="87"/>
    </row>
    <row r="138" spans="2:37" s="12" customFormat="1" ht="13.5" customHeight="1">
      <c r="B138" s="262">
        <v>45</v>
      </c>
      <c r="C138" s="329" t="s">
        <v>47</v>
      </c>
      <c r="D138" s="80" t="s">
        <v>229</v>
      </c>
      <c r="E138" s="101">
        <v>45</v>
      </c>
      <c r="F138" s="79">
        <v>10</v>
      </c>
      <c r="G138" s="77">
        <f t="shared" si="0"/>
        <v>0.22222222222222221</v>
      </c>
      <c r="H138" s="101">
        <v>130</v>
      </c>
      <c r="I138" s="79">
        <v>13</v>
      </c>
      <c r="J138" s="77">
        <f t="shared" si="1"/>
        <v>0.1</v>
      </c>
      <c r="K138" s="101">
        <v>4153</v>
      </c>
      <c r="L138" s="79">
        <v>976</v>
      </c>
      <c r="M138" s="77">
        <f t="shared" si="2"/>
        <v>0.23501083554057309</v>
      </c>
      <c r="N138" s="101">
        <v>3806</v>
      </c>
      <c r="O138" s="79">
        <v>682</v>
      </c>
      <c r="P138" s="77">
        <f t="shared" si="3"/>
        <v>0.1791907514450867</v>
      </c>
      <c r="Q138" s="101">
        <v>2387</v>
      </c>
      <c r="R138" s="79">
        <v>269</v>
      </c>
      <c r="S138" s="77">
        <f t="shared" si="4"/>
        <v>0.11269375785504818</v>
      </c>
      <c r="T138" s="101">
        <v>996</v>
      </c>
      <c r="U138" s="79">
        <v>78</v>
      </c>
      <c r="V138" s="77">
        <f t="shared" si="5"/>
        <v>7.8313253012048195E-2</v>
      </c>
      <c r="W138" s="101">
        <v>247</v>
      </c>
      <c r="X138" s="79">
        <v>16</v>
      </c>
      <c r="Y138" s="77">
        <f t="shared" si="6"/>
        <v>6.4777327935222673E-2</v>
      </c>
      <c r="Z138" s="101">
        <f t="shared" si="32"/>
        <v>11764</v>
      </c>
      <c r="AA138" s="79">
        <f t="shared" si="32"/>
        <v>2044</v>
      </c>
      <c r="AB138" s="77">
        <f t="shared" si="8"/>
        <v>0.17375042502550153</v>
      </c>
      <c r="AC138" s="98"/>
      <c r="AD138" s="272">
        <v>45</v>
      </c>
      <c r="AE138" s="342" t="s">
        <v>47</v>
      </c>
      <c r="AF138" s="11" t="s">
        <v>229</v>
      </c>
      <c r="AG138" s="225">
        <v>11467</v>
      </c>
      <c r="AH138" s="40">
        <v>1950</v>
      </c>
      <c r="AI138" s="91">
        <v>0.17005319612801953</v>
      </c>
      <c r="AK138" s="87"/>
    </row>
    <row r="139" spans="2:37" s="12" customFormat="1" ht="13.5" customHeight="1">
      <c r="B139" s="263"/>
      <c r="C139" s="330"/>
      <c r="D139" s="66" t="s">
        <v>242</v>
      </c>
      <c r="E139" s="116">
        <v>0</v>
      </c>
      <c r="F139" s="65">
        <v>0</v>
      </c>
      <c r="G139" s="64" t="str">
        <f t="shared" si="0"/>
        <v>-</v>
      </c>
      <c r="H139" s="116">
        <v>1</v>
      </c>
      <c r="I139" s="65">
        <v>0</v>
      </c>
      <c r="J139" s="64">
        <f t="shared" si="1"/>
        <v>0</v>
      </c>
      <c r="K139" s="116">
        <v>22</v>
      </c>
      <c r="L139" s="65">
        <v>3</v>
      </c>
      <c r="M139" s="64">
        <f t="shared" si="2"/>
        <v>0.13636363636363635</v>
      </c>
      <c r="N139" s="116">
        <v>19</v>
      </c>
      <c r="O139" s="65">
        <v>3</v>
      </c>
      <c r="P139" s="64">
        <f t="shared" si="3"/>
        <v>0.15789473684210525</v>
      </c>
      <c r="Q139" s="116">
        <v>15</v>
      </c>
      <c r="R139" s="65">
        <v>0</v>
      </c>
      <c r="S139" s="64">
        <f t="shared" si="4"/>
        <v>0</v>
      </c>
      <c r="T139" s="116">
        <v>4</v>
      </c>
      <c r="U139" s="65">
        <v>0</v>
      </c>
      <c r="V139" s="64">
        <f t="shared" si="5"/>
        <v>0</v>
      </c>
      <c r="W139" s="116">
        <v>2</v>
      </c>
      <c r="X139" s="65">
        <v>0</v>
      </c>
      <c r="Y139" s="64">
        <f t="shared" si="6"/>
        <v>0</v>
      </c>
      <c r="Z139" s="116">
        <f t="shared" si="32"/>
        <v>63</v>
      </c>
      <c r="AA139" s="65">
        <f t="shared" si="32"/>
        <v>6</v>
      </c>
      <c r="AB139" s="64">
        <f t="shared" si="8"/>
        <v>9.5238095238095233E-2</v>
      </c>
      <c r="AC139" s="98"/>
      <c r="AD139" s="272"/>
      <c r="AE139" s="342"/>
      <c r="AF139" s="11" t="s">
        <v>242</v>
      </c>
      <c r="AG139" s="225">
        <v>68</v>
      </c>
      <c r="AH139" s="40">
        <v>5</v>
      </c>
      <c r="AI139" s="91">
        <v>7.3529411764705885E-2</v>
      </c>
      <c r="AK139" s="87"/>
    </row>
    <row r="140" spans="2:37" s="12" customFormat="1" ht="13.5" customHeight="1">
      <c r="B140" s="264"/>
      <c r="C140" s="332"/>
      <c r="D140" s="76" t="s">
        <v>74</v>
      </c>
      <c r="E140" s="75">
        <v>45</v>
      </c>
      <c r="F140" s="75">
        <v>10</v>
      </c>
      <c r="G140" s="13">
        <f t="shared" si="0"/>
        <v>0.22222222222222221</v>
      </c>
      <c r="H140" s="103">
        <v>131</v>
      </c>
      <c r="I140" s="75">
        <v>13</v>
      </c>
      <c r="J140" s="13">
        <f t="shared" si="1"/>
        <v>9.9236641221374045E-2</v>
      </c>
      <c r="K140" s="103">
        <v>4175</v>
      </c>
      <c r="L140" s="75">
        <v>979</v>
      </c>
      <c r="M140" s="13">
        <f t="shared" si="2"/>
        <v>0.23449101796407185</v>
      </c>
      <c r="N140" s="103">
        <v>3825</v>
      </c>
      <c r="O140" s="75">
        <v>685</v>
      </c>
      <c r="P140" s="13">
        <f t="shared" si="3"/>
        <v>0.17908496732026144</v>
      </c>
      <c r="Q140" s="103">
        <v>2402</v>
      </c>
      <c r="R140" s="75">
        <v>269</v>
      </c>
      <c r="S140" s="13">
        <f t="shared" si="4"/>
        <v>0.11199000832639468</v>
      </c>
      <c r="T140" s="103">
        <v>1000</v>
      </c>
      <c r="U140" s="75">
        <v>78</v>
      </c>
      <c r="V140" s="13">
        <f t="shared" si="5"/>
        <v>7.8E-2</v>
      </c>
      <c r="W140" s="103">
        <v>249</v>
      </c>
      <c r="X140" s="75">
        <v>16</v>
      </c>
      <c r="Y140" s="13">
        <f t="shared" si="6"/>
        <v>6.4257028112449793E-2</v>
      </c>
      <c r="Z140" s="103">
        <f t="shared" si="32"/>
        <v>11827</v>
      </c>
      <c r="AA140" s="75">
        <f t="shared" si="32"/>
        <v>2050</v>
      </c>
      <c r="AB140" s="13">
        <f t="shared" si="8"/>
        <v>0.17333220596939206</v>
      </c>
      <c r="AC140" s="98"/>
      <c r="AD140" s="272"/>
      <c r="AE140" s="342"/>
      <c r="AF140" s="160" t="s">
        <v>74</v>
      </c>
      <c r="AG140" s="225">
        <v>11535</v>
      </c>
      <c r="AH140" s="40">
        <v>1955</v>
      </c>
      <c r="AI140" s="91">
        <v>0.1694841785869094</v>
      </c>
      <c r="AK140" s="87"/>
    </row>
    <row r="141" spans="2:37" s="12" customFormat="1" ht="13.5" customHeight="1">
      <c r="B141" s="262">
        <v>46</v>
      </c>
      <c r="C141" s="329" t="s">
        <v>25</v>
      </c>
      <c r="D141" s="80" t="s">
        <v>229</v>
      </c>
      <c r="E141" s="101">
        <v>26</v>
      </c>
      <c r="F141" s="79">
        <v>6</v>
      </c>
      <c r="G141" s="77">
        <f t="shared" si="0"/>
        <v>0.23076923076923078</v>
      </c>
      <c r="H141" s="101">
        <v>107</v>
      </c>
      <c r="I141" s="79">
        <v>17</v>
      </c>
      <c r="J141" s="77">
        <f t="shared" si="1"/>
        <v>0.15887850467289719</v>
      </c>
      <c r="K141" s="101">
        <v>5203</v>
      </c>
      <c r="L141" s="79">
        <v>1722</v>
      </c>
      <c r="M141" s="77">
        <f t="shared" si="2"/>
        <v>0.33096290601576012</v>
      </c>
      <c r="N141" s="101">
        <v>4546</v>
      </c>
      <c r="O141" s="79">
        <v>1388</v>
      </c>
      <c r="P141" s="77">
        <f t="shared" si="3"/>
        <v>0.30532336119665643</v>
      </c>
      <c r="Q141" s="101">
        <v>2966</v>
      </c>
      <c r="R141" s="79">
        <v>732</v>
      </c>
      <c r="S141" s="77">
        <f t="shared" si="4"/>
        <v>0.24679703304113285</v>
      </c>
      <c r="T141" s="101">
        <v>1237</v>
      </c>
      <c r="U141" s="79">
        <v>198</v>
      </c>
      <c r="V141" s="77">
        <f t="shared" si="5"/>
        <v>0.16006467259498788</v>
      </c>
      <c r="W141" s="101">
        <v>434</v>
      </c>
      <c r="X141" s="79">
        <v>47</v>
      </c>
      <c r="Y141" s="77">
        <f t="shared" si="6"/>
        <v>0.10829493087557604</v>
      </c>
      <c r="Z141" s="101">
        <f t="shared" si="32"/>
        <v>14519</v>
      </c>
      <c r="AA141" s="79">
        <f t="shared" si="32"/>
        <v>4110</v>
      </c>
      <c r="AB141" s="77">
        <f t="shared" si="8"/>
        <v>0.28307734692471931</v>
      </c>
      <c r="AC141" s="98"/>
      <c r="AD141" s="272">
        <v>46</v>
      </c>
      <c r="AE141" s="342" t="s">
        <v>25</v>
      </c>
      <c r="AF141" s="11" t="s">
        <v>229</v>
      </c>
      <c r="AG141" s="225">
        <v>14076</v>
      </c>
      <c r="AH141" s="40">
        <v>4004</v>
      </c>
      <c r="AI141" s="91">
        <v>0.28445581131003128</v>
      </c>
      <c r="AK141" s="85"/>
    </row>
    <row r="142" spans="2:37" s="12" customFormat="1" ht="13.5" customHeight="1">
      <c r="B142" s="263"/>
      <c r="C142" s="330"/>
      <c r="D142" s="66" t="s">
        <v>242</v>
      </c>
      <c r="E142" s="116">
        <v>0</v>
      </c>
      <c r="F142" s="65">
        <v>0</v>
      </c>
      <c r="G142" s="64" t="str">
        <f t="shared" si="0"/>
        <v>-</v>
      </c>
      <c r="H142" s="116">
        <v>1</v>
      </c>
      <c r="I142" s="65">
        <v>0</v>
      </c>
      <c r="J142" s="64">
        <f t="shared" si="1"/>
        <v>0</v>
      </c>
      <c r="K142" s="116">
        <v>17</v>
      </c>
      <c r="L142" s="65">
        <v>1</v>
      </c>
      <c r="M142" s="64">
        <f t="shared" si="2"/>
        <v>5.8823529411764705E-2</v>
      </c>
      <c r="N142" s="116">
        <v>28</v>
      </c>
      <c r="O142" s="65">
        <v>0</v>
      </c>
      <c r="P142" s="64">
        <f t="shared" si="3"/>
        <v>0</v>
      </c>
      <c r="Q142" s="116">
        <v>21</v>
      </c>
      <c r="R142" s="65">
        <v>0</v>
      </c>
      <c r="S142" s="64">
        <f t="shared" si="4"/>
        <v>0</v>
      </c>
      <c r="T142" s="116">
        <v>14</v>
      </c>
      <c r="U142" s="65">
        <v>0</v>
      </c>
      <c r="V142" s="64">
        <f t="shared" si="5"/>
        <v>0</v>
      </c>
      <c r="W142" s="116">
        <v>8</v>
      </c>
      <c r="X142" s="65">
        <v>0</v>
      </c>
      <c r="Y142" s="64">
        <f t="shared" si="6"/>
        <v>0</v>
      </c>
      <c r="Z142" s="116">
        <f t="shared" si="32"/>
        <v>89</v>
      </c>
      <c r="AA142" s="65">
        <f t="shared" si="32"/>
        <v>1</v>
      </c>
      <c r="AB142" s="64">
        <f t="shared" si="8"/>
        <v>1.1235955056179775E-2</v>
      </c>
      <c r="AC142" s="98"/>
      <c r="AD142" s="272"/>
      <c r="AE142" s="342"/>
      <c r="AF142" s="11" t="s">
        <v>242</v>
      </c>
      <c r="AG142" s="225">
        <v>79</v>
      </c>
      <c r="AH142" s="40">
        <v>5</v>
      </c>
      <c r="AI142" s="91">
        <v>6.3291139240506333E-2</v>
      </c>
      <c r="AK142" s="85"/>
    </row>
    <row r="143" spans="2:37" s="12" customFormat="1" ht="13.5" customHeight="1">
      <c r="B143" s="264"/>
      <c r="C143" s="332"/>
      <c r="D143" s="76" t="s">
        <v>74</v>
      </c>
      <c r="E143" s="75">
        <v>26</v>
      </c>
      <c r="F143" s="75">
        <v>6</v>
      </c>
      <c r="G143" s="13">
        <f t="shared" si="0"/>
        <v>0.23076923076923078</v>
      </c>
      <c r="H143" s="103">
        <v>108</v>
      </c>
      <c r="I143" s="75">
        <v>17</v>
      </c>
      <c r="J143" s="13">
        <f t="shared" si="1"/>
        <v>0.15740740740740741</v>
      </c>
      <c r="K143" s="103">
        <v>5220</v>
      </c>
      <c r="L143" s="75">
        <v>1723</v>
      </c>
      <c r="M143" s="13">
        <f t="shared" si="2"/>
        <v>0.33007662835249041</v>
      </c>
      <c r="N143" s="103">
        <v>4574</v>
      </c>
      <c r="O143" s="75">
        <v>1388</v>
      </c>
      <c r="P143" s="13">
        <f t="shared" si="3"/>
        <v>0.30345430695233933</v>
      </c>
      <c r="Q143" s="103">
        <v>2987</v>
      </c>
      <c r="R143" s="75">
        <v>732</v>
      </c>
      <c r="S143" s="13">
        <f t="shared" si="4"/>
        <v>0.24506193505189153</v>
      </c>
      <c r="T143" s="103">
        <v>1251</v>
      </c>
      <c r="U143" s="75">
        <v>198</v>
      </c>
      <c r="V143" s="13">
        <f t="shared" si="5"/>
        <v>0.15827338129496402</v>
      </c>
      <c r="W143" s="103">
        <v>442</v>
      </c>
      <c r="X143" s="75">
        <v>47</v>
      </c>
      <c r="Y143" s="13">
        <f t="shared" si="6"/>
        <v>0.10633484162895927</v>
      </c>
      <c r="Z143" s="103">
        <f t="shared" si="32"/>
        <v>14608</v>
      </c>
      <c r="AA143" s="75">
        <f t="shared" si="32"/>
        <v>4111</v>
      </c>
      <c r="AB143" s="13">
        <f t="shared" si="8"/>
        <v>0.28142113910186201</v>
      </c>
      <c r="AC143" s="98"/>
      <c r="AD143" s="272"/>
      <c r="AE143" s="342"/>
      <c r="AF143" s="160" t="s">
        <v>74</v>
      </c>
      <c r="AG143" s="225">
        <v>14155</v>
      </c>
      <c r="AH143" s="40">
        <v>4009</v>
      </c>
      <c r="AI143" s="91">
        <v>0.28322147651006713</v>
      </c>
      <c r="AK143" s="85"/>
    </row>
    <row r="144" spans="2:37" s="12" customFormat="1" ht="13.5" customHeight="1">
      <c r="B144" s="262">
        <v>47</v>
      </c>
      <c r="C144" s="329" t="s">
        <v>15</v>
      </c>
      <c r="D144" s="80" t="s">
        <v>229</v>
      </c>
      <c r="E144" s="101">
        <v>29</v>
      </c>
      <c r="F144" s="79">
        <v>10</v>
      </c>
      <c r="G144" s="77">
        <f t="shared" si="0"/>
        <v>0.34482758620689657</v>
      </c>
      <c r="H144" s="101">
        <v>156</v>
      </c>
      <c r="I144" s="79">
        <v>36</v>
      </c>
      <c r="J144" s="77">
        <f t="shared" si="1"/>
        <v>0.23076923076923078</v>
      </c>
      <c r="K144" s="101">
        <v>11315</v>
      </c>
      <c r="L144" s="79">
        <v>3524</v>
      </c>
      <c r="M144" s="77">
        <f t="shared" si="2"/>
        <v>0.3114449845338047</v>
      </c>
      <c r="N144" s="101">
        <v>9964</v>
      </c>
      <c r="O144" s="79">
        <v>2751</v>
      </c>
      <c r="P144" s="77">
        <f t="shared" si="3"/>
        <v>0.27609393817743877</v>
      </c>
      <c r="Q144" s="101">
        <v>5522</v>
      </c>
      <c r="R144" s="79">
        <v>1187</v>
      </c>
      <c r="S144" s="77">
        <f t="shared" si="4"/>
        <v>0.21495834842448389</v>
      </c>
      <c r="T144" s="101">
        <v>2112</v>
      </c>
      <c r="U144" s="79">
        <v>289</v>
      </c>
      <c r="V144" s="77">
        <f t="shared" si="5"/>
        <v>0.13683712121212122</v>
      </c>
      <c r="W144" s="101">
        <v>584</v>
      </c>
      <c r="X144" s="79">
        <v>46</v>
      </c>
      <c r="Y144" s="77">
        <f t="shared" si="6"/>
        <v>7.8767123287671229E-2</v>
      </c>
      <c r="Z144" s="101">
        <f t="shared" si="32"/>
        <v>29682</v>
      </c>
      <c r="AA144" s="79">
        <f t="shared" si="32"/>
        <v>7843</v>
      </c>
      <c r="AB144" s="77">
        <f t="shared" si="8"/>
        <v>0.26423421602317904</v>
      </c>
      <c r="AC144" s="98"/>
      <c r="AD144" s="272">
        <v>47</v>
      </c>
      <c r="AE144" s="342" t="s">
        <v>15</v>
      </c>
      <c r="AF144" s="11" t="s">
        <v>229</v>
      </c>
      <c r="AG144" s="225">
        <v>28501</v>
      </c>
      <c r="AH144" s="40">
        <v>7524</v>
      </c>
      <c r="AI144" s="91">
        <v>0.26399073716711696</v>
      </c>
      <c r="AK144" s="85"/>
    </row>
    <row r="145" spans="2:37" s="12" customFormat="1" ht="13.5" customHeight="1">
      <c r="B145" s="263"/>
      <c r="C145" s="330"/>
      <c r="D145" s="66" t="s">
        <v>242</v>
      </c>
      <c r="E145" s="116">
        <v>0</v>
      </c>
      <c r="F145" s="65">
        <v>0</v>
      </c>
      <c r="G145" s="64" t="str">
        <f t="shared" si="0"/>
        <v>-</v>
      </c>
      <c r="H145" s="116">
        <v>0</v>
      </c>
      <c r="I145" s="65">
        <v>0</v>
      </c>
      <c r="J145" s="64" t="str">
        <f t="shared" si="1"/>
        <v>-</v>
      </c>
      <c r="K145" s="116">
        <v>70</v>
      </c>
      <c r="L145" s="65">
        <v>10</v>
      </c>
      <c r="M145" s="64">
        <f t="shared" si="2"/>
        <v>0.14285714285714285</v>
      </c>
      <c r="N145" s="116">
        <v>53</v>
      </c>
      <c r="O145" s="65">
        <v>6</v>
      </c>
      <c r="P145" s="64">
        <f t="shared" si="3"/>
        <v>0.11320754716981132</v>
      </c>
      <c r="Q145" s="116">
        <v>40</v>
      </c>
      <c r="R145" s="65">
        <v>1</v>
      </c>
      <c r="S145" s="64">
        <f t="shared" si="4"/>
        <v>2.5000000000000001E-2</v>
      </c>
      <c r="T145" s="116">
        <v>33</v>
      </c>
      <c r="U145" s="65">
        <v>1</v>
      </c>
      <c r="V145" s="64">
        <f t="shared" si="5"/>
        <v>3.0303030303030304E-2</v>
      </c>
      <c r="W145" s="116">
        <v>13</v>
      </c>
      <c r="X145" s="65">
        <v>0</v>
      </c>
      <c r="Y145" s="64">
        <f t="shared" si="6"/>
        <v>0</v>
      </c>
      <c r="Z145" s="116">
        <f t="shared" si="32"/>
        <v>209</v>
      </c>
      <c r="AA145" s="65">
        <f t="shared" si="32"/>
        <v>18</v>
      </c>
      <c r="AB145" s="64">
        <f t="shared" si="8"/>
        <v>8.6124401913875603E-2</v>
      </c>
      <c r="AC145" s="98"/>
      <c r="AD145" s="272"/>
      <c r="AE145" s="342"/>
      <c r="AF145" s="11" t="s">
        <v>242</v>
      </c>
      <c r="AG145" s="225">
        <v>193</v>
      </c>
      <c r="AH145" s="40">
        <v>15</v>
      </c>
      <c r="AI145" s="91">
        <v>7.7720207253886009E-2</v>
      </c>
      <c r="AK145" s="85"/>
    </row>
    <row r="146" spans="2:37" s="12" customFormat="1" ht="13.5" customHeight="1">
      <c r="B146" s="264"/>
      <c r="C146" s="332"/>
      <c r="D146" s="76" t="s">
        <v>74</v>
      </c>
      <c r="E146" s="75">
        <v>29</v>
      </c>
      <c r="F146" s="75">
        <v>10</v>
      </c>
      <c r="G146" s="13">
        <f t="shared" si="0"/>
        <v>0.34482758620689657</v>
      </c>
      <c r="H146" s="103">
        <v>156</v>
      </c>
      <c r="I146" s="75">
        <v>36</v>
      </c>
      <c r="J146" s="13">
        <f t="shared" si="1"/>
        <v>0.23076923076923078</v>
      </c>
      <c r="K146" s="103">
        <v>11385</v>
      </c>
      <c r="L146" s="75">
        <v>3534</v>
      </c>
      <c r="M146" s="13">
        <f t="shared" si="2"/>
        <v>0.31040843214756259</v>
      </c>
      <c r="N146" s="103">
        <v>10017</v>
      </c>
      <c r="O146" s="75">
        <v>2757</v>
      </c>
      <c r="P146" s="13">
        <f t="shared" si="3"/>
        <v>0.27523210542078469</v>
      </c>
      <c r="Q146" s="103">
        <v>5562</v>
      </c>
      <c r="R146" s="75">
        <v>1188</v>
      </c>
      <c r="S146" s="13">
        <f t="shared" si="4"/>
        <v>0.21359223300970873</v>
      </c>
      <c r="T146" s="103">
        <v>2145</v>
      </c>
      <c r="U146" s="75">
        <v>290</v>
      </c>
      <c r="V146" s="13">
        <f t="shared" si="5"/>
        <v>0.1351981351981352</v>
      </c>
      <c r="W146" s="103">
        <v>597</v>
      </c>
      <c r="X146" s="75">
        <v>46</v>
      </c>
      <c r="Y146" s="13">
        <f t="shared" si="6"/>
        <v>7.705192629815745E-2</v>
      </c>
      <c r="Z146" s="103">
        <f t="shared" si="32"/>
        <v>29891</v>
      </c>
      <c r="AA146" s="75">
        <f t="shared" si="32"/>
        <v>7861</v>
      </c>
      <c r="AB146" s="13">
        <f t="shared" si="8"/>
        <v>0.26298885952293333</v>
      </c>
      <c r="AC146" s="98"/>
      <c r="AD146" s="272"/>
      <c r="AE146" s="342"/>
      <c r="AF146" s="160" t="s">
        <v>74</v>
      </c>
      <c r="AG146" s="225">
        <v>28694</v>
      </c>
      <c r="AH146" s="40">
        <v>7539</v>
      </c>
      <c r="AI146" s="91">
        <v>0.26273785460374993</v>
      </c>
      <c r="AK146" s="85"/>
    </row>
    <row r="147" spans="2:37" s="12" customFormat="1" ht="13.5" customHeight="1">
      <c r="B147" s="262">
        <v>48</v>
      </c>
      <c r="C147" s="329" t="s">
        <v>26</v>
      </c>
      <c r="D147" s="80" t="s">
        <v>229</v>
      </c>
      <c r="E147" s="101">
        <v>12</v>
      </c>
      <c r="F147" s="79">
        <v>4</v>
      </c>
      <c r="G147" s="77">
        <f t="shared" si="0"/>
        <v>0.33333333333333331</v>
      </c>
      <c r="H147" s="101">
        <v>73</v>
      </c>
      <c r="I147" s="79">
        <v>12</v>
      </c>
      <c r="J147" s="77">
        <f t="shared" si="1"/>
        <v>0.16438356164383561</v>
      </c>
      <c r="K147" s="101">
        <v>5897</v>
      </c>
      <c r="L147" s="79">
        <v>1968</v>
      </c>
      <c r="M147" s="77">
        <f t="shared" si="2"/>
        <v>0.33372901475326439</v>
      </c>
      <c r="N147" s="101">
        <v>5019</v>
      </c>
      <c r="O147" s="79">
        <v>1574</v>
      </c>
      <c r="P147" s="77">
        <f t="shared" si="3"/>
        <v>0.31360828850368599</v>
      </c>
      <c r="Q147" s="101">
        <v>3109</v>
      </c>
      <c r="R147" s="79">
        <v>634</v>
      </c>
      <c r="S147" s="77">
        <f t="shared" si="4"/>
        <v>0.20392409134770023</v>
      </c>
      <c r="T147" s="101">
        <v>1449</v>
      </c>
      <c r="U147" s="79">
        <v>172</v>
      </c>
      <c r="V147" s="77">
        <f t="shared" si="5"/>
        <v>0.11870255348516218</v>
      </c>
      <c r="W147" s="101">
        <v>472</v>
      </c>
      <c r="X147" s="79">
        <v>35</v>
      </c>
      <c r="Y147" s="77">
        <f t="shared" si="6"/>
        <v>7.4152542372881353E-2</v>
      </c>
      <c r="Z147" s="101">
        <f t="shared" si="32"/>
        <v>16031</v>
      </c>
      <c r="AA147" s="79">
        <f t="shared" si="32"/>
        <v>4399</v>
      </c>
      <c r="AB147" s="77">
        <f t="shared" si="8"/>
        <v>0.27440583868754287</v>
      </c>
      <c r="AC147" s="98"/>
      <c r="AD147" s="272">
        <v>48</v>
      </c>
      <c r="AE147" s="342" t="s">
        <v>26</v>
      </c>
      <c r="AF147" s="11" t="s">
        <v>229</v>
      </c>
      <c r="AG147" s="225">
        <v>15480</v>
      </c>
      <c r="AH147" s="40">
        <v>4441</v>
      </c>
      <c r="AI147" s="91">
        <v>0.28688630490956074</v>
      </c>
      <c r="AK147" s="85"/>
    </row>
    <row r="148" spans="2:37" s="12" customFormat="1" ht="13.5" customHeight="1">
      <c r="B148" s="263"/>
      <c r="C148" s="330"/>
      <c r="D148" s="66" t="s">
        <v>242</v>
      </c>
      <c r="E148" s="116">
        <v>0</v>
      </c>
      <c r="F148" s="65">
        <v>0</v>
      </c>
      <c r="G148" s="64" t="str">
        <f t="shared" si="0"/>
        <v>-</v>
      </c>
      <c r="H148" s="116">
        <v>1</v>
      </c>
      <c r="I148" s="65">
        <v>0</v>
      </c>
      <c r="J148" s="64">
        <f t="shared" si="1"/>
        <v>0</v>
      </c>
      <c r="K148" s="116">
        <v>22</v>
      </c>
      <c r="L148" s="65">
        <v>2</v>
      </c>
      <c r="M148" s="64">
        <f t="shared" si="2"/>
        <v>9.0909090909090912E-2</v>
      </c>
      <c r="N148" s="116">
        <v>18</v>
      </c>
      <c r="O148" s="65">
        <v>1</v>
      </c>
      <c r="P148" s="64">
        <f t="shared" si="3"/>
        <v>5.5555555555555552E-2</v>
      </c>
      <c r="Q148" s="116">
        <v>15</v>
      </c>
      <c r="R148" s="65">
        <v>0</v>
      </c>
      <c r="S148" s="64">
        <f t="shared" si="4"/>
        <v>0</v>
      </c>
      <c r="T148" s="116">
        <v>14</v>
      </c>
      <c r="U148" s="65">
        <v>1</v>
      </c>
      <c r="V148" s="64">
        <f t="shared" si="5"/>
        <v>7.1428571428571425E-2</v>
      </c>
      <c r="W148" s="116">
        <v>9</v>
      </c>
      <c r="X148" s="65">
        <v>0</v>
      </c>
      <c r="Y148" s="64">
        <f t="shared" si="6"/>
        <v>0</v>
      </c>
      <c r="Z148" s="116">
        <f t="shared" si="32"/>
        <v>79</v>
      </c>
      <c r="AA148" s="65">
        <f t="shared" si="32"/>
        <v>4</v>
      </c>
      <c r="AB148" s="64">
        <f t="shared" si="8"/>
        <v>5.0632911392405063E-2</v>
      </c>
      <c r="AC148" s="98"/>
      <c r="AD148" s="272"/>
      <c r="AE148" s="342"/>
      <c r="AF148" s="11" t="s">
        <v>242</v>
      </c>
      <c r="AG148" s="225">
        <v>89</v>
      </c>
      <c r="AH148" s="40">
        <v>3</v>
      </c>
      <c r="AI148" s="91">
        <v>3.3707865168539325E-2</v>
      </c>
      <c r="AK148" s="85"/>
    </row>
    <row r="149" spans="2:37" s="12" customFormat="1" ht="13.5" customHeight="1">
      <c r="B149" s="264"/>
      <c r="C149" s="332"/>
      <c r="D149" s="76" t="s">
        <v>74</v>
      </c>
      <c r="E149" s="75">
        <v>12</v>
      </c>
      <c r="F149" s="75">
        <v>4</v>
      </c>
      <c r="G149" s="13">
        <f t="shared" si="0"/>
        <v>0.33333333333333331</v>
      </c>
      <c r="H149" s="103">
        <v>74</v>
      </c>
      <c r="I149" s="75">
        <v>12</v>
      </c>
      <c r="J149" s="13">
        <f t="shared" si="1"/>
        <v>0.16216216216216217</v>
      </c>
      <c r="K149" s="103">
        <v>5919</v>
      </c>
      <c r="L149" s="75">
        <v>1970</v>
      </c>
      <c r="M149" s="13">
        <f t="shared" si="2"/>
        <v>0.33282649096131101</v>
      </c>
      <c r="N149" s="103">
        <v>5037</v>
      </c>
      <c r="O149" s="75">
        <v>1575</v>
      </c>
      <c r="P149" s="13">
        <f t="shared" si="3"/>
        <v>0.31268612269207863</v>
      </c>
      <c r="Q149" s="103">
        <v>3124</v>
      </c>
      <c r="R149" s="75">
        <v>634</v>
      </c>
      <c r="S149" s="13">
        <f t="shared" si="4"/>
        <v>0.2029449423815621</v>
      </c>
      <c r="T149" s="103">
        <v>1463</v>
      </c>
      <c r="U149" s="75">
        <v>173</v>
      </c>
      <c r="V149" s="13">
        <f t="shared" si="5"/>
        <v>0.11825017088174983</v>
      </c>
      <c r="W149" s="103">
        <v>481</v>
      </c>
      <c r="X149" s="75">
        <v>35</v>
      </c>
      <c r="Y149" s="13">
        <f t="shared" si="6"/>
        <v>7.2765072765072769E-2</v>
      </c>
      <c r="Z149" s="103">
        <f t="shared" si="32"/>
        <v>16110</v>
      </c>
      <c r="AA149" s="75">
        <f t="shared" si="32"/>
        <v>4403</v>
      </c>
      <c r="AB149" s="13">
        <f t="shared" si="8"/>
        <v>0.27330850403476104</v>
      </c>
      <c r="AC149" s="98"/>
      <c r="AD149" s="272"/>
      <c r="AE149" s="342"/>
      <c r="AF149" s="160" t="s">
        <v>74</v>
      </c>
      <c r="AG149" s="225">
        <v>15569</v>
      </c>
      <c r="AH149" s="40">
        <v>4444</v>
      </c>
      <c r="AI149" s="91">
        <v>0.28543901342411204</v>
      </c>
      <c r="AK149" s="85"/>
    </row>
    <row r="150" spans="2:37" s="12" customFormat="1" ht="13.5" customHeight="1">
      <c r="B150" s="262">
        <v>49</v>
      </c>
      <c r="C150" s="329" t="s">
        <v>27</v>
      </c>
      <c r="D150" s="80" t="s">
        <v>229</v>
      </c>
      <c r="E150" s="101">
        <v>8</v>
      </c>
      <c r="F150" s="79">
        <v>0</v>
      </c>
      <c r="G150" s="77">
        <f t="shared" si="0"/>
        <v>0</v>
      </c>
      <c r="H150" s="101">
        <v>32</v>
      </c>
      <c r="I150" s="79">
        <v>4</v>
      </c>
      <c r="J150" s="77">
        <f t="shared" si="1"/>
        <v>0.125</v>
      </c>
      <c r="K150" s="101">
        <v>5986</v>
      </c>
      <c r="L150" s="79">
        <v>1255</v>
      </c>
      <c r="M150" s="77">
        <f t="shared" si="2"/>
        <v>0.20965586368192449</v>
      </c>
      <c r="N150" s="101">
        <v>5697</v>
      </c>
      <c r="O150" s="79">
        <v>890</v>
      </c>
      <c r="P150" s="77">
        <f t="shared" si="3"/>
        <v>0.15622257328418465</v>
      </c>
      <c r="Q150" s="101">
        <v>3161</v>
      </c>
      <c r="R150" s="79">
        <v>336</v>
      </c>
      <c r="S150" s="77">
        <f t="shared" si="4"/>
        <v>0.10629547611515343</v>
      </c>
      <c r="T150" s="101">
        <v>1229</v>
      </c>
      <c r="U150" s="79">
        <v>95</v>
      </c>
      <c r="V150" s="77">
        <f t="shared" si="5"/>
        <v>7.7298616761594788E-2</v>
      </c>
      <c r="W150" s="101">
        <v>347</v>
      </c>
      <c r="X150" s="79">
        <v>10</v>
      </c>
      <c r="Y150" s="77">
        <f t="shared" si="6"/>
        <v>2.8818443804034581E-2</v>
      </c>
      <c r="Z150" s="101">
        <f t="shared" si="32"/>
        <v>16460</v>
      </c>
      <c r="AA150" s="79">
        <f t="shared" si="32"/>
        <v>2590</v>
      </c>
      <c r="AB150" s="77">
        <f t="shared" si="8"/>
        <v>0.15735115431348723</v>
      </c>
      <c r="AC150" s="98"/>
      <c r="AD150" s="272">
        <v>49</v>
      </c>
      <c r="AE150" s="342" t="s">
        <v>27</v>
      </c>
      <c r="AF150" s="11" t="s">
        <v>229</v>
      </c>
      <c r="AG150" s="225">
        <v>16089</v>
      </c>
      <c r="AH150" s="40">
        <v>2330</v>
      </c>
      <c r="AI150" s="91">
        <v>0.14481944185468332</v>
      </c>
      <c r="AK150" s="85"/>
    </row>
    <row r="151" spans="2:37" s="12" customFormat="1" ht="13.5" customHeight="1">
      <c r="B151" s="263"/>
      <c r="C151" s="330"/>
      <c r="D151" s="66" t="s">
        <v>242</v>
      </c>
      <c r="E151" s="116">
        <v>0</v>
      </c>
      <c r="F151" s="65">
        <v>0</v>
      </c>
      <c r="G151" s="64" t="str">
        <f t="shared" si="0"/>
        <v>-</v>
      </c>
      <c r="H151" s="116">
        <v>0</v>
      </c>
      <c r="I151" s="65">
        <v>0</v>
      </c>
      <c r="J151" s="64" t="str">
        <f t="shared" si="1"/>
        <v>-</v>
      </c>
      <c r="K151" s="116">
        <v>21</v>
      </c>
      <c r="L151" s="65">
        <v>0</v>
      </c>
      <c r="M151" s="64">
        <f t="shared" si="2"/>
        <v>0</v>
      </c>
      <c r="N151" s="116">
        <v>17</v>
      </c>
      <c r="O151" s="65">
        <v>0</v>
      </c>
      <c r="P151" s="64">
        <f t="shared" si="3"/>
        <v>0</v>
      </c>
      <c r="Q151" s="116">
        <v>10</v>
      </c>
      <c r="R151" s="65">
        <v>0</v>
      </c>
      <c r="S151" s="64">
        <f t="shared" si="4"/>
        <v>0</v>
      </c>
      <c r="T151" s="116">
        <v>12</v>
      </c>
      <c r="U151" s="65">
        <v>0</v>
      </c>
      <c r="V151" s="64">
        <f t="shared" si="5"/>
        <v>0</v>
      </c>
      <c r="W151" s="116">
        <v>2</v>
      </c>
      <c r="X151" s="65">
        <v>0</v>
      </c>
      <c r="Y151" s="64">
        <f t="shared" si="6"/>
        <v>0</v>
      </c>
      <c r="Z151" s="116">
        <f t="shared" si="32"/>
        <v>62</v>
      </c>
      <c r="AA151" s="65">
        <f t="shared" si="32"/>
        <v>0</v>
      </c>
      <c r="AB151" s="64">
        <f t="shared" si="8"/>
        <v>0</v>
      </c>
      <c r="AC151" s="98"/>
      <c r="AD151" s="272"/>
      <c r="AE151" s="342"/>
      <c r="AF151" s="11" t="s">
        <v>242</v>
      </c>
      <c r="AG151" s="225">
        <v>69</v>
      </c>
      <c r="AH151" s="40">
        <v>1</v>
      </c>
      <c r="AI151" s="91">
        <v>1.4492753623188406E-2</v>
      </c>
      <c r="AK151" s="85"/>
    </row>
    <row r="152" spans="2:37" s="12" customFormat="1" ht="13.5" customHeight="1">
      <c r="B152" s="264"/>
      <c r="C152" s="332"/>
      <c r="D152" s="76" t="s">
        <v>74</v>
      </c>
      <c r="E152" s="75">
        <v>8</v>
      </c>
      <c r="F152" s="75">
        <v>0</v>
      </c>
      <c r="G152" s="13">
        <f t="shared" si="0"/>
        <v>0</v>
      </c>
      <c r="H152" s="103">
        <v>32</v>
      </c>
      <c r="I152" s="75">
        <v>4</v>
      </c>
      <c r="J152" s="13">
        <f t="shared" si="1"/>
        <v>0.125</v>
      </c>
      <c r="K152" s="103">
        <v>6007</v>
      </c>
      <c r="L152" s="75">
        <v>1255</v>
      </c>
      <c r="M152" s="13">
        <f t="shared" si="2"/>
        <v>0.2089229232562011</v>
      </c>
      <c r="N152" s="103">
        <v>5714</v>
      </c>
      <c r="O152" s="75">
        <v>890</v>
      </c>
      <c r="P152" s="13">
        <f t="shared" si="3"/>
        <v>0.15575778788939448</v>
      </c>
      <c r="Q152" s="103">
        <v>3171</v>
      </c>
      <c r="R152" s="75">
        <v>336</v>
      </c>
      <c r="S152" s="13">
        <f t="shared" si="4"/>
        <v>0.10596026490066225</v>
      </c>
      <c r="T152" s="103">
        <v>1241</v>
      </c>
      <c r="U152" s="75">
        <v>95</v>
      </c>
      <c r="V152" s="13">
        <f t="shared" si="5"/>
        <v>7.6551168412570508E-2</v>
      </c>
      <c r="W152" s="103">
        <v>349</v>
      </c>
      <c r="X152" s="75">
        <v>10</v>
      </c>
      <c r="Y152" s="13">
        <f t="shared" si="6"/>
        <v>2.865329512893983E-2</v>
      </c>
      <c r="Z152" s="103">
        <f t="shared" si="32"/>
        <v>16522</v>
      </c>
      <c r="AA152" s="75">
        <f t="shared" si="32"/>
        <v>2590</v>
      </c>
      <c r="AB152" s="13">
        <f t="shared" si="8"/>
        <v>0.15676068272606222</v>
      </c>
      <c r="AC152" s="98"/>
      <c r="AD152" s="272"/>
      <c r="AE152" s="342"/>
      <c r="AF152" s="160" t="s">
        <v>74</v>
      </c>
      <c r="AG152" s="225">
        <v>16158</v>
      </c>
      <c r="AH152" s="40">
        <v>2331</v>
      </c>
      <c r="AI152" s="91">
        <v>0.14426290382473078</v>
      </c>
      <c r="AK152" s="85"/>
    </row>
    <row r="153" spans="2:37" s="12" customFormat="1" ht="13.5" customHeight="1">
      <c r="B153" s="262">
        <v>50</v>
      </c>
      <c r="C153" s="329" t="s">
        <v>16</v>
      </c>
      <c r="D153" s="80" t="s">
        <v>229</v>
      </c>
      <c r="E153" s="101">
        <v>12</v>
      </c>
      <c r="F153" s="79">
        <v>2</v>
      </c>
      <c r="G153" s="77">
        <f t="shared" si="0"/>
        <v>0.16666666666666666</v>
      </c>
      <c r="H153" s="101">
        <v>109</v>
      </c>
      <c r="I153" s="79">
        <v>17</v>
      </c>
      <c r="J153" s="77">
        <f t="shared" si="1"/>
        <v>0.15596330275229359</v>
      </c>
      <c r="K153" s="101">
        <v>5460</v>
      </c>
      <c r="L153" s="79">
        <v>1371</v>
      </c>
      <c r="M153" s="77">
        <f t="shared" si="2"/>
        <v>0.25109890109890109</v>
      </c>
      <c r="N153" s="101">
        <v>5006</v>
      </c>
      <c r="O153" s="79">
        <v>1140</v>
      </c>
      <c r="P153" s="77">
        <f t="shared" si="3"/>
        <v>0.22772672792648821</v>
      </c>
      <c r="Q153" s="101">
        <v>2677</v>
      </c>
      <c r="R153" s="79">
        <v>466</v>
      </c>
      <c r="S153" s="77">
        <f t="shared" si="4"/>
        <v>0.17407545760179305</v>
      </c>
      <c r="T153" s="101">
        <v>1005</v>
      </c>
      <c r="U153" s="79">
        <v>138</v>
      </c>
      <c r="V153" s="77">
        <f t="shared" si="5"/>
        <v>0.1373134328358209</v>
      </c>
      <c r="W153" s="101">
        <v>273</v>
      </c>
      <c r="X153" s="79">
        <v>21</v>
      </c>
      <c r="Y153" s="77">
        <f t="shared" si="6"/>
        <v>7.6923076923076927E-2</v>
      </c>
      <c r="Z153" s="101">
        <f t="shared" si="32"/>
        <v>14542</v>
      </c>
      <c r="AA153" s="79">
        <f t="shared" si="32"/>
        <v>3155</v>
      </c>
      <c r="AB153" s="77">
        <f t="shared" si="8"/>
        <v>0.21695777747214964</v>
      </c>
      <c r="AC153" s="98"/>
      <c r="AD153" s="272">
        <v>50</v>
      </c>
      <c r="AE153" s="342" t="s">
        <v>16</v>
      </c>
      <c r="AF153" s="11" t="s">
        <v>229</v>
      </c>
      <c r="AG153" s="225">
        <v>13834</v>
      </c>
      <c r="AH153" s="40">
        <v>2941</v>
      </c>
      <c r="AI153" s="91">
        <v>0.212592164233049</v>
      </c>
      <c r="AK153" s="85"/>
    </row>
    <row r="154" spans="2:37" s="12" customFormat="1" ht="13.5" customHeight="1">
      <c r="B154" s="263"/>
      <c r="C154" s="330"/>
      <c r="D154" s="66" t="s">
        <v>242</v>
      </c>
      <c r="E154" s="116">
        <v>1</v>
      </c>
      <c r="F154" s="65">
        <v>0</v>
      </c>
      <c r="G154" s="64">
        <f t="shared" si="0"/>
        <v>0</v>
      </c>
      <c r="H154" s="116">
        <v>1</v>
      </c>
      <c r="I154" s="65">
        <v>0</v>
      </c>
      <c r="J154" s="64">
        <f t="shared" si="1"/>
        <v>0</v>
      </c>
      <c r="K154" s="116">
        <v>41</v>
      </c>
      <c r="L154" s="65">
        <v>3</v>
      </c>
      <c r="M154" s="64">
        <f t="shared" si="2"/>
        <v>7.3170731707317069E-2</v>
      </c>
      <c r="N154" s="116">
        <v>31</v>
      </c>
      <c r="O154" s="65">
        <v>2</v>
      </c>
      <c r="P154" s="64">
        <f t="shared" si="3"/>
        <v>6.4516129032258063E-2</v>
      </c>
      <c r="Q154" s="116">
        <v>15</v>
      </c>
      <c r="R154" s="65">
        <v>0</v>
      </c>
      <c r="S154" s="64">
        <f t="shared" si="4"/>
        <v>0</v>
      </c>
      <c r="T154" s="116">
        <v>17</v>
      </c>
      <c r="U154" s="65">
        <v>1</v>
      </c>
      <c r="V154" s="64">
        <f t="shared" si="5"/>
        <v>5.8823529411764705E-2</v>
      </c>
      <c r="W154" s="116">
        <v>9</v>
      </c>
      <c r="X154" s="65">
        <v>0</v>
      </c>
      <c r="Y154" s="64">
        <f t="shared" si="6"/>
        <v>0</v>
      </c>
      <c r="Z154" s="116">
        <f t="shared" si="32"/>
        <v>115</v>
      </c>
      <c r="AA154" s="65">
        <f t="shared" si="32"/>
        <v>6</v>
      </c>
      <c r="AB154" s="64">
        <f t="shared" si="8"/>
        <v>5.2173913043478258E-2</v>
      </c>
      <c r="AC154" s="98"/>
      <c r="AD154" s="272"/>
      <c r="AE154" s="342"/>
      <c r="AF154" s="11" t="s">
        <v>242</v>
      </c>
      <c r="AG154" s="225">
        <v>102</v>
      </c>
      <c r="AH154" s="40">
        <v>4</v>
      </c>
      <c r="AI154" s="91">
        <v>3.9215686274509803E-2</v>
      </c>
      <c r="AK154" s="85"/>
    </row>
    <row r="155" spans="2:37" s="12" customFormat="1" ht="13.5" customHeight="1">
      <c r="B155" s="264"/>
      <c r="C155" s="332"/>
      <c r="D155" s="76" t="s">
        <v>74</v>
      </c>
      <c r="E155" s="75">
        <v>13</v>
      </c>
      <c r="F155" s="75">
        <v>2</v>
      </c>
      <c r="G155" s="13">
        <f t="shared" si="0"/>
        <v>0.15384615384615385</v>
      </c>
      <c r="H155" s="103">
        <v>110</v>
      </c>
      <c r="I155" s="75">
        <v>17</v>
      </c>
      <c r="J155" s="13">
        <f t="shared" si="1"/>
        <v>0.15454545454545454</v>
      </c>
      <c r="K155" s="103">
        <v>5501</v>
      </c>
      <c r="L155" s="75">
        <v>1374</v>
      </c>
      <c r="M155" s="13">
        <f t="shared" si="2"/>
        <v>0.24977276858752953</v>
      </c>
      <c r="N155" s="103">
        <v>5037</v>
      </c>
      <c r="O155" s="75">
        <v>1142</v>
      </c>
      <c r="P155" s="13">
        <f t="shared" si="3"/>
        <v>0.22672225531070081</v>
      </c>
      <c r="Q155" s="103">
        <v>2692</v>
      </c>
      <c r="R155" s="75">
        <v>466</v>
      </c>
      <c r="S155" s="13">
        <f t="shared" si="4"/>
        <v>0.17310549777117384</v>
      </c>
      <c r="T155" s="103">
        <v>1022</v>
      </c>
      <c r="U155" s="75">
        <v>139</v>
      </c>
      <c r="V155" s="13">
        <f t="shared" si="5"/>
        <v>0.1360078277886497</v>
      </c>
      <c r="W155" s="103">
        <v>282</v>
      </c>
      <c r="X155" s="75">
        <v>21</v>
      </c>
      <c r="Y155" s="13">
        <f t="shared" si="6"/>
        <v>7.4468085106382975E-2</v>
      </c>
      <c r="Z155" s="103">
        <f t="shared" si="32"/>
        <v>14657</v>
      </c>
      <c r="AA155" s="75">
        <f t="shared" si="32"/>
        <v>3161</v>
      </c>
      <c r="AB155" s="13">
        <f t="shared" si="8"/>
        <v>0.21566487002797299</v>
      </c>
      <c r="AC155" s="98"/>
      <c r="AD155" s="272"/>
      <c r="AE155" s="342"/>
      <c r="AF155" s="160" t="s">
        <v>74</v>
      </c>
      <c r="AG155" s="225">
        <v>13936</v>
      </c>
      <c r="AH155" s="40">
        <v>2945</v>
      </c>
      <c r="AI155" s="91">
        <v>0.2113231917336395</v>
      </c>
      <c r="AK155" s="85"/>
    </row>
    <row r="156" spans="2:37" s="12" customFormat="1" ht="13.5" customHeight="1">
      <c r="B156" s="262">
        <v>51</v>
      </c>
      <c r="C156" s="329" t="s">
        <v>48</v>
      </c>
      <c r="D156" s="80" t="s">
        <v>229</v>
      </c>
      <c r="E156" s="101">
        <v>39</v>
      </c>
      <c r="F156" s="79">
        <v>7</v>
      </c>
      <c r="G156" s="77">
        <f t="shared" si="0"/>
        <v>0.17948717948717949</v>
      </c>
      <c r="H156" s="101">
        <v>137</v>
      </c>
      <c r="I156" s="79">
        <v>21</v>
      </c>
      <c r="J156" s="77">
        <f t="shared" si="1"/>
        <v>0.15328467153284672</v>
      </c>
      <c r="K156" s="101">
        <v>7326</v>
      </c>
      <c r="L156" s="79">
        <v>2514</v>
      </c>
      <c r="M156" s="77">
        <f t="shared" si="2"/>
        <v>0.34316134316134317</v>
      </c>
      <c r="N156" s="101">
        <v>6113</v>
      </c>
      <c r="O156" s="79">
        <v>2059</v>
      </c>
      <c r="P156" s="77">
        <f t="shared" si="3"/>
        <v>0.33682316374938653</v>
      </c>
      <c r="Q156" s="101">
        <v>3630</v>
      </c>
      <c r="R156" s="79">
        <v>1002</v>
      </c>
      <c r="S156" s="77">
        <f t="shared" si="4"/>
        <v>0.27603305785123966</v>
      </c>
      <c r="T156" s="101">
        <v>1496</v>
      </c>
      <c r="U156" s="79">
        <v>287</v>
      </c>
      <c r="V156" s="77">
        <f t="shared" si="5"/>
        <v>0.19184491978609625</v>
      </c>
      <c r="W156" s="101">
        <v>499</v>
      </c>
      <c r="X156" s="79">
        <v>62</v>
      </c>
      <c r="Y156" s="77">
        <f t="shared" si="6"/>
        <v>0.12424849699398798</v>
      </c>
      <c r="Z156" s="101">
        <f t="shared" si="32"/>
        <v>19240</v>
      </c>
      <c r="AA156" s="79">
        <f t="shared" si="32"/>
        <v>5952</v>
      </c>
      <c r="AB156" s="77">
        <f t="shared" si="8"/>
        <v>0.30935550935550937</v>
      </c>
      <c r="AC156" s="98"/>
      <c r="AD156" s="272">
        <v>51</v>
      </c>
      <c r="AE156" s="342" t="s">
        <v>48</v>
      </c>
      <c r="AF156" s="11" t="s">
        <v>229</v>
      </c>
      <c r="AG156" s="225">
        <v>18393</v>
      </c>
      <c r="AH156" s="40">
        <v>5670</v>
      </c>
      <c r="AI156" s="91">
        <v>0.30826945033436631</v>
      </c>
      <c r="AK156" s="85"/>
    </row>
    <row r="157" spans="2:37" s="12" customFormat="1" ht="13.5" customHeight="1">
      <c r="B157" s="263"/>
      <c r="C157" s="330"/>
      <c r="D157" s="66" t="s">
        <v>242</v>
      </c>
      <c r="E157" s="116">
        <v>0</v>
      </c>
      <c r="F157" s="65">
        <v>0</v>
      </c>
      <c r="G157" s="64" t="str">
        <f t="shared" si="0"/>
        <v>-</v>
      </c>
      <c r="H157" s="116">
        <v>1</v>
      </c>
      <c r="I157" s="65">
        <v>0</v>
      </c>
      <c r="J157" s="64">
        <f t="shared" si="1"/>
        <v>0</v>
      </c>
      <c r="K157" s="116">
        <v>27</v>
      </c>
      <c r="L157" s="65">
        <v>2</v>
      </c>
      <c r="M157" s="64">
        <f t="shared" si="2"/>
        <v>7.407407407407407E-2</v>
      </c>
      <c r="N157" s="116">
        <v>12</v>
      </c>
      <c r="O157" s="65">
        <v>0</v>
      </c>
      <c r="P157" s="64">
        <f t="shared" si="3"/>
        <v>0</v>
      </c>
      <c r="Q157" s="116">
        <v>23</v>
      </c>
      <c r="R157" s="65">
        <v>1</v>
      </c>
      <c r="S157" s="64">
        <f t="shared" si="4"/>
        <v>4.3478260869565216E-2</v>
      </c>
      <c r="T157" s="116">
        <v>9</v>
      </c>
      <c r="U157" s="65">
        <v>0</v>
      </c>
      <c r="V157" s="64">
        <f t="shared" si="5"/>
        <v>0</v>
      </c>
      <c r="W157" s="116">
        <v>4</v>
      </c>
      <c r="X157" s="65">
        <v>0</v>
      </c>
      <c r="Y157" s="64">
        <f t="shared" si="6"/>
        <v>0</v>
      </c>
      <c r="Z157" s="116">
        <f t="shared" si="32"/>
        <v>76</v>
      </c>
      <c r="AA157" s="65">
        <f t="shared" si="32"/>
        <v>3</v>
      </c>
      <c r="AB157" s="64">
        <f t="shared" si="8"/>
        <v>3.9473684210526314E-2</v>
      </c>
      <c r="AC157" s="98"/>
      <c r="AD157" s="272"/>
      <c r="AE157" s="342"/>
      <c r="AF157" s="11" t="s">
        <v>242</v>
      </c>
      <c r="AG157" s="225">
        <v>71</v>
      </c>
      <c r="AH157" s="40">
        <v>1</v>
      </c>
      <c r="AI157" s="91">
        <v>1.4084507042253521E-2</v>
      </c>
      <c r="AK157" s="85"/>
    </row>
    <row r="158" spans="2:37" s="12" customFormat="1" ht="13.5" customHeight="1">
      <c r="B158" s="264"/>
      <c r="C158" s="332"/>
      <c r="D158" s="76" t="s">
        <v>74</v>
      </c>
      <c r="E158" s="75">
        <v>39</v>
      </c>
      <c r="F158" s="75">
        <v>7</v>
      </c>
      <c r="G158" s="13">
        <f t="shared" si="0"/>
        <v>0.17948717948717949</v>
      </c>
      <c r="H158" s="103">
        <v>138</v>
      </c>
      <c r="I158" s="75">
        <v>21</v>
      </c>
      <c r="J158" s="13">
        <f t="shared" si="1"/>
        <v>0.15217391304347827</v>
      </c>
      <c r="K158" s="103">
        <v>7353</v>
      </c>
      <c r="L158" s="75">
        <v>2516</v>
      </c>
      <c r="M158" s="13">
        <f t="shared" si="2"/>
        <v>0.34217326261389908</v>
      </c>
      <c r="N158" s="103">
        <v>6125</v>
      </c>
      <c r="O158" s="75">
        <v>2059</v>
      </c>
      <c r="P158" s="13">
        <f t="shared" si="3"/>
        <v>0.33616326530612245</v>
      </c>
      <c r="Q158" s="103">
        <v>3653</v>
      </c>
      <c r="R158" s="75">
        <v>1003</v>
      </c>
      <c r="S158" s="13">
        <f t="shared" si="4"/>
        <v>0.2745688475225842</v>
      </c>
      <c r="T158" s="103">
        <v>1505</v>
      </c>
      <c r="U158" s="75">
        <v>287</v>
      </c>
      <c r="V158" s="13">
        <f t="shared" si="5"/>
        <v>0.19069767441860466</v>
      </c>
      <c r="W158" s="103">
        <v>503</v>
      </c>
      <c r="X158" s="75">
        <v>62</v>
      </c>
      <c r="Y158" s="13">
        <f t="shared" si="6"/>
        <v>0.12326043737574553</v>
      </c>
      <c r="Z158" s="103">
        <f t="shared" si="32"/>
        <v>19316</v>
      </c>
      <c r="AA158" s="75">
        <f t="shared" si="32"/>
        <v>5955</v>
      </c>
      <c r="AB158" s="13">
        <f t="shared" si="8"/>
        <v>0.3082936425761027</v>
      </c>
      <c r="AC158" s="98"/>
      <c r="AD158" s="272"/>
      <c r="AE158" s="342"/>
      <c r="AF158" s="160" t="s">
        <v>74</v>
      </c>
      <c r="AG158" s="225">
        <v>18464</v>
      </c>
      <c r="AH158" s="40">
        <v>5671</v>
      </c>
      <c r="AI158" s="91">
        <v>0.30713821490467935</v>
      </c>
      <c r="AK158" s="85"/>
    </row>
    <row r="159" spans="2:37" s="12" customFormat="1" ht="13.5" customHeight="1">
      <c r="B159" s="262">
        <v>52</v>
      </c>
      <c r="C159" s="329" t="s">
        <v>4</v>
      </c>
      <c r="D159" s="80" t="s">
        <v>229</v>
      </c>
      <c r="E159" s="101">
        <v>7</v>
      </c>
      <c r="F159" s="79">
        <v>0</v>
      </c>
      <c r="G159" s="77">
        <f t="shared" si="0"/>
        <v>0</v>
      </c>
      <c r="H159" s="101">
        <v>18</v>
      </c>
      <c r="I159" s="79">
        <v>5</v>
      </c>
      <c r="J159" s="77">
        <f t="shared" si="1"/>
        <v>0.27777777777777779</v>
      </c>
      <c r="K159" s="101">
        <v>5607</v>
      </c>
      <c r="L159" s="79">
        <v>1833</v>
      </c>
      <c r="M159" s="77">
        <f t="shared" si="2"/>
        <v>0.32691278758694486</v>
      </c>
      <c r="N159" s="101">
        <v>4978</v>
      </c>
      <c r="O159" s="79">
        <v>1495</v>
      </c>
      <c r="P159" s="77">
        <f t="shared" si="3"/>
        <v>0.30032141422257935</v>
      </c>
      <c r="Q159" s="101">
        <v>3026</v>
      </c>
      <c r="R159" s="79">
        <v>671</v>
      </c>
      <c r="S159" s="77">
        <f t="shared" si="4"/>
        <v>0.22174487772637144</v>
      </c>
      <c r="T159" s="101">
        <v>1477</v>
      </c>
      <c r="U159" s="79">
        <v>221</v>
      </c>
      <c r="V159" s="77">
        <f t="shared" si="5"/>
        <v>0.14962762356127285</v>
      </c>
      <c r="W159" s="101">
        <v>478</v>
      </c>
      <c r="X159" s="79">
        <v>36</v>
      </c>
      <c r="Y159" s="77">
        <f t="shared" si="6"/>
        <v>7.5313807531380755E-2</v>
      </c>
      <c r="Z159" s="101">
        <f t="shared" si="32"/>
        <v>15591</v>
      </c>
      <c r="AA159" s="79">
        <f t="shared" si="32"/>
        <v>4261</v>
      </c>
      <c r="AB159" s="77">
        <f t="shared" si="8"/>
        <v>0.27329869796677569</v>
      </c>
      <c r="AC159" s="98"/>
      <c r="AD159" s="272">
        <v>52</v>
      </c>
      <c r="AE159" s="342" t="s">
        <v>4</v>
      </c>
      <c r="AF159" s="11" t="s">
        <v>229</v>
      </c>
      <c r="AG159" s="225">
        <v>14874</v>
      </c>
      <c r="AH159" s="40">
        <v>3879</v>
      </c>
      <c r="AI159" s="91">
        <v>0.26079064138765629</v>
      </c>
      <c r="AK159" s="85"/>
    </row>
    <row r="160" spans="2:37" s="12" customFormat="1" ht="13.5" customHeight="1">
      <c r="B160" s="263"/>
      <c r="C160" s="330"/>
      <c r="D160" s="66" t="s">
        <v>242</v>
      </c>
      <c r="E160" s="116">
        <v>0</v>
      </c>
      <c r="F160" s="65">
        <v>0</v>
      </c>
      <c r="G160" s="64" t="str">
        <f t="shared" si="0"/>
        <v>-</v>
      </c>
      <c r="H160" s="116">
        <v>0</v>
      </c>
      <c r="I160" s="65">
        <v>0</v>
      </c>
      <c r="J160" s="64" t="str">
        <f t="shared" si="1"/>
        <v>-</v>
      </c>
      <c r="K160" s="116">
        <v>59</v>
      </c>
      <c r="L160" s="65">
        <v>5</v>
      </c>
      <c r="M160" s="64">
        <f t="shared" si="2"/>
        <v>8.4745762711864403E-2</v>
      </c>
      <c r="N160" s="116">
        <v>41</v>
      </c>
      <c r="O160" s="65">
        <v>4</v>
      </c>
      <c r="P160" s="64">
        <f t="shared" si="3"/>
        <v>9.7560975609756101E-2</v>
      </c>
      <c r="Q160" s="116">
        <v>40</v>
      </c>
      <c r="R160" s="65">
        <v>1</v>
      </c>
      <c r="S160" s="64">
        <f t="shared" si="4"/>
        <v>2.5000000000000001E-2</v>
      </c>
      <c r="T160" s="116">
        <v>49</v>
      </c>
      <c r="U160" s="65">
        <v>0</v>
      </c>
      <c r="V160" s="64">
        <f t="shared" si="5"/>
        <v>0</v>
      </c>
      <c r="W160" s="116">
        <v>12</v>
      </c>
      <c r="X160" s="65">
        <v>0</v>
      </c>
      <c r="Y160" s="64">
        <f t="shared" si="6"/>
        <v>0</v>
      </c>
      <c r="Z160" s="116">
        <f t="shared" si="32"/>
        <v>201</v>
      </c>
      <c r="AA160" s="65">
        <f t="shared" si="32"/>
        <v>10</v>
      </c>
      <c r="AB160" s="64">
        <f t="shared" si="8"/>
        <v>4.975124378109453E-2</v>
      </c>
      <c r="AC160" s="98"/>
      <c r="AD160" s="272"/>
      <c r="AE160" s="342"/>
      <c r="AF160" s="11" t="s">
        <v>242</v>
      </c>
      <c r="AG160" s="225">
        <v>207</v>
      </c>
      <c r="AH160" s="40">
        <v>16</v>
      </c>
      <c r="AI160" s="91">
        <v>7.7294685990338161E-2</v>
      </c>
      <c r="AK160" s="85"/>
    </row>
    <row r="161" spans="2:37" s="12" customFormat="1" ht="13.5" customHeight="1">
      <c r="B161" s="264"/>
      <c r="C161" s="332"/>
      <c r="D161" s="76" t="s">
        <v>74</v>
      </c>
      <c r="E161" s="75">
        <v>7</v>
      </c>
      <c r="F161" s="75">
        <v>0</v>
      </c>
      <c r="G161" s="13">
        <f t="shared" si="0"/>
        <v>0</v>
      </c>
      <c r="H161" s="103">
        <v>18</v>
      </c>
      <c r="I161" s="75">
        <v>5</v>
      </c>
      <c r="J161" s="13">
        <f t="shared" si="1"/>
        <v>0.27777777777777779</v>
      </c>
      <c r="K161" s="103">
        <v>5666</v>
      </c>
      <c r="L161" s="75">
        <v>1838</v>
      </c>
      <c r="M161" s="13">
        <f t="shared" si="2"/>
        <v>0.32439110483586303</v>
      </c>
      <c r="N161" s="103">
        <v>5019</v>
      </c>
      <c r="O161" s="75">
        <v>1499</v>
      </c>
      <c r="P161" s="13">
        <f t="shared" si="3"/>
        <v>0.29866507272365012</v>
      </c>
      <c r="Q161" s="103">
        <v>3066</v>
      </c>
      <c r="R161" s="75">
        <v>672</v>
      </c>
      <c r="S161" s="13">
        <f t="shared" si="4"/>
        <v>0.21917808219178081</v>
      </c>
      <c r="T161" s="103">
        <v>1526</v>
      </c>
      <c r="U161" s="75">
        <v>221</v>
      </c>
      <c r="V161" s="13">
        <f t="shared" si="5"/>
        <v>0.14482306684141547</v>
      </c>
      <c r="W161" s="103">
        <v>490</v>
      </c>
      <c r="X161" s="75">
        <v>36</v>
      </c>
      <c r="Y161" s="13">
        <f t="shared" si="6"/>
        <v>7.3469387755102047E-2</v>
      </c>
      <c r="Z161" s="103">
        <f t="shared" si="32"/>
        <v>15792</v>
      </c>
      <c r="AA161" s="75">
        <f t="shared" si="32"/>
        <v>4271</v>
      </c>
      <c r="AB161" s="13">
        <f t="shared" si="8"/>
        <v>0.27045339412360692</v>
      </c>
      <c r="AC161" s="98"/>
      <c r="AD161" s="272"/>
      <c r="AE161" s="342"/>
      <c r="AF161" s="160" t="s">
        <v>74</v>
      </c>
      <c r="AG161" s="225">
        <v>15081</v>
      </c>
      <c r="AH161" s="40">
        <v>3895</v>
      </c>
      <c r="AI161" s="91">
        <v>0.25827199787812477</v>
      </c>
      <c r="AK161" s="2"/>
    </row>
    <row r="162" spans="2:37" s="12" customFormat="1" ht="13.5" customHeight="1">
      <c r="B162" s="262">
        <v>53</v>
      </c>
      <c r="C162" s="329" t="s">
        <v>22</v>
      </c>
      <c r="D162" s="80" t="s">
        <v>229</v>
      </c>
      <c r="E162" s="101">
        <v>27</v>
      </c>
      <c r="F162" s="79">
        <v>5</v>
      </c>
      <c r="G162" s="77">
        <f t="shared" si="0"/>
        <v>0.18518518518518517</v>
      </c>
      <c r="H162" s="101">
        <v>60</v>
      </c>
      <c r="I162" s="79">
        <v>5</v>
      </c>
      <c r="J162" s="77">
        <f t="shared" si="1"/>
        <v>8.3333333333333329E-2</v>
      </c>
      <c r="K162" s="101">
        <v>3247</v>
      </c>
      <c r="L162" s="79">
        <v>823</v>
      </c>
      <c r="M162" s="77">
        <f t="shared" si="2"/>
        <v>0.25346473668001229</v>
      </c>
      <c r="N162" s="101">
        <v>3004</v>
      </c>
      <c r="O162" s="79">
        <v>676</v>
      </c>
      <c r="P162" s="77">
        <f t="shared" si="3"/>
        <v>0.22503328894806923</v>
      </c>
      <c r="Q162" s="101">
        <v>1750</v>
      </c>
      <c r="R162" s="79">
        <v>266</v>
      </c>
      <c r="S162" s="77">
        <f t="shared" si="4"/>
        <v>0.152</v>
      </c>
      <c r="T162" s="101">
        <v>660</v>
      </c>
      <c r="U162" s="79">
        <v>95</v>
      </c>
      <c r="V162" s="77">
        <f t="shared" si="5"/>
        <v>0.14393939393939395</v>
      </c>
      <c r="W162" s="101">
        <v>208</v>
      </c>
      <c r="X162" s="79">
        <v>21</v>
      </c>
      <c r="Y162" s="77">
        <f t="shared" si="6"/>
        <v>0.10096153846153846</v>
      </c>
      <c r="Z162" s="101">
        <f t="shared" si="32"/>
        <v>8956</v>
      </c>
      <c r="AA162" s="79">
        <f t="shared" si="32"/>
        <v>1891</v>
      </c>
      <c r="AB162" s="77">
        <f t="shared" si="8"/>
        <v>0.21114336757481017</v>
      </c>
      <c r="AC162" s="98"/>
      <c r="AD162" s="272">
        <v>53</v>
      </c>
      <c r="AE162" s="342" t="s">
        <v>22</v>
      </c>
      <c r="AF162" s="11" t="s">
        <v>229</v>
      </c>
      <c r="AG162" s="225">
        <v>8636</v>
      </c>
      <c r="AH162" s="40">
        <v>1894</v>
      </c>
      <c r="AI162" s="91">
        <v>0.21931449745252432</v>
      </c>
      <c r="AK162" s="87"/>
    </row>
    <row r="163" spans="2:37" s="12" customFormat="1" ht="13.5" customHeight="1">
      <c r="B163" s="263"/>
      <c r="C163" s="330"/>
      <c r="D163" s="66" t="s">
        <v>242</v>
      </c>
      <c r="E163" s="116">
        <v>1</v>
      </c>
      <c r="F163" s="65">
        <v>0</v>
      </c>
      <c r="G163" s="64">
        <f t="shared" si="0"/>
        <v>0</v>
      </c>
      <c r="H163" s="116">
        <v>1</v>
      </c>
      <c r="I163" s="65">
        <v>0</v>
      </c>
      <c r="J163" s="64">
        <f t="shared" si="1"/>
        <v>0</v>
      </c>
      <c r="K163" s="116">
        <v>35</v>
      </c>
      <c r="L163" s="65">
        <v>0</v>
      </c>
      <c r="M163" s="64">
        <f t="shared" si="2"/>
        <v>0</v>
      </c>
      <c r="N163" s="116">
        <v>22</v>
      </c>
      <c r="O163" s="65">
        <v>1</v>
      </c>
      <c r="P163" s="64">
        <f t="shared" si="3"/>
        <v>4.5454545454545456E-2</v>
      </c>
      <c r="Q163" s="116">
        <v>26</v>
      </c>
      <c r="R163" s="65">
        <v>0</v>
      </c>
      <c r="S163" s="64">
        <f t="shared" si="4"/>
        <v>0</v>
      </c>
      <c r="T163" s="116">
        <v>20</v>
      </c>
      <c r="U163" s="65">
        <v>1</v>
      </c>
      <c r="V163" s="64">
        <f t="shared" si="5"/>
        <v>0.05</v>
      </c>
      <c r="W163" s="116">
        <v>8</v>
      </c>
      <c r="X163" s="65">
        <v>0</v>
      </c>
      <c r="Y163" s="64">
        <f t="shared" si="6"/>
        <v>0</v>
      </c>
      <c r="Z163" s="116">
        <f t="shared" si="32"/>
        <v>113</v>
      </c>
      <c r="AA163" s="65">
        <f t="shared" si="32"/>
        <v>2</v>
      </c>
      <c r="AB163" s="64">
        <f t="shared" si="8"/>
        <v>1.7699115044247787E-2</v>
      </c>
      <c r="AC163" s="98"/>
      <c r="AD163" s="272"/>
      <c r="AE163" s="342"/>
      <c r="AF163" s="11" t="s">
        <v>242</v>
      </c>
      <c r="AG163" s="225">
        <v>108</v>
      </c>
      <c r="AH163" s="40">
        <v>6</v>
      </c>
      <c r="AI163" s="91">
        <v>5.5555555555555552E-2</v>
      </c>
      <c r="AK163" s="87"/>
    </row>
    <row r="164" spans="2:37" s="12" customFormat="1" ht="13.5" customHeight="1">
      <c r="B164" s="264"/>
      <c r="C164" s="332"/>
      <c r="D164" s="76" t="s">
        <v>74</v>
      </c>
      <c r="E164" s="75">
        <v>28</v>
      </c>
      <c r="F164" s="75">
        <v>5</v>
      </c>
      <c r="G164" s="13">
        <f t="shared" si="0"/>
        <v>0.17857142857142858</v>
      </c>
      <c r="H164" s="103">
        <v>61</v>
      </c>
      <c r="I164" s="75">
        <v>5</v>
      </c>
      <c r="J164" s="13">
        <f t="shared" si="1"/>
        <v>8.1967213114754092E-2</v>
      </c>
      <c r="K164" s="103">
        <v>3282</v>
      </c>
      <c r="L164" s="75">
        <v>823</v>
      </c>
      <c r="M164" s="13">
        <f t="shared" si="2"/>
        <v>0.25076173065204144</v>
      </c>
      <c r="N164" s="103">
        <v>3026</v>
      </c>
      <c r="O164" s="75">
        <v>677</v>
      </c>
      <c r="P164" s="13">
        <f t="shared" si="3"/>
        <v>0.22372769332452083</v>
      </c>
      <c r="Q164" s="103">
        <v>1776</v>
      </c>
      <c r="R164" s="75">
        <v>266</v>
      </c>
      <c r="S164" s="13">
        <f t="shared" si="4"/>
        <v>0.14977477477477477</v>
      </c>
      <c r="T164" s="103">
        <v>680</v>
      </c>
      <c r="U164" s="75">
        <v>96</v>
      </c>
      <c r="V164" s="13">
        <f t="shared" si="5"/>
        <v>0.14117647058823529</v>
      </c>
      <c r="W164" s="103">
        <v>216</v>
      </c>
      <c r="X164" s="75">
        <v>21</v>
      </c>
      <c r="Y164" s="13">
        <f t="shared" si="6"/>
        <v>9.7222222222222224E-2</v>
      </c>
      <c r="Z164" s="103">
        <f t="shared" si="32"/>
        <v>9069</v>
      </c>
      <c r="AA164" s="75">
        <f t="shared" si="32"/>
        <v>1893</v>
      </c>
      <c r="AB164" s="13">
        <f t="shared" si="8"/>
        <v>0.20873304664240822</v>
      </c>
      <c r="AC164" s="98"/>
      <c r="AD164" s="272"/>
      <c r="AE164" s="342"/>
      <c r="AF164" s="160" t="s">
        <v>74</v>
      </c>
      <c r="AG164" s="225">
        <v>8744</v>
      </c>
      <c r="AH164" s="40">
        <v>1900</v>
      </c>
      <c r="AI164" s="91">
        <v>0.21729185727355901</v>
      </c>
      <c r="AK164" s="87"/>
    </row>
    <row r="165" spans="2:37" s="12" customFormat="1" ht="13.5" customHeight="1">
      <c r="B165" s="262">
        <v>54</v>
      </c>
      <c r="C165" s="329" t="s">
        <v>28</v>
      </c>
      <c r="D165" s="80" t="s">
        <v>229</v>
      </c>
      <c r="E165" s="101">
        <v>34</v>
      </c>
      <c r="F165" s="79">
        <v>4</v>
      </c>
      <c r="G165" s="77">
        <f t="shared" si="0"/>
        <v>0.11764705882352941</v>
      </c>
      <c r="H165" s="101">
        <v>115</v>
      </c>
      <c r="I165" s="79">
        <v>17</v>
      </c>
      <c r="J165" s="77">
        <f t="shared" si="1"/>
        <v>0.14782608695652175</v>
      </c>
      <c r="K165" s="101">
        <v>5317</v>
      </c>
      <c r="L165" s="79">
        <v>1854</v>
      </c>
      <c r="M165" s="77">
        <f t="shared" si="2"/>
        <v>0.34869287192025578</v>
      </c>
      <c r="N165" s="101">
        <v>4725</v>
      </c>
      <c r="O165" s="79">
        <v>1561</v>
      </c>
      <c r="P165" s="77">
        <f t="shared" si="3"/>
        <v>0.33037037037037037</v>
      </c>
      <c r="Q165" s="101">
        <v>2878</v>
      </c>
      <c r="R165" s="79">
        <v>677</v>
      </c>
      <c r="S165" s="77">
        <f t="shared" si="4"/>
        <v>0.23523280055594162</v>
      </c>
      <c r="T165" s="101">
        <v>1235</v>
      </c>
      <c r="U165" s="79">
        <v>186</v>
      </c>
      <c r="V165" s="77">
        <f t="shared" si="5"/>
        <v>0.15060728744939272</v>
      </c>
      <c r="W165" s="101">
        <v>348</v>
      </c>
      <c r="X165" s="79">
        <v>32</v>
      </c>
      <c r="Y165" s="77">
        <f t="shared" si="6"/>
        <v>9.1954022988505746E-2</v>
      </c>
      <c r="Z165" s="101">
        <f t="shared" si="32"/>
        <v>14652</v>
      </c>
      <c r="AA165" s="79">
        <f t="shared" si="32"/>
        <v>4331</v>
      </c>
      <c r="AB165" s="77">
        <f t="shared" si="8"/>
        <v>0.2955910455910456</v>
      </c>
      <c r="AC165" s="98"/>
      <c r="AD165" s="272">
        <v>54</v>
      </c>
      <c r="AE165" s="342" t="s">
        <v>28</v>
      </c>
      <c r="AF165" s="11" t="s">
        <v>229</v>
      </c>
      <c r="AG165" s="225">
        <v>14040</v>
      </c>
      <c r="AH165" s="40">
        <v>4168</v>
      </c>
      <c r="AI165" s="91">
        <v>0.29686609686609688</v>
      </c>
      <c r="AK165" s="87"/>
    </row>
    <row r="166" spans="2:37" s="12" customFormat="1" ht="13.5" customHeight="1">
      <c r="B166" s="263"/>
      <c r="C166" s="330"/>
      <c r="D166" s="66" t="s">
        <v>242</v>
      </c>
      <c r="E166" s="116">
        <v>0</v>
      </c>
      <c r="F166" s="65">
        <v>0</v>
      </c>
      <c r="G166" s="64" t="str">
        <f t="shared" si="0"/>
        <v>-</v>
      </c>
      <c r="H166" s="116">
        <v>1</v>
      </c>
      <c r="I166" s="65">
        <v>0</v>
      </c>
      <c r="J166" s="64">
        <f t="shared" si="1"/>
        <v>0</v>
      </c>
      <c r="K166" s="116">
        <v>27</v>
      </c>
      <c r="L166" s="65">
        <v>1</v>
      </c>
      <c r="M166" s="64">
        <f t="shared" si="2"/>
        <v>3.7037037037037035E-2</v>
      </c>
      <c r="N166" s="116">
        <v>17</v>
      </c>
      <c r="O166" s="65">
        <v>0</v>
      </c>
      <c r="P166" s="64">
        <f t="shared" si="3"/>
        <v>0</v>
      </c>
      <c r="Q166" s="116">
        <v>22</v>
      </c>
      <c r="R166" s="65">
        <v>0</v>
      </c>
      <c r="S166" s="64">
        <f t="shared" si="4"/>
        <v>0</v>
      </c>
      <c r="T166" s="116">
        <v>13</v>
      </c>
      <c r="U166" s="65">
        <v>0</v>
      </c>
      <c r="V166" s="64">
        <f t="shared" si="5"/>
        <v>0</v>
      </c>
      <c r="W166" s="116">
        <v>2</v>
      </c>
      <c r="X166" s="65">
        <v>0</v>
      </c>
      <c r="Y166" s="64">
        <f t="shared" si="6"/>
        <v>0</v>
      </c>
      <c r="Z166" s="116">
        <f t="shared" si="32"/>
        <v>82</v>
      </c>
      <c r="AA166" s="65">
        <f t="shared" si="32"/>
        <v>1</v>
      </c>
      <c r="AB166" s="64">
        <f t="shared" si="8"/>
        <v>1.2195121951219513E-2</v>
      </c>
      <c r="AC166" s="98"/>
      <c r="AD166" s="272"/>
      <c r="AE166" s="342"/>
      <c r="AF166" s="11" t="s">
        <v>242</v>
      </c>
      <c r="AG166" s="225">
        <v>73</v>
      </c>
      <c r="AH166" s="40">
        <v>4</v>
      </c>
      <c r="AI166" s="91">
        <v>5.4794520547945202E-2</v>
      </c>
      <c r="AK166" s="87"/>
    </row>
    <row r="167" spans="2:37" s="12" customFormat="1" ht="13.5" customHeight="1">
      <c r="B167" s="264"/>
      <c r="C167" s="332"/>
      <c r="D167" s="76" t="s">
        <v>74</v>
      </c>
      <c r="E167" s="75">
        <v>34</v>
      </c>
      <c r="F167" s="75">
        <v>4</v>
      </c>
      <c r="G167" s="13">
        <f t="shared" si="0"/>
        <v>0.11764705882352941</v>
      </c>
      <c r="H167" s="103">
        <v>116</v>
      </c>
      <c r="I167" s="75">
        <v>17</v>
      </c>
      <c r="J167" s="13">
        <f t="shared" si="1"/>
        <v>0.14655172413793102</v>
      </c>
      <c r="K167" s="103">
        <v>5344</v>
      </c>
      <c r="L167" s="75">
        <v>1855</v>
      </c>
      <c r="M167" s="13">
        <f t="shared" si="2"/>
        <v>0.34711826347305391</v>
      </c>
      <c r="N167" s="103">
        <v>4742</v>
      </c>
      <c r="O167" s="75">
        <v>1561</v>
      </c>
      <c r="P167" s="13">
        <f t="shared" si="3"/>
        <v>0.32918599746942218</v>
      </c>
      <c r="Q167" s="103">
        <v>2900</v>
      </c>
      <c r="R167" s="75">
        <v>677</v>
      </c>
      <c r="S167" s="13">
        <f t="shared" si="4"/>
        <v>0.23344827586206895</v>
      </c>
      <c r="T167" s="103">
        <v>1248</v>
      </c>
      <c r="U167" s="75">
        <v>186</v>
      </c>
      <c r="V167" s="13">
        <f t="shared" si="5"/>
        <v>0.14903846153846154</v>
      </c>
      <c r="W167" s="103">
        <v>350</v>
      </c>
      <c r="X167" s="75">
        <v>32</v>
      </c>
      <c r="Y167" s="13">
        <f t="shared" si="6"/>
        <v>9.1428571428571428E-2</v>
      </c>
      <c r="Z167" s="103">
        <f t="shared" si="32"/>
        <v>14734</v>
      </c>
      <c r="AA167" s="75">
        <f t="shared" si="32"/>
        <v>4332</v>
      </c>
      <c r="AB167" s="13">
        <f t="shared" si="8"/>
        <v>0.29401384552735171</v>
      </c>
      <c r="AC167" s="98"/>
      <c r="AD167" s="272"/>
      <c r="AE167" s="342"/>
      <c r="AF167" s="160" t="s">
        <v>74</v>
      </c>
      <c r="AG167" s="225">
        <v>14113</v>
      </c>
      <c r="AH167" s="40">
        <v>4172</v>
      </c>
      <c r="AI167" s="91">
        <v>0.29561397293275704</v>
      </c>
      <c r="AK167" s="87"/>
    </row>
    <row r="168" spans="2:37" s="12" customFormat="1" ht="13.5" customHeight="1">
      <c r="B168" s="262">
        <v>55</v>
      </c>
      <c r="C168" s="329" t="s">
        <v>17</v>
      </c>
      <c r="D168" s="80" t="s">
        <v>229</v>
      </c>
      <c r="E168" s="101">
        <v>20</v>
      </c>
      <c r="F168" s="79">
        <v>4</v>
      </c>
      <c r="G168" s="77">
        <f t="shared" si="0"/>
        <v>0.2</v>
      </c>
      <c r="H168" s="101">
        <v>76</v>
      </c>
      <c r="I168" s="79">
        <v>9</v>
      </c>
      <c r="J168" s="77">
        <f t="shared" si="1"/>
        <v>0.11842105263157894</v>
      </c>
      <c r="K168" s="101">
        <v>5683</v>
      </c>
      <c r="L168" s="79">
        <v>1563</v>
      </c>
      <c r="M168" s="77">
        <f t="shared" si="2"/>
        <v>0.27503079359493227</v>
      </c>
      <c r="N168" s="101">
        <v>5385</v>
      </c>
      <c r="O168" s="79">
        <v>1544</v>
      </c>
      <c r="P168" s="77">
        <f t="shared" si="3"/>
        <v>0.28672237697307335</v>
      </c>
      <c r="Q168" s="101">
        <v>3031</v>
      </c>
      <c r="R168" s="79">
        <v>608</v>
      </c>
      <c r="S168" s="77">
        <f t="shared" si="4"/>
        <v>0.20059386341141539</v>
      </c>
      <c r="T168" s="101">
        <v>1040</v>
      </c>
      <c r="U168" s="79">
        <v>131</v>
      </c>
      <c r="V168" s="77">
        <f t="shared" si="5"/>
        <v>0.12596153846153846</v>
      </c>
      <c r="W168" s="101">
        <v>273</v>
      </c>
      <c r="X168" s="79">
        <v>24</v>
      </c>
      <c r="Y168" s="77">
        <f t="shared" si="6"/>
        <v>8.7912087912087919E-2</v>
      </c>
      <c r="Z168" s="101">
        <f t="shared" si="32"/>
        <v>15508</v>
      </c>
      <c r="AA168" s="79">
        <f t="shared" si="32"/>
        <v>3883</v>
      </c>
      <c r="AB168" s="77">
        <f t="shared" si="8"/>
        <v>0.25038689708537532</v>
      </c>
      <c r="AC168" s="98"/>
      <c r="AD168" s="272">
        <v>55</v>
      </c>
      <c r="AE168" s="342" t="s">
        <v>17</v>
      </c>
      <c r="AF168" s="11" t="s">
        <v>229</v>
      </c>
      <c r="AG168" s="225">
        <v>14959</v>
      </c>
      <c r="AH168" s="40">
        <v>3821</v>
      </c>
      <c r="AI168" s="91">
        <v>0.25543151280165788</v>
      </c>
      <c r="AK168" s="87"/>
    </row>
    <row r="169" spans="2:37" s="12" customFormat="1" ht="13.5" customHeight="1">
      <c r="B169" s="263"/>
      <c r="C169" s="330"/>
      <c r="D169" s="66" t="s">
        <v>242</v>
      </c>
      <c r="E169" s="116">
        <v>0</v>
      </c>
      <c r="F169" s="65">
        <v>0</v>
      </c>
      <c r="G169" s="64" t="str">
        <f t="shared" si="0"/>
        <v>-</v>
      </c>
      <c r="H169" s="116">
        <v>2</v>
      </c>
      <c r="I169" s="65">
        <v>0</v>
      </c>
      <c r="J169" s="64">
        <f t="shared" si="1"/>
        <v>0</v>
      </c>
      <c r="K169" s="116">
        <v>20</v>
      </c>
      <c r="L169" s="65">
        <v>3</v>
      </c>
      <c r="M169" s="64">
        <f t="shared" si="2"/>
        <v>0.15</v>
      </c>
      <c r="N169" s="116">
        <v>25</v>
      </c>
      <c r="O169" s="65">
        <v>2</v>
      </c>
      <c r="P169" s="64">
        <f t="shared" si="3"/>
        <v>0.08</v>
      </c>
      <c r="Q169" s="116">
        <v>13</v>
      </c>
      <c r="R169" s="65">
        <v>0</v>
      </c>
      <c r="S169" s="64">
        <f t="shared" si="4"/>
        <v>0</v>
      </c>
      <c r="T169" s="116">
        <v>8</v>
      </c>
      <c r="U169" s="65">
        <v>0</v>
      </c>
      <c r="V169" s="64">
        <f t="shared" si="5"/>
        <v>0</v>
      </c>
      <c r="W169" s="116">
        <v>5</v>
      </c>
      <c r="X169" s="65">
        <v>0</v>
      </c>
      <c r="Y169" s="64">
        <f t="shared" si="6"/>
        <v>0</v>
      </c>
      <c r="Z169" s="116">
        <f t="shared" si="32"/>
        <v>73</v>
      </c>
      <c r="AA169" s="65">
        <f t="shared" si="32"/>
        <v>5</v>
      </c>
      <c r="AB169" s="64">
        <f t="shared" si="8"/>
        <v>6.8493150684931503E-2</v>
      </c>
      <c r="AC169" s="98"/>
      <c r="AD169" s="272"/>
      <c r="AE169" s="342"/>
      <c r="AF169" s="11" t="s">
        <v>242</v>
      </c>
      <c r="AG169" s="225">
        <v>66</v>
      </c>
      <c r="AH169" s="40">
        <v>2</v>
      </c>
      <c r="AI169" s="91">
        <v>3.0303030303030304E-2</v>
      </c>
      <c r="AK169" s="85"/>
    </row>
    <row r="170" spans="2:37" s="12" customFormat="1" ht="13.5" customHeight="1">
      <c r="B170" s="264"/>
      <c r="C170" s="332"/>
      <c r="D170" s="76" t="s">
        <v>74</v>
      </c>
      <c r="E170" s="75">
        <v>20</v>
      </c>
      <c r="F170" s="75">
        <v>4</v>
      </c>
      <c r="G170" s="13">
        <f t="shared" si="0"/>
        <v>0.2</v>
      </c>
      <c r="H170" s="103">
        <v>78</v>
      </c>
      <c r="I170" s="75">
        <v>9</v>
      </c>
      <c r="J170" s="13">
        <f t="shared" si="1"/>
        <v>0.11538461538461539</v>
      </c>
      <c r="K170" s="103">
        <v>5703</v>
      </c>
      <c r="L170" s="75">
        <v>1566</v>
      </c>
      <c r="M170" s="13">
        <f t="shared" si="2"/>
        <v>0.27459231983166754</v>
      </c>
      <c r="N170" s="103">
        <v>5410</v>
      </c>
      <c r="O170" s="75">
        <v>1546</v>
      </c>
      <c r="P170" s="13">
        <f t="shared" si="3"/>
        <v>0.28576709796672828</v>
      </c>
      <c r="Q170" s="103">
        <v>3044</v>
      </c>
      <c r="R170" s="75">
        <v>608</v>
      </c>
      <c r="S170" s="13">
        <f t="shared" si="4"/>
        <v>0.19973718791064388</v>
      </c>
      <c r="T170" s="103">
        <v>1048</v>
      </c>
      <c r="U170" s="75">
        <v>131</v>
      </c>
      <c r="V170" s="13">
        <f t="shared" si="5"/>
        <v>0.125</v>
      </c>
      <c r="W170" s="103">
        <v>278</v>
      </c>
      <c r="X170" s="75">
        <v>24</v>
      </c>
      <c r="Y170" s="13">
        <f t="shared" si="6"/>
        <v>8.6330935251798566E-2</v>
      </c>
      <c r="Z170" s="103">
        <f t="shared" si="32"/>
        <v>15581</v>
      </c>
      <c r="AA170" s="75">
        <f t="shared" si="32"/>
        <v>3888</v>
      </c>
      <c r="AB170" s="13">
        <f t="shared" si="8"/>
        <v>0.24953468968615622</v>
      </c>
      <c r="AC170" s="98"/>
      <c r="AD170" s="272"/>
      <c r="AE170" s="342"/>
      <c r="AF170" s="160" t="s">
        <v>74</v>
      </c>
      <c r="AG170" s="225">
        <v>15025</v>
      </c>
      <c r="AH170" s="40">
        <v>3823</v>
      </c>
      <c r="AI170" s="91">
        <v>0.25444259567387689</v>
      </c>
      <c r="AK170" s="85"/>
    </row>
    <row r="171" spans="2:37" s="12" customFormat="1" ht="13.5" customHeight="1">
      <c r="B171" s="262">
        <v>56</v>
      </c>
      <c r="C171" s="329" t="s">
        <v>10</v>
      </c>
      <c r="D171" s="80" t="s">
        <v>229</v>
      </c>
      <c r="E171" s="101">
        <v>6</v>
      </c>
      <c r="F171" s="79">
        <v>2</v>
      </c>
      <c r="G171" s="77">
        <f t="shared" si="0"/>
        <v>0.33333333333333331</v>
      </c>
      <c r="H171" s="101">
        <v>46</v>
      </c>
      <c r="I171" s="79">
        <v>2</v>
      </c>
      <c r="J171" s="77">
        <f t="shared" si="1"/>
        <v>4.3478260869565216E-2</v>
      </c>
      <c r="K171" s="101">
        <v>3924</v>
      </c>
      <c r="L171" s="79">
        <v>810</v>
      </c>
      <c r="M171" s="77">
        <f t="shared" si="2"/>
        <v>0.20642201834862386</v>
      </c>
      <c r="N171" s="101">
        <v>3296</v>
      </c>
      <c r="O171" s="79">
        <v>561</v>
      </c>
      <c r="P171" s="77">
        <f t="shared" si="3"/>
        <v>0.17020631067961164</v>
      </c>
      <c r="Q171" s="101">
        <v>1723</v>
      </c>
      <c r="R171" s="79">
        <v>186</v>
      </c>
      <c r="S171" s="77">
        <f t="shared" si="4"/>
        <v>0.10795124782356355</v>
      </c>
      <c r="T171" s="101">
        <v>626</v>
      </c>
      <c r="U171" s="79">
        <v>21</v>
      </c>
      <c r="V171" s="77">
        <f t="shared" si="5"/>
        <v>3.3546325878594248E-2</v>
      </c>
      <c r="W171" s="101">
        <v>195</v>
      </c>
      <c r="X171" s="79">
        <v>4</v>
      </c>
      <c r="Y171" s="77">
        <f t="shared" si="6"/>
        <v>2.0512820512820513E-2</v>
      </c>
      <c r="Z171" s="101">
        <f t="shared" si="32"/>
        <v>9816</v>
      </c>
      <c r="AA171" s="79">
        <f t="shared" si="32"/>
        <v>1586</v>
      </c>
      <c r="AB171" s="77">
        <f t="shared" si="8"/>
        <v>0.16157294213528933</v>
      </c>
      <c r="AC171" s="98"/>
      <c r="AD171" s="272">
        <v>56</v>
      </c>
      <c r="AE171" s="342" t="s">
        <v>10</v>
      </c>
      <c r="AF171" s="11" t="s">
        <v>229</v>
      </c>
      <c r="AG171" s="225">
        <v>9395</v>
      </c>
      <c r="AH171" s="40">
        <v>1460</v>
      </c>
      <c r="AI171" s="91">
        <v>0.15540180947312401</v>
      </c>
      <c r="AK171" s="85"/>
    </row>
    <row r="172" spans="2:37" s="12" customFormat="1" ht="13.5" customHeight="1">
      <c r="B172" s="263"/>
      <c r="C172" s="330"/>
      <c r="D172" s="66" t="s">
        <v>242</v>
      </c>
      <c r="E172" s="116">
        <v>0</v>
      </c>
      <c r="F172" s="65">
        <v>0</v>
      </c>
      <c r="G172" s="64" t="str">
        <f t="shared" si="0"/>
        <v>-</v>
      </c>
      <c r="H172" s="116">
        <v>0</v>
      </c>
      <c r="I172" s="65">
        <v>0</v>
      </c>
      <c r="J172" s="64" t="str">
        <f t="shared" si="1"/>
        <v>-</v>
      </c>
      <c r="K172" s="116">
        <v>25</v>
      </c>
      <c r="L172" s="65">
        <v>2</v>
      </c>
      <c r="M172" s="64">
        <f t="shared" si="2"/>
        <v>0.08</v>
      </c>
      <c r="N172" s="116">
        <v>18</v>
      </c>
      <c r="O172" s="65">
        <v>2</v>
      </c>
      <c r="P172" s="64">
        <f t="shared" si="3"/>
        <v>0.1111111111111111</v>
      </c>
      <c r="Q172" s="116">
        <v>12</v>
      </c>
      <c r="R172" s="65">
        <v>0</v>
      </c>
      <c r="S172" s="64">
        <f t="shared" si="4"/>
        <v>0</v>
      </c>
      <c r="T172" s="116">
        <v>16</v>
      </c>
      <c r="U172" s="65">
        <v>0</v>
      </c>
      <c r="V172" s="64">
        <f t="shared" si="5"/>
        <v>0</v>
      </c>
      <c r="W172" s="116">
        <v>4</v>
      </c>
      <c r="X172" s="65">
        <v>0</v>
      </c>
      <c r="Y172" s="64">
        <f t="shared" si="6"/>
        <v>0</v>
      </c>
      <c r="Z172" s="116">
        <f t="shared" si="32"/>
        <v>75</v>
      </c>
      <c r="AA172" s="65">
        <f t="shared" si="32"/>
        <v>4</v>
      </c>
      <c r="AB172" s="64">
        <f t="shared" si="8"/>
        <v>5.3333333333333337E-2</v>
      </c>
      <c r="AC172" s="98"/>
      <c r="AD172" s="272"/>
      <c r="AE172" s="342"/>
      <c r="AF172" s="11" t="s">
        <v>242</v>
      </c>
      <c r="AG172" s="225">
        <v>73</v>
      </c>
      <c r="AH172" s="40">
        <v>6</v>
      </c>
      <c r="AI172" s="91">
        <v>8.2191780821917804E-2</v>
      </c>
      <c r="AK172" s="85"/>
    </row>
    <row r="173" spans="2:37" s="12" customFormat="1" ht="13.5" customHeight="1">
      <c r="B173" s="264"/>
      <c r="C173" s="332"/>
      <c r="D173" s="76" t="s">
        <v>74</v>
      </c>
      <c r="E173" s="75">
        <v>6</v>
      </c>
      <c r="F173" s="75">
        <v>2</v>
      </c>
      <c r="G173" s="13">
        <f t="shared" si="0"/>
        <v>0.33333333333333331</v>
      </c>
      <c r="H173" s="103">
        <v>46</v>
      </c>
      <c r="I173" s="75">
        <v>2</v>
      </c>
      <c r="J173" s="13">
        <f t="shared" si="1"/>
        <v>4.3478260869565216E-2</v>
      </c>
      <c r="K173" s="103">
        <v>3949</v>
      </c>
      <c r="L173" s="75">
        <v>812</v>
      </c>
      <c r="M173" s="13">
        <f t="shared" si="2"/>
        <v>0.20562167637376552</v>
      </c>
      <c r="N173" s="103">
        <v>3314</v>
      </c>
      <c r="O173" s="75">
        <v>563</v>
      </c>
      <c r="P173" s="13">
        <f t="shared" si="3"/>
        <v>0.16988533494266747</v>
      </c>
      <c r="Q173" s="103">
        <v>1735</v>
      </c>
      <c r="R173" s="75">
        <v>186</v>
      </c>
      <c r="S173" s="13">
        <f t="shared" si="4"/>
        <v>0.10720461095100864</v>
      </c>
      <c r="T173" s="103">
        <v>642</v>
      </c>
      <c r="U173" s="75">
        <v>21</v>
      </c>
      <c r="V173" s="13">
        <f t="shared" si="5"/>
        <v>3.2710280373831772E-2</v>
      </c>
      <c r="W173" s="103">
        <v>199</v>
      </c>
      <c r="X173" s="75">
        <v>4</v>
      </c>
      <c r="Y173" s="13">
        <f t="shared" si="6"/>
        <v>2.0100502512562814E-2</v>
      </c>
      <c r="Z173" s="103">
        <f t="shared" si="32"/>
        <v>9891</v>
      </c>
      <c r="AA173" s="75">
        <f t="shared" si="32"/>
        <v>1590</v>
      </c>
      <c r="AB173" s="13">
        <f t="shared" si="8"/>
        <v>0.16075219896875947</v>
      </c>
      <c r="AC173" s="98"/>
      <c r="AD173" s="272"/>
      <c r="AE173" s="342"/>
      <c r="AF173" s="160" t="s">
        <v>74</v>
      </c>
      <c r="AG173" s="225">
        <v>9468</v>
      </c>
      <c r="AH173" s="40">
        <v>1466</v>
      </c>
      <c r="AI173" s="91">
        <v>0.15483734685255598</v>
      </c>
      <c r="AK173" s="85"/>
    </row>
    <row r="174" spans="2:37" s="12" customFormat="1" ht="13.5" customHeight="1">
      <c r="B174" s="262">
        <v>57</v>
      </c>
      <c r="C174" s="329" t="s">
        <v>49</v>
      </c>
      <c r="D174" s="80" t="s">
        <v>229</v>
      </c>
      <c r="E174" s="101">
        <v>14</v>
      </c>
      <c r="F174" s="79">
        <v>5</v>
      </c>
      <c r="G174" s="77">
        <f t="shared" si="0"/>
        <v>0.35714285714285715</v>
      </c>
      <c r="H174" s="101">
        <v>42</v>
      </c>
      <c r="I174" s="79">
        <v>6</v>
      </c>
      <c r="J174" s="77">
        <f t="shared" si="1"/>
        <v>0.14285714285714285</v>
      </c>
      <c r="K174" s="101">
        <v>2492</v>
      </c>
      <c r="L174" s="79">
        <v>600</v>
      </c>
      <c r="M174" s="77">
        <f t="shared" si="2"/>
        <v>0.24077046548956663</v>
      </c>
      <c r="N174" s="101">
        <v>2289</v>
      </c>
      <c r="O174" s="79">
        <v>394</v>
      </c>
      <c r="P174" s="77">
        <f t="shared" si="3"/>
        <v>0.17212756662297946</v>
      </c>
      <c r="Q174" s="101">
        <v>1465</v>
      </c>
      <c r="R174" s="79">
        <v>197</v>
      </c>
      <c r="S174" s="77">
        <f t="shared" si="4"/>
        <v>0.13447098976109215</v>
      </c>
      <c r="T174" s="101">
        <v>661</v>
      </c>
      <c r="U174" s="79">
        <v>73</v>
      </c>
      <c r="V174" s="77">
        <f t="shared" si="5"/>
        <v>0.11043872919818457</v>
      </c>
      <c r="W174" s="101">
        <v>187</v>
      </c>
      <c r="X174" s="79">
        <v>22</v>
      </c>
      <c r="Y174" s="77">
        <f t="shared" si="6"/>
        <v>0.11764705882352941</v>
      </c>
      <c r="Z174" s="101">
        <f t="shared" si="32"/>
        <v>7150</v>
      </c>
      <c r="AA174" s="79">
        <f t="shared" si="32"/>
        <v>1297</v>
      </c>
      <c r="AB174" s="77">
        <f t="shared" si="8"/>
        <v>0.18139860139860139</v>
      </c>
      <c r="AC174" s="98"/>
      <c r="AD174" s="272">
        <v>57</v>
      </c>
      <c r="AE174" s="342" t="s">
        <v>49</v>
      </c>
      <c r="AF174" s="11" t="s">
        <v>229</v>
      </c>
      <c r="AG174" s="225">
        <v>6949</v>
      </c>
      <c r="AH174" s="40">
        <v>1196</v>
      </c>
      <c r="AI174" s="91">
        <v>0.17211109512160022</v>
      </c>
      <c r="AK174" s="85"/>
    </row>
    <row r="175" spans="2:37" s="12" customFormat="1" ht="13.5" customHeight="1">
      <c r="B175" s="263"/>
      <c r="C175" s="330"/>
      <c r="D175" s="66" t="s">
        <v>242</v>
      </c>
      <c r="E175" s="116">
        <v>0</v>
      </c>
      <c r="F175" s="65">
        <v>0</v>
      </c>
      <c r="G175" s="64" t="str">
        <f t="shared" si="0"/>
        <v>-</v>
      </c>
      <c r="H175" s="116">
        <v>1</v>
      </c>
      <c r="I175" s="65">
        <v>0</v>
      </c>
      <c r="J175" s="64">
        <f t="shared" si="1"/>
        <v>0</v>
      </c>
      <c r="K175" s="116">
        <v>10</v>
      </c>
      <c r="L175" s="65">
        <v>2</v>
      </c>
      <c r="M175" s="64">
        <f t="shared" si="2"/>
        <v>0.2</v>
      </c>
      <c r="N175" s="116">
        <v>7</v>
      </c>
      <c r="O175" s="65">
        <v>0</v>
      </c>
      <c r="P175" s="64">
        <f t="shared" si="3"/>
        <v>0</v>
      </c>
      <c r="Q175" s="116">
        <v>3</v>
      </c>
      <c r="R175" s="65">
        <v>0</v>
      </c>
      <c r="S175" s="64">
        <f t="shared" si="4"/>
        <v>0</v>
      </c>
      <c r="T175" s="116">
        <v>6</v>
      </c>
      <c r="U175" s="65">
        <v>0</v>
      </c>
      <c r="V175" s="64">
        <f t="shared" si="5"/>
        <v>0</v>
      </c>
      <c r="W175" s="116">
        <v>3</v>
      </c>
      <c r="X175" s="65">
        <v>1</v>
      </c>
      <c r="Y175" s="64">
        <f t="shared" si="6"/>
        <v>0.33333333333333331</v>
      </c>
      <c r="Z175" s="116">
        <f t="shared" si="32"/>
        <v>30</v>
      </c>
      <c r="AA175" s="65">
        <f t="shared" si="32"/>
        <v>3</v>
      </c>
      <c r="AB175" s="64">
        <f t="shared" si="8"/>
        <v>0.1</v>
      </c>
      <c r="AC175" s="98"/>
      <c r="AD175" s="272"/>
      <c r="AE175" s="342"/>
      <c r="AF175" s="11" t="s">
        <v>242</v>
      </c>
      <c r="AG175" s="225">
        <v>29</v>
      </c>
      <c r="AH175" s="40">
        <v>0</v>
      </c>
      <c r="AI175" s="91">
        <v>0</v>
      </c>
      <c r="AK175" s="85"/>
    </row>
    <row r="176" spans="2:37" s="12" customFormat="1" ht="13.5" customHeight="1">
      <c r="B176" s="264"/>
      <c r="C176" s="332"/>
      <c r="D176" s="76" t="s">
        <v>74</v>
      </c>
      <c r="E176" s="75">
        <v>14</v>
      </c>
      <c r="F176" s="75">
        <v>5</v>
      </c>
      <c r="G176" s="13">
        <f t="shared" si="0"/>
        <v>0.35714285714285715</v>
      </c>
      <c r="H176" s="103">
        <v>43</v>
      </c>
      <c r="I176" s="75">
        <v>6</v>
      </c>
      <c r="J176" s="13">
        <f t="shared" si="1"/>
        <v>0.13953488372093023</v>
      </c>
      <c r="K176" s="103">
        <v>2502</v>
      </c>
      <c r="L176" s="75">
        <v>602</v>
      </c>
      <c r="M176" s="13">
        <f t="shared" si="2"/>
        <v>0.24060751398880895</v>
      </c>
      <c r="N176" s="103">
        <v>2296</v>
      </c>
      <c r="O176" s="75">
        <v>394</v>
      </c>
      <c r="P176" s="13">
        <f t="shared" si="3"/>
        <v>0.171602787456446</v>
      </c>
      <c r="Q176" s="103">
        <v>1468</v>
      </c>
      <c r="R176" s="75">
        <v>197</v>
      </c>
      <c r="S176" s="13">
        <f t="shared" si="4"/>
        <v>0.13419618528610355</v>
      </c>
      <c r="T176" s="103">
        <v>667</v>
      </c>
      <c r="U176" s="75">
        <v>73</v>
      </c>
      <c r="V176" s="13">
        <f t="shared" si="5"/>
        <v>0.10944527736131934</v>
      </c>
      <c r="W176" s="103">
        <v>190</v>
      </c>
      <c r="X176" s="75">
        <v>23</v>
      </c>
      <c r="Y176" s="13">
        <f t="shared" si="6"/>
        <v>0.12105263157894737</v>
      </c>
      <c r="Z176" s="103">
        <f t="shared" si="32"/>
        <v>7180</v>
      </c>
      <c r="AA176" s="75">
        <f t="shared" si="32"/>
        <v>1300</v>
      </c>
      <c r="AB176" s="13">
        <f t="shared" si="8"/>
        <v>0.18105849582172701</v>
      </c>
      <c r="AC176" s="98"/>
      <c r="AD176" s="272"/>
      <c r="AE176" s="342"/>
      <c r="AF176" s="160" t="s">
        <v>74</v>
      </c>
      <c r="AG176" s="225">
        <v>6978</v>
      </c>
      <c r="AH176" s="40">
        <v>1196</v>
      </c>
      <c r="AI176" s="91">
        <v>0.17139581541989107</v>
      </c>
      <c r="AK176" s="85"/>
    </row>
    <row r="177" spans="2:37" s="12" customFormat="1" ht="13.5" customHeight="1">
      <c r="B177" s="262">
        <v>58</v>
      </c>
      <c r="C177" s="329" t="s">
        <v>29</v>
      </c>
      <c r="D177" s="80" t="s">
        <v>229</v>
      </c>
      <c r="E177" s="101">
        <v>5</v>
      </c>
      <c r="F177" s="79">
        <v>2</v>
      </c>
      <c r="G177" s="77">
        <f t="shared" si="0"/>
        <v>0.4</v>
      </c>
      <c r="H177" s="101">
        <v>38</v>
      </c>
      <c r="I177" s="79">
        <v>8</v>
      </c>
      <c r="J177" s="77">
        <f t="shared" si="1"/>
        <v>0.21052631578947367</v>
      </c>
      <c r="K177" s="101">
        <v>2889</v>
      </c>
      <c r="L177" s="79">
        <v>1309</v>
      </c>
      <c r="M177" s="77">
        <f t="shared" si="2"/>
        <v>0.45309795777085499</v>
      </c>
      <c r="N177" s="101">
        <v>2642</v>
      </c>
      <c r="O177" s="79">
        <v>993</v>
      </c>
      <c r="P177" s="77">
        <f t="shared" si="3"/>
        <v>0.37585162755488266</v>
      </c>
      <c r="Q177" s="101">
        <v>1646</v>
      </c>
      <c r="R177" s="79">
        <v>497</v>
      </c>
      <c r="S177" s="77">
        <f t="shared" si="4"/>
        <v>0.30194410692588092</v>
      </c>
      <c r="T177" s="101">
        <v>748</v>
      </c>
      <c r="U177" s="79">
        <v>156</v>
      </c>
      <c r="V177" s="77">
        <f t="shared" si="5"/>
        <v>0.20855614973262032</v>
      </c>
      <c r="W177" s="101">
        <v>217</v>
      </c>
      <c r="X177" s="79">
        <v>36</v>
      </c>
      <c r="Y177" s="77">
        <f t="shared" si="6"/>
        <v>0.16589861751152074</v>
      </c>
      <c r="Z177" s="101">
        <f t="shared" si="32"/>
        <v>8185</v>
      </c>
      <c r="AA177" s="79">
        <f t="shared" si="32"/>
        <v>3001</v>
      </c>
      <c r="AB177" s="77">
        <f t="shared" si="8"/>
        <v>0.36664630421502747</v>
      </c>
      <c r="AC177" s="98"/>
      <c r="AD177" s="272">
        <v>58</v>
      </c>
      <c r="AE177" s="342" t="s">
        <v>29</v>
      </c>
      <c r="AF177" s="11" t="s">
        <v>229</v>
      </c>
      <c r="AG177" s="225">
        <v>7950</v>
      </c>
      <c r="AH177" s="40">
        <v>2724</v>
      </c>
      <c r="AI177" s="91">
        <v>0.34264150943396227</v>
      </c>
      <c r="AK177" s="85"/>
    </row>
    <row r="178" spans="2:37" s="12" customFormat="1" ht="13.5" customHeight="1">
      <c r="B178" s="263"/>
      <c r="C178" s="330"/>
      <c r="D178" s="66" t="s">
        <v>242</v>
      </c>
      <c r="E178" s="116">
        <v>0</v>
      </c>
      <c r="F178" s="65">
        <v>0</v>
      </c>
      <c r="G178" s="64" t="str">
        <f t="shared" si="0"/>
        <v>-</v>
      </c>
      <c r="H178" s="116">
        <v>0</v>
      </c>
      <c r="I178" s="65">
        <v>0</v>
      </c>
      <c r="J178" s="64" t="str">
        <f t="shared" si="1"/>
        <v>-</v>
      </c>
      <c r="K178" s="116">
        <v>6</v>
      </c>
      <c r="L178" s="65">
        <v>2</v>
      </c>
      <c r="M178" s="64">
        <f t="shared" si="2"/>
        <v>0.33333333333333331</v>
      </c>
      <c r="N178" s="116">
        <v>11</v>
      </c>
      <c r="O178" s="65">
        <v>1</v>
      </c>
      <c r="P178" s="64">
        <f t="shared" si="3"/>
        <v>9.0909090909090912E-2</v>
      </c>
      <c r="Q178" s="116">
        <v>8</v>
      </c>
      <c r="R178" s="65">
        <v>1</v>
      </c>
      <c r="S178" s="64">
        <f t="shared" si="4"/>
        <v>0.125</v>
      </c>
      <c r="T178" s="116">
        <v>9</v>
      </c>
      <c r="U178" s="65">
        <v>0</v>
      </c>
      <c r="V178" s="64">
        <f t="shared" si="5"/>
        <v>0</v>
      </c>
      <c r="W178" s="116">
        <v>2</v>
      </c>
      <c r="X178" s="65">
        <v>0</v>
      </c>
      <c r="Y178" s="64">
        <f t="shared" si="6"/>
        <v>0</v>
      </c>
      <c r="Z178" s="116">
        <f t="shared" si="32"/>
        <v>36</v>
      </c>
      <c r="AA178" s="65">
        <f t="shared" si="32"/>
        <v>4</v>
      </c>
      <c r="AB178" s="64">
        <f t="shared" si="8"/>
        <v>0.1111111111111111</v>
      </c>
      <c r="AC178" s="98"/>
      <c r="AD178" s="272"/>
      <c r="AE178" s="342"/>
      <c r="AF178" s="11" t="s">
        <v>242</v>
      </c>
      <c r="AG178" s="225">
        <v>48</v>
      </c>
      <c r="AH178" s="40">
        <v>3</v>
      </c>
      <c r="AI178" s="91">
        <v>6.25E-2</v>
      </c>
      <c r="AK178" s="85"/>
    </row>
    <row r="179" spans="2:37" s="12" customFormat="1" ht="13.5" customHeight="1">
      <c r="B179" s="264"/>
      <c r="C179" s="332"/>
      <c r="D179" s="76" t="s">
        <v>74</v>
      </c>
      <c r="E179" s="75">
        <v>5</v>
      </c>
      <c r="F179" s="75">
        <v>2</v>
      </c>
      <c r="G179" s="13">
        <f t="shared" si="0"/>
        <v>0.4</v>
      </c>
      <c r="H179" s="103">
        <v>38</v>
      </c>
      <c r="I179" s="75">
        <v>8</v>
      </c>
      <c r="J179" s="13">
        <f t="shared" si="1"/>
        <v>0.21052631578947367</v>
      </c>
      <c r="K179" s="103">
        <v>2895</v>
      </c>
      <c r="L179" s="75">
        <v>1311</v>
      </c>
      <c r="M179" s="13">
        <f t="shared" si="2"/>
        <v>0.45284974093264246</v>
      </c>
      <c r="N179" s="103">
        <v>2653</v>
      </c>
      <c r="O179" s="75">
        <v>994</v>
      </c>
      <c r="P179" s="13">
        <f t="shared" si="3"/>
        <v>0.37467018469656993</v>
      </c>
      <c r="Q179" s="103">
        <v>1654</v>
      </c>
      <c r="R179" s="75">
        <v>498</v>
      </c>
      <c r="S179" s="13">
        <f t="shared" si="4"/>
        <v>0.3010882708585248</v>
      </c>
      <c r="T179" s="103">
        <v>757</v>
      </c>
      <c r="U179" s="75">
        <v>156</v>
      </c>
      <c r="V179" s="13">
        <f t="shared" si="5"/>
        <v>0.20607661822985468</v>
      </c>
      <c r="W179" s="103">
        <v>219</v>
      </c>
      <c r="X179" s="75">
        <v>36</v>
      </c>
      <c r="Y179" s="13">
        <f t="shared" si="6"/>
        <v>0.16438356164383561</v>
      </c>
      <c r="Z179" s="103">
        <f t="shared" si="32"/>
        <v>8221</v>
      </c>
      <c r="AA179" s="75">
        <f t="shared" si="32"/>
        <v>3005</v>
      </c>
      <c r="AB179" s="13">
        <f t="shared" si="8"/>
        <v>0.3655273081133682</v>
      </c>
      <c r="AC179" s="98"/>
      <c r="AD179" s="272"/>
      <c r="AE179" s="342"/>
      <c r="AF179" s="160" t="s">
        <v>74</v>
      </c>
      <c r="AG179" s="225">
        <v>7998</v>
      </c>
      <c r="AH179" s="40">
        <v>2727</v>
      </c>
      <c r="AI179" s="91">
        <v>0.34096024006001502</v>
      </c>
      <c r="AK179" s="85"/>
    </row>
    <row r="180" spans="2:37" s="12" customFormat="1" ht="13.5" customHeight="1">
      <c r="B180" s="262">
        <v>59</v>
      </c>
      <c r="C180" s="329" t="s">
        <v>23</v>
      </c>
      <c r="D180" s="80" t="s">
        <v>229</v>
      </c>
      <c r="E180" s="101">
        <v>39</v>
      </c>
      <c r="F180" s="79">
        <v>2</v>
      </c>
      <c r="G180" s="77">
        <f t="shared" si="0"/>
        <v>5.128205128205128E-2</v>
      </c>
      <c r="H180" s="101">
        <v>117</v>
      </c>
      <c r="I180" s="79">
        <v>26</v>
      </c>
      <c r="J180" s="77">
        <f t="shared" si="1"/>
        <v>0.22222222222222221</v>
      </c>
      <c r="K180" s="101">
        <v>21493</v>
      </c>
      <c r="L180" s="79">
        <v>5108</v>
      </c>
      <c r="M180" s="77">
        <f t="shared" si="2"/>
        <v>0.2376587726236449</v>
      </c>
      <c r="N180" s="101">
        <v>19979</v>
      </c>
      <c r="O180" s="79">
        <v>3848</v>
      </c>
      <c r="P180" s="77">
        <f t="shared" si="3"/>
        <v>0.19260223234396115</v>
      </c>
      <c r="Q180" s="101">
        <v>12091</v>
      </c>
      <c r="R180" s="79">
        <v>1613</v>
      </c>
      <c r="S180" s="77">
        <f t="shared" si="4"/>
        <v>0.13340501199239105</v>
      </c>
      <c r="T180" s="101">
        <v>4516</v>
      </c>
      <c r="U180" s="79">
        <v>359</v>
      </c>
      <c r="V180" s="77">
        <f t="shared" si="5"/>
        <v>7.9495128432240922E-2</v>
      </c>
      <c r="W180" s="101">
        <v>1320</v>
      </c>
      <c r="X180" s="79">
        <v>84</v>
      </c>
      <c r="Y180" s="77">
        <f t="shared" si="6"/>
        <v>6.363636363636363E-2</v>
      </c>
      <c r="Z180" s="101">
        <f t="shared" si="32"/>
        <v>59555</v>
      </c>
      <c r="AA180" s="79">
        <f t="shared" si="32"/>
        <v>11040</v>
      </c>
      <c r="AB180" s="77">
        <f t="shared" si="8"/>
        <v>0.18537486357148855</v>
      </c>
      <c r="AC180" s="98"/>
      <c r="AD180" s="272">
        <v>59</v>
      </c>
      <c r="AE180" s="342" t="s">
        <v>23</v>
      </c>
      <c r="AF180" s="11" t="s">
        <v>229</v>
      </c>
      <c r="AG180" s="225">
        <v>57688</v>
      </c>
      <c r="AH180" s="40">
        <v>10610</v>
      </c>
      <c r="AI180" s="91">
        <v>0.1839203993898211</v>
      </c>
      <c r="AK180" s="85"/>
    </row>
    <row r="181" spans="2:37" s="12" customFormat="1" ht="13.5" customHeight="1">
      <c r="B181" s="263"/>
      <c r="C181" s="330"/>
      <c r="D181" s="66" t="s">
        <v>242</v>
      </c>
      <c r="E181" s="116">
        <v>0</v>
      </c>
      <c r="F181" s="65">
        <v>0</v>
      </c>
      <c r="G181" s="64" t="str">
        <f t="shared" si="0"/>
        <v>-</v>
      </c>
      <c r="H181" s="116">
        <v>2</v>
      </c>
      <c r="I181" s="65">
        <v>0</v>
      </c>
      <c r="J181" s="64">
        <f t="shared" si="1"/>
        <v>0</v>
      </c>
      <c r="K181" s="116">
        <v>141</v>
      </c>
      <c r="L181" s="65">
        <v>7</v>
      </c>
      <c r="M181" s="64">
        <f t="shared" si="2"/>
        <v>4.9645390070921988E-2</v>
      </c>
      <c r="N181" s="116">
        <v>87</v>
      </c>
      <c r="O181" s="65">
        <v>5</v>
      </c>
      <c r="P181" s="64">
        <f t="shared" si="3"/>
        <v>5.7471264367816091E-2</v>
      </c>
      <c r="Q181" s="116">
        <v>97</v>
      </c>
      <c r="R181" s="65">
        <v>0</v>
      </c>
      <c r="S181" s="64">
        <f t="shared" si="4"/>
        <v>0</v>
      </c>
      <c r="T181" s="116">
        <v>72</v>
      </c>
      <c r="U181" s="65">
        <v>1</v>
      </c>
      <c r="V181" s="64">
        <f t="shared" si="5"/>
        <v>1.3888888888888888E-2</v>
      </c>
      <c r="W181" s="116">
        <v>27</v>
      </c>
      <c r="X181" s="65">
        <v>0</v>
      </c>
      <c r="Y181" s="64">
        <f t="shared" si="6"/>
        <v>0</v>
      </c>
      <c r="Z181" s="116">
        <f t="shared" si="32"/>
        <v>426</v>
      </c>
      <c r="AA181" s="65">
        <f t="shared" si="32"/>
        <v>13</v>
      </c>
      <c r="AB181" s="64">
        <f t="shared" si="8"/>
        <v>3.0516431924882629E-2</v>
      </c>
      <c r="AC181" s="98"/>
      <c r="AD181" s="272"/>
      <c r="AE181" s="342"/>
      <c r="AF181" s="11" t="s">
        <v>242</v>
      </c>
      <c r="AG181" s="225">
        <v>414</v>
      </c>
      <c r="AH181" s="40">
        <v>13</v>
      </c>
      <c r="AI181" s="91">
        <v>3.140096618357488E-2</v>
      </c>
      <c r="AK181" s="85"/>
    </row>
    <row r="182" spans="2:37" s="12" customFormat="1" ht="13.5" customHeight="1">
      <c r="B182" s="264"/>
      <c r="C182" s="332"/>
      <c r="D182" s="76" t="s">
        <v>74</v>
      </c>
      <c r="E182" s="75">
        <v>39</v>
      </c>
      <c r="F182" s="75">
        <v>2</v>
      </c>
      <c r="G182" s="13">
        <f t="shared" si="0"/>
        <v>5.128205128205128E-2</v>
      </c>
      <c r="H182" s="103">
        <v>119</v>
      </c>
      <c r="I182" s="75">
        <v>26</v>
      </c>
      <c r="J182" s="13">
        <f t="shared" si="1"/>
        <v>0.21848739495798319</v>
      </c>
      <c r="K182" s="103">
        <v>21634</v>
      </c>
      <c r="L182" s="75">
        <v>5115</v>
      </c>
      <c r="M182" s="13">
        <f t="shared" si="2"/>
        <v>0.23643339188314691</v>
      </c>
      <c r="N182" s="103">
        <v>20066</v>
      </c>
      <c r="O182" s="75">
        <v>3853</v>
      </c>
      <c r="P182" s="13">
        <f t="shared" si="3"/>
        <v>0.19201634605800857</v>
      </c>
      <c r="Q182" s="103">
        <v>12188</v>
      </c>
      <c r="R182" s="75">
        <v>1613</v>
      </c>
      <c r="S182" s="13">
        <f t="shared" si="4"/>
        <v>0.13234328848047261</v>
      </c>
      <c r="T182" s="103">
        <v>4588</v>
      </c>
      <c r="U182" s="75">
        <v>360</v>
      </c>
      <c r="V182" s="13">
        <f t="shared" si="5"/>
        <v>7.8465562336530084E-2</v>
      </c>
      <c r="W182" s="103">
        <v>1347</v>
      </c>
      <c r="X182" s="75">
        <v>84</v>
      </c>
      <c r="Y182" s="13">
        <f t="shared" si="6"/>
        <v>6.2360801781737196E-2</v>
      </c>
      <c r="Z182" s="103">
        <f t="shared" si="32"/>
        <v>59981</v>
      </c>
      <c r="AA182" s="75">
        <f t="shared" si="32"/>
        <v>11053</v>
      </c>
      <c r="AB182" s="13">
        <f t="shared" si="8"/>
        <v>0.18427502042313398</v>
      </c>
      <c r="AC182" s="98"/>
      <c r="AD182" s="272"/>
      <c r="AE182" s="342"/>
      <c r="AF182" s="160" t="s">
        <v>74</v>
      </c>
      <c r="AG182" s="225">
        <v>58102</v>
      </c>
      <c r="AH182" s="40">
        <v>10623</v>
      </c>
      <c r="AI182" s="91">
        <v>0.18283363739630307</v>
      </c>
      <c r="AK182" s="85"/>
    </row>
    <row r="183" spans="2:37" s="12" customFormat="1" ht="13.5" customHeight="1">
      <c r="B183" s="262">
        <v>60</v>
      </c>
      <c r="C183" s="329" t="s">
        <v>50</v>
      </c>
      <c r="D183" s="80" t="s">
        <v>229</v>
      </c>
      <c r="E183" s="101">
        <v>24</v>
      </c>
      <c r="F183" s="79">
        <v>3</v>
      </c>
      <c r="G183" s="77">
        <f t="shared" si="0"/>
        <v>0.125</v>
      </c>
      <c r="H183" s="101">
        <v>44</v>
      </c>
      <c r="I183" s="79">
        <v>3</v>
      </c>
      <c r="J183" s="77">
        <f t="shared" si="1"/>
        <v>6.8181818181818177E-2</v>
      </c>
      <c r="K183" s="101">
        <v>2907</v>
      </c>
      <c r="L183" s="79">
        <v>651</v>
      </c>
      <c r="M183" s="77">
        <f t="shared" si="2"/>
        <v>0.22394220846233232</v>
      </c>
      <c r="N183" s="101">
        <v>2407</v>
      </c>
      <c r="O183" s="79">
        <v>453</v>
      </c>
      <c r="P183" s="77">
        <f t="shared" si="3"/>
        <v>0.18820108018280016</v>
      </c>
      <c r="Q183" s="101">
        <v>1470</v>
      </c>
      <c r="R183" s="79">
        <v>144</v>
      </c>
      <c r="S183" s="77">
        <f t="shared" si="4"/>
        <v>9.7959183673469383E-2</v>
      </c>
      <c r="T183" s="101">
        <v>612</v>
      </c>
      <c r="U183" s="79">
        <v>39</v>
      </c>
      <c r="V183" s="77">
        <f t="shared" si="5"/>
        <v>6.3725490196078427E-2</v>
      </c>
      <c r="W183" s="101">
        <v>170</v>
      </c>
      <c r="X183" s="79">
        <v>7</v>
      </c>
      <c r="Y183" s="77">
        <f t="shared" si="6"/>
        <v>4.1176470588235294E-2</v>
      </c>
      <c r="Z183" s="101">
        <f t="shared" si="32"/>
        <v>7634</v>
      </c>
      <c r="AA183" s="79">
        <f t="shared" si="32"/>
        <v>1300</v>
      </c>
      <c r="AB183" s="77">
        <f t="shared" si="8"/>
        <v>0.17029080429656798</v>
      </c>
      <c r="AC183" s="98"/>
      <c r="AD183" s="272">
        <v>60</v>
      </c>
      <c r="AE183" s="342" t="s">
        <v>50</v>
      </c>
      <c r="AF183" s="11" t="s">
        <v>229</v>
      </c>
      <c r="AG183" s="225">
        <v>7409</v>
      </c>
      <c r="AH183" s="40">
        <v>1211</v>
      </c>
      <c r="AI183" s="91">
        <v>0.16344985828046971</v>
      </c>
      <c r="AK183" s="85"/>
    </row>
    <row r="184" spans="2:37" s="12" customFormat="1" ht="13.5" customHeight="1">
      <c r="B184" s="263"/>
      <c r="C184" s="330"/>
      <c r="D184" s="66" t="s">
        <v>242</v>
      </c>
      <c r="E184" s="116">
        <v>0</v>
      </c>
      <c r="F184" s="65">
        <v>0</v>
      </c>
      <c r="G184" s="64" t="str">
        <f t="shared" si="0"/>
        <v>-</v>
      </c>
      <c r="H184" s="116">
        <v>0</v>
      </c>
      <c r="I184" s="65">
        <v>0</v>
      </c>
      <c r="J184" s="64" t="str">
        <f t="shared" si="1"/>
        <v>-</v>
      </c>
      <c r="K184" s="116">
        <v>54</v>
      </c>
      <c r="L184" s="65">
        <v>4</v>
      </c>
      <c r="M184" s="64">
        <f t="shared" si="2"/>
        <v>7.407407407407407E-2</v>
      </c>
      <c r="N184" s="116">
        <v>26</v>
      </c>
      <c r="O184" s="65">
        <v>3</v>
      </c>
      <c r="P184" s="64">
        <f t="shared" si="3"/>
        <v>0.11538461538461539</v>
      </c>
      <c r="Q184" s="116">
        <v>7</v>
      </c>
      <c r="R184" s="65">
        <v>1</v>
      </c>
      <c r="S184" s="64">
        <f t="shared" si="4"/>
        <v>0.14285714285714285</v>
      </c>
      <c r="T184" s="116">
        <v>15</v>
      </c>
      <c r="U184" s="65">
        <v>0</v>
      </c>
      <c r="V184" s="64">
        <f t="shared" si="5"/>
        <v>0</v>
      </c>
      <c r="W184" s="116">
        <v>3</v>
      </c>
      <c r="X184" s="65">
        <v>0</v>
      </c>
      <c r="Y184" s="64">
        <f t="shared" si="6"/>
        <v>0</v>
      </c>
      <c r="Z184" s="116">
        <f t="shared" si="32"/>
        <v>105</v>
      </c>
      <c r="AA184" s="65">
        <f t="shared" si="32"/>
        <v>8</v>
      </c>
      <c r="AB184" s="64">
        <f t="shared" si="8"/>
        <v>7.6190476190476197E-2</v>
      </c>
      <c r="AC184" s="98"/>
      <c r="AD184" s="272"/>
      <c r="AE184" s="342"/>
      <c r="AF184" s="11" t="s">
        <v>242</v>
      </c>
      <c r="AG184" s="225">
        <v>95</v>
      </c>
      <c r="AH184" s="40">
        <v>10</v>
      </c>
      <c r="AI184" s="91">
        <v>0.10526315789473684</v>
      </c>
      <c r="AK184" s="85"/>
    </row>
    <row r="185" spans="2:37" s="12" customFormat="1" ht="13.5" customHeight="1">
      <c r="B185" s="264"/>
      <c r="C185" s="332"/>
      <c r="D185" s="63" t="s">
        <v>74</v>
      </c>
      <c r="E185" s="62">
        <v>24</v>
      </c>
      <c r="F185" s="62">
        <v>3</v>
      </c>
      <c r="G185" s="60">
        <f t="shared" si="0"/>
        <v>0.125</v>
      </c>
      <c r="H185" s="105">
        <v>44</v>
      </c>
      <c r="I185" s="62">
        <v>3</v>
      </c>
      <c r="J185" s="60">
        <f t="shared" si="1"/>
        <v>6.8181818181818177E-2</v>
      </c>
      <c r="K185" s="105">
        <v>2961</v>
      </c>
      <c r="L185" s="62">
        <v>655</v>
      </c>
      <c r="M185" s="60">
        <f t="shared" si="2"/>
        <v>0.22120905099628504</v>
      </c>
      <c r="N185" s="105">
        <v>2433</v>
      </c>
      <c r="O185" s="62">
        <v>456</v>
      </c>
      <c r="P185" s="60">
        <f t="shared" si="3"/>
        <v>0.18742293464858201</v>
      </c>
      <c r="Q185" s="105">
        <v>1477</v>
      </c>
      <c r="R185" s="62">
        <v>145</v>
      </c>
      <c r="S185" s="60">
        <f t="shared" si="4"/>
        <v>9.8171970209884898E-2</v>
      </c>
      <c r="T185" s="105">
        <v>627</v>
      </c>
      <c r="U185" s="62">
        <v>39</v>
      </c>
      <c r="V185" s="60">
        <f t="shared" si="5"/>
        <v>6.2200956937799042E-2</v>
      </c>
      <c r="W185" s="105">
        <v>173</v>
      </c>
      <c r="X185" s="62">
        <v>7</v>
      </c>
      <c r="Y185" s="60">
        <f t="shared" si="6"/>
        <v>4.046242774566474E-2</v>
      </c>
      <c r="Z185" s="105">
        <f t="shared" si="32"/>
        <v>7739</v>
      </c>
      <c r="AA185" s="62">
        <f t="shared" si="32"/>
        <v>1308</v>
      </c>
      <c r="AB185" s="60">
        <f t="shared" si="8"/>
        <v>0.16901408450704225</v>
      </c>
      <c r="AC185" s="98"/>
      <c r="AD185" s="272"/>
      <c r="AE185" s="342"/>
      <c r="AF185" s="160" t="s">
        <v>74</v>
      </c>
      <c r="AG185" s="225">
        <v>7504</v>
      </c>
      <c r="AH185" s="40">
        <v>1221</v>
      </c>
      <c r="AI185" s="91">
        <v>0.16271321961620469</v>
      </c>
      <c r="AK185" s="85"/>
    </row>
    <row r="186" spans="2:37" s="12" customFormat="1" ht="13.5" customHeight="1">
      <c r="B186" s="262">
        <v>61</v>
      </c>
      <c r="C186" s="329" t="s">
        <v>18</v>
      </c>
      <c r="D186" s="80" t="s">
        <v>229</v>
      </c>
      <c r="E186" s="101">
        <v>0</v>
      </c>
      <c r="F186" s="79">
        <v>0</v>
      </c>
      <c r="G186" s="77" t="str">
        <f t="shared" si="0"/>
        <v>-</v>
      </c>
      <c r="H186" s="101">
        <v>9</v>
      </c>
      <c r="I186" s="79">
        <v>0</v>
      </c>
      <c r="J186" s="77">
        <f t="shared" si="1"/>
        <v>0</v>
      </c>
      <c r="K186" s="101">
        <v>2581</v>
      </c>
      <c r="L186" s="79">
        <v>677</v>
      </c>
      <c r="M186" s="77">
        <f t="shared" si="2"/>
        <v>0.26230143355288649</v>
      </c>
      <c r="N186" s="101">
        <v>2174</v>
      </c>
      <c r="O186" s="79">
        <v>428</v>
      </c>
      <c r="P186" s="77">
        <f t="shared" si="3"/>
        <v>0.19687212511499541</v>
      </c>
      <c r="Q186" s="101">
        <v>1172</v>
      </c>
      <c r="R186" s="79">
        <v>211</v>
      </c>
      <c r="S186" s="77">
        <f t="shared" si="4"/>
        <v>0.18003412969283278</v>
      </c>
      <c r="T186" s="101">
        <v>430</v>
      </c>
      <c r="U186" s="79">
        <v>46</v>
      </c>
      <c r="V186" s="77">
        <f t="shared" si="5"/>
        <v>0.10697674418604651</v>
      </c>
      <c r="W186" s="101">
        <v>141</v>
      </c>
      <c r="X186" s="79">
        <v>6</v>
      </c>
      <c r="Y186" s="77">
        <f t="shared" si="6"/>
        <v>4.2553191489361701E-2</v>
      </c>
      <c r="Z186" s="101">
        <f t="shared" si="32"/>
        <v>6507</v>
      </c>
      <c r="AA186" s="79">
        <f t="shared" si="32"/>
        <v>1368</v>
      </c>
      <c r="AB186" s="77">
        <f t="shared" si="8"/>
        <v>0.21023513139695713</v>
      </c>
      <c r="AC186" s="98"/>
      <c r="AD186" s="272">
        <v>61</v>
      </c>
      <c r="AE186" s="342" t="s">
        <v>18</v>
      </c>
      <c r="AF186" s="11" t="s">
        <v>229</v>
      </c>
      <c r="AG186" s="225">
        <v>6286</v>
      </c>
      <c r="AH186" s="40">
        <v>1344</v>
      </c>
      <c r="AI186" s="91">
        <v>0.21380846325167038</v>
      </c>
      <c r="AK186" s="85"/>
    </row>
    <row r="187" spans="2:37" s="12" customFormat="1" ht="13.5" customHeight="1">
      <c r="B187" s="263"/>
      <c r="C187" s="330"/>
      <c r="D187" s="66" t="s">
        <v>242</v>
      </c>
      <c r="E187" s="116">
        <v>0</v>
      </c>
      <c r="F187" s="65">
        <v>0</v>
      </c>
      <c r="G187" s="64" t="str">
        <f t="shared" si="0"/>
        <v>-</v>
      </c>
      <c r="H187" s="116">
        <v>0</v>
      </c>
      <c r="I187" s="65">
        <v>0</v>
      </c>
      <c r="J187" s="64" t="str">
        <f t="shared" si="1"/>
        <v>-</v>
      </c>
      <c r="K187" s="116">
        <v>96</v>
      </c>
      <c r="L187" s="65">
        <v>12</v>
      </c>
      <c r="M187" s="64">
        <f t="shared" si="2"/>
        <v>0.125</v>
      </c>
      <c r="N187" s="116">
        <v>92</v>
      </c>
      <c r="O187" s="65">
        <v>16</v>
      </c>
      <c r="P187" s="64">
        <f t="shared" si="3"/>
        <v>0.17391304347826086</v>
      </c>
      <c r="Q187" s="116">
        <v>37</v>
      </c>
      <c r="R187" s="65">
        <v>1</v>
      </c>
      <c r="S187" s="64">
        <f t="shared" si="4"/>
        <v>2.7027027027027029E-2</v>
      </c>
      <c r="T187" s="116">
        <v>26</v>
      </c>
      <c r="U187" s="65">
        <v>1</v>
      </c>
      <c r="V187" s="64">
        <f t="shared" si="5"/>
        <v>3.8461538461538464E-2</v>
      </c>
      <c r="W187" s="116">
        <v>8</v>
      </c>
      <c r="X187" s="65">
        <v>0</v>
      </c>
      <c r="Y187" s="64">
        <f t="shared" si="6"/>
        <v>0</v>
      </c>
      <c r="Z187" s="116">
        <f t="shared" si="32"/>
        <v>259</v>
      </c>
      <c r="AA187" s="65">
        <f t="shared" si="32"/>
        <v>30</v>
      </c>
      <c r="AB187" s="64">
        <f t="shared" si="8"/>
        <v>0.11583011583011583</v>
      </c>
      <c r="AC187" s="98"/>
      <c r="AD187" s="272"/>
      <c r="AE187" s="342"/>
      <c r="AF187" s="11" t="s">
        <v>242</v>
      </c>
      <c r="AG187" s="225">
        <v>261</v>
      </c>
      <c r="AH187" s="40">
        <v>27</v>
      </c>
      <c r="AI187" s="91">
        <v>0.10344827586206896</v>
      </c>
      <c r="AK187" s="85"/>
    </row>
    <row r="188" spans="2:37" s="12" customFormat="1" ht="13.5" customHeight="1">
      <c r="B188" s="264"/>
      <c r="C188" s="332"/>
      <c r="D188" s="76" t="s">
        <v>74</v>
      </c>
      <c r="E188" s="75">
        <v>0</v>
      </c>
      <c r="F188" s="75">
        <v>0</v>
      </c>
      <c r="G188" s="13" t="str">
        <f t="shared" si="0"/>
        <v>-</v>
      </c>
      <c r="H188" s="103">
        <v>9</v>
      </c>
      <c r="I188" s="75">
        <v>0</v>
      </c>
      <c r="J188" s="13">
        <f t="shared" si="1"/>
        <v>0</v>
      </c>
      <c r="K188" s="103">
        <v>2677</v>
      </c>
      <c r="L188" s="75">
        <v>689</v>
      </c>
      <c r="M188" s="13">
        <f t="shared" si="2"/>
        <v>0.25737766156144937</v>
      </c>
      <c r="N188" s="103">
        <v>2266</v>
      </c>
      <c r="O188" s="75">
        <v>444</v>
      </c>
      <c r="P188" s="13">
        <f t="shared" si="3"/>
        <v>0.19593998234774934</v>
      </c>
      <c r="Q188" s="103">
        <v>1209</v>
      </c>
      <c r="R188" s="75">
        <v>212</v>
      </c>
      <c r="S188" s="13">
        <f t="shared" si="4"/>
        <v>0.17535153019023986</v>
      </c>
      <c r="T188" s="103">
        <v>456</v>
      </c>
      <c r="U188" s="75">
        <v>47</v>
      </c>
      <c r="V188" s="13">
        <f t="shared" si="5"/>
        <v>0.10307017543859649</v>
      </c>
      <c r="W188" s="103">
        <v>149</v>
      </c>
      <c r="X188" s="75">
        <v>6</v>
      </c>
      <c r="Y188" s="13">
        <f t="shared" si="6"/>
        <v>4.0268456375838924E-2</v>
      </c>
      <c r="Z188" s="103">
        <f t="shared" si="32"/>
        <v>6766</v>
      </c>
      <c r="AA188" s="75">
        <f t="shared" si="32"/>
        <v>1398</v>
      </c>
      <c r="AB188" s="13">
        <f t="shared" si="8"/>
        <v>0.20662134200413834</v>
      </c>
      <c r="AC188" s="98"/>
      <c r="AD188" s="272"/>
      <c r="AE188" s="342"/>
      <c r="AF188" s="160" t="s">
        <v>74</v>
      </c>
      <c r="AG188" s="225">
        <v>6547</v>
      </c>
      <c r="AH188" s="40">
        <v>1371</v>
      </c>
      <c r="AI188" s="91">
        <v>0.20940888956774095</v>
      </c>
      <c r="AK188" s="85"/>
    </row>
    <row r="189" spans="2:37" s="12" customFormat="1" ht="13.5" customHeight="1">
      <c r="B189" s="262">
        <v>62</v>
      </c>
      <c r="C189" s="329" t="s">
        <v>19</v>
      </c>
      <c r="D189" s="80" t="s">
        <v>229</v>
      </c>
      <c r="E189" s="101">
        <v>14</v>
      </c>
      <c r="F189" s="79">
        <v>1</v>
      </c>
      <c r="G189" s="77">
        <f t="shared" si="0"/>
        <v>7.1428571428571425E-2</v>
      </c>
      <c r="H189" s="101">
        <v>40</v>
      </c>
      <c r="I189" s="79">
        <v>3</v>
      </c>
      <c r="J189" s="77">
        <f t="shared" si="1"/>
        <v>7.4999999999999997E-2</v>
      </c>
      <c r="K189" s="101">
        <v>3809</v>
      </c>
      <c r="L189" s="79">
        <v>817</v>
      </c>
      <c r="M189" s="77">
        <f t="shared" si="2"/>
        <v>0.21449199264898924</v>
      </c>
      <c r="N189" s="101">
        <v>3405</v>
      </c>
      <c r="O189" s="79">
        <v>573</v>
      </c>
      <c r="P189" s="77">
        <f t="shared" si="3"/>
        <v>0.1682819383259912</v>
      </c>
      <c r="Q189" s="101">
        <v>1771</v>
      </c>
      <c r="R189" s="79">
        <v>195</v>
      </c>
      <c r="S189" s="77">
        <f t="shared" si="4"/>
        <v>0.1101072840203275</v>
      </c>
      <c r="T189" s="101">
        <v>726</v>
      </c>
      <c r="U189" s="79">
        <v>55</v>
      </c>
      <c r="V189" s="77">
        <f t="shared" si="5"/>
        <v>7.575757575757576E-2</v>
      </c>
      <c r="W189" s="101">
        <v>245</v>
      </c>
      <c r="X189" s="79">
        <v>9</v>
      </c>
      <c r="Y189" s="77">
        <f t="shared" si="6"/>
        <v>3.6734693877551024E-2</v>
      </c>
      <c r="Z189" s="101">
        <f t="shared" si="32"/>
        <v>10010</v>
      </c>
      <c r="AA189" s="79">
        <f t="shared" si="32"/>
        <v>1653</v>
      </c>
      <c r="AB189" s="77">
        <f t="shared" si="8"/>
        <v>0.16513486513486514</v>
      </c>
      <c r="AC189" s="98"/>
      <c r="AD189" s="272">
        <v>62</v>
      </c>
      <c r="AE189" s="342" t="s">
        <v>19</v>
      </c>
      <c r="AF189" s="11" t="s">
        <v>229</v>
      </c>
      <c r="AG189" s="225">
        <v>9687</v>
      </c>
      <c r="AH189" s="40">
        <v>1520</v>
      </c>
      <c r="AI189" s="91">
        <v>0.15691132445545578</v>
      </c>
      <c r="AK189" s="2"/>
    </row>
    <row r="190" spans="2:37" s="12" customFormat="1" ht="13.5" customHeight="1">
      <c r="B190" s="263"/>
      <c r="C190" s="330"/>
      <c r="D190" s="66" t="s">
        <v>242</v>
      </c>
      <c r="E190" s="116">
        <v>1</v>
      </c>
      <c r="F190" s="65">
        <v>0</v>
      </c>
      <c r="G190" s="64">
        <f t="shared" si="0"/>
        <v>0</v>
      </c>
      <c r="H190" s="116">
        <v>0</v>
      </c>
      <c r="I190" s="65">
        <v>0</v>
      </c>
      <c r="J190" s="64" t="str">
        <f t="shared" si="1"/>
        <v>-</v>
      </c>
      <c r="K190" s="116">
        <v>33</v>
      </c>
      <c r="L190" s="65">
        <v>1</v>
      </c>
      <c r="M190" s="64">
        <f t="shared" si="2"/>
        <v>3.0303030303030304E-2</v>
      </c>
      <c r="N190" s="116">
        <v>38</v>
      </c>
      <c r="O190" s="65">
        <v>1</v>
      </c>
      <c r="P190" s="64">
        <f t="shared" si="3"/>
        <v>2.6315789473684209E-2</v>
      </c>
      <c r="Q190" s="116">
        <v>23</v>
      </c>
      <c r="R190" s="65">
        <v>1</v>
      </c>
      <c r="S190" s="64">
        <f t="shared" si="4"/>
        <v>4.3478260869565216E-2</v>
      </c>
      <c r="T190" s="116">
        <v>12</v>
      </c>
      <c r="U190" s="65">
        <v>0</v>
      </c>
      <c r="V190" s="64">
        <f t="shared" si="5"/>
        <v>0</v>
      </c>
      <c r="W190" s="116">
        <v>4</v>
      </c>
      <c r="X190" s="65">
        <v>0</v>
      </c>
      <c r="Y190" s="64">
        <f t="shared" si="6"/>
        <v>0</v>
      </c>
      <c r="Z190" s="116">
        <f t="shared" si="32"/>
        <v>111</v>
      </c>
      <c r="AA190" s="65">
        <f t="shared" si="32"/>
        <v>3</v>
      </c>
      <c r="AB190" s="64">
        <f t="shared" si="8"/>
        <v>2.7027027027027029E-2</v>
      </c>
      <c r="AC190" s="98"/>
      <c r="AD190" s="272"/>
      <c r="AE190" s="342"/>
      <c r="AF190" s="11" t="s">
        <v>242</v>
      </c>
      <c r="AG190" s="225">
        <v>99</v>
      </c>
      <c r="AH190" s="40">
        <v>1</v>
      </c>
      <c r="AI190" s="91">
        <v>1.0101010101010102E-2</v>
      </c>
      <c r="AK190" s="87"/>
    </row>
    <row r="191" spans="2:37" s="12" customFormat="1" ht="13.5" customHeight="1">
      <c r="B191" s="264"/>
      <c r="C191" s="332"/>
      <c r="D191" s="76" t="s">
        <v>74</v>
      </c>
      <c r="E191" s="75">
        <v>15</v>
      </c>
      <c r="F191" s="75">
        <v>1</v>
      </c>
      <c r="G191" s="13">
        <f t="shared" si="0"/>
        <v>6.6666666666666666E-2</v>
      </c>
      <c r="H191" s="103">
        <v>40</v>
      </c>
      <c r="I191" s="75">
        <v>3</v>
      </c>
      <c r="J191" s="13">
        <f t="shared" si="1"/>
        <v>7.4999999999999997E-2</v>
      </c>
      <c r="K191" s="103">
        <v>3842</v>
      </c>
      <c r="L191" s="75">
        <v>818</v>
      </c>
      <c r="M191" s="13">
        <f t="shared" si="2"/>
        <v>0.21290994273815722</v>
      </c>
      <c r="N191" s="103">
        <v>3443</v>
      </c>
      <c r="O191" s="75">
        <v>574</v>
      </c>
      <c r="P191" s="13">
        <f t="shared" si="3"/>
        <v>0.16671507406331687</v>
      </c>
      <c r="Q191" s="103">
        <v>1794</v>
      </c>
      <c r="R191" s="75">
        <v>196</v>
      </c>
      <c r="S191" s="13">
        <f t="shared" si="4"/>
        <v>0.10925306577480491</v>
      </c>
      <c r="T191" s="103">
        <v>738</v>
      </c>
      <c r="U191" s="75">
        <v>55</v>
      </c>
      <c r="V191" s="13">
        <f t="shared" si="5"/>
        <v>7.4525745257452577E-2</v>
      </c>
      <c r="W191" s="103">
        <v>249</v>
      </c>
      <c r="X191" s="75">
        <v>9</v>
      </c>
      <c r="Y191" s="13">
        <f t="shared" si="6"/>
        <v>3.614457831325301E-2</v>
      </c>
      <c r="Z191" s="103">
        <f t="shared" si="32"/>
        <v>10121</v>
      </c>
      <c r="AA191" s="75">
        <f t="shared" si="32"/>
        <v>1656</v>
      </c>
      <c r="AB191" s="13">
        <f t="shared" si="8"/>
        <v>0.16362019563284261</v>
      </c>
      <c r="AC191" s="98"/>
      <c r="AD191" s="272"/>
      <c r="AE191" s="342"/>
      <c r="AF191" s="160" t="s">
        <v>74</v>
      </c>
      <c r="AG191" s="225">
        <v>9786</v>
      </c>
      <c r="AH191" s="40">
        <v>1521</v>
      </c>
      <c r="AI191" s="91">
        <v>0.15542611894543226</v>
      </c>
      <c r="AK191" s="87"/>
    </row>
    <row r="192" spans="2:37" s="12" customFormat="1" ht="13.5" customHeight="1">
      <c r="B192" s="262">
        <v>63</v>
      </c>
      <c r="C192" s="329" t="s">
        <v>30</v>
      </c>
      <c r="D192" s="80" t="s">
        <v>229</v>
      </c>
      <c r="E192" s="101">
        <v>5</v>
      </c>
      <c r="F192" s="79">
        <v>1</v>
      </c>
      <c r="G192" s="77">
        <f t="shared" si="0"/>
        <v>0.2</v>
      </c>
      <c r="H192" s="101">
        <v>8</v>
      </c>
      <c r="I192" s="79">
        <v>2</v>
      </c>
      <c r="J192" s="77">
        <f t="shared" si="1"/>
        <v>0.25</v>
      </c>
      <c r="K192" s="101">
        <v>2672</v>
      </c>
      <c r="L192" s="79">
        <v>820</v>
      </c>
      <c r="M192" s="77">
        <f t="shared" si="2"/>
        <v>0.30688622754491018</v>
      </c>
      <c r="N192" s="101">
        <v>2298</v>
      </c>
      <c r="O192" s="79">
        <v>669</v>
      </c>
      <c r="P192" s="77">
        <f t="shared" si="3"/>
        <v>0.29112271540469975</v>
      </c>
      <c r="Q192" s="101">
        <v>1438</v>
      </c>
      <c r="R192" s="79">
        <v>277</v>
      </c>
      <c r="S192" s="77">
        <f t="shared" si="4"/>
        <v>0.19262865090403339</v>
      </c>
      <c r="T192" s="101">
        <v>709</v>
      </c>
      <c r="U192" s="79">
        <v>122</v>
      </c>
      <c r="V192" s="77">
        <f t="shared" si="5"/>
        <v>0.17207334273624825</v>
      </c>
      <c r="W192" s="101">
        <v>199</v>
      </c>
      <c r="X192" s="79">
        <v>10</v>
      </c>
      <c r="Y192" s="77">
        <f t="shared" si="6"/>
        <v>5.0251256281407038E-2</v>
      </c>
      <c r="Z192" s="101">
        <f t="shared" si="32"/>
        <v>7329</v>
      </c>
      <c r="AA192" s="79">
        <f t="shared" si="32"/>
        <v>1901</v>
      </c>
      <c r="AB192" s="77">
        <f t="shared" si="8"/>
        <v>0.25938054304816482</v>
      </c>
      <c r="AC192" s="98"/>
      <c r="AD192" s="272">
        <v>63</v>
      </c>
      <c r="AE192" s="342" t="s">
        <v>30</v>
      </c>
      <c r="AF192" s="11" t="s">
        <v>229</v>
      </c>
      <c r="AG192" s="225">
        <v>7076</v>
      </c>
      <c r="AH192" s="40">
        <v>1911</v>
      </c>
      <c r="AI192" s="91">
        <v>0.27006783493499154</v>
      </c>
      <c r="AK192" s="87"/>
    </row>
    <row r="193" spans="2:37" s="12" customFormat="1" ht="13.5" customHeight="1">
      <c r="B193" s="263"/>
      <c r="C193" s="330"/>
      <c r="D193" s="66" t="s">
        <v>242</v>
      </c>
      <c r="E193" s="116">
        <v>0</v>
      </c>
      <c r="F193" s="65">
        <v>0</v>
      </c>
      <c r="G193" s="64" t="str">
        <f t="shared" si="0"/>
        <v>-</v>
      </c>
      <c r="H193" s="116">
        <v>0</v>
      </c>
      <c r="I193" s="65">
        <v>0</v>
      </c>
      <c r="J193" s="64" t="str">
        <f t="shared" si="1"/>
        <v>-</v>
      </c>
      <c r="K193" s="116">
        <v>11</v>
      </c>
      <c r="L193" s="65">
        <v>2</v>
      </c>
      <c r="M193" s="64">
        <f t="shared" si="2"/>
        <v>0.18181818181818182</v>
      </c>
      <c r="N193" s="116">
        <v>13</v>
      </c>
      <c r="O193" s="65">
        <v>0</v>
      </c>
      <c r="P193" s="64">
        <f t="shared" si="3"/>
        <v>0</v>
      </c>
      <c r="Q193" s="116">
        <v>10</v>
      </c>
      <c r="R193" s="65">
        <v>0</v>
      </c>
      <c r="S193" s="64">
        <f t="shared" si="4"/>
        <v>0</v>
      </c>
      <c r="T193" s="116">
        <v>6</v>
      </c>
      <c r="U193" s="65">
        <v>1</v>
      </c>
      <c r="V193" s="64">
        <f t="shared" si="5"/>
        <v>0.16666666666666666</v>
      </c>
      <c r="W193" s="116">
        <v>3</v>
      </c>
      <c r="X193" s="65">
        <v>0</v>
      </c>
      <c r="Y193" s="64">
        <f t="shared" si="6"/>
        <v>0</v>
      </c>
      <c r="Z193" s="116">
        <f t="shared" si="32"/>
        <v>43</v>
      </c>
      <c r="AA193" s="65">
        <f t="shared" si="32"/>
        <v>3</v>
      </c>
      <c r="AB193" s="64">
        <f t="shared" si="8"/>
        <v>6.9767441860465115E-2</v>
      </c>
      <c r="AC193" s="98"/>
      <c r="AD193" s="272"/>
      <c r="AE193" s="342"/>
      <c r="AF193" s="11" t="s">
        <v>242</v>
      </c>
      <c r="AG193" s="225">
        <v>39</v>
      </c>
      <c r="AH193" s="40">
        <v>1</v>
      </c>
      <c r="AI193" s="91">
        <v>2.564102564102564E-2</v>
      </c>
      <c r="AK193" s="87"/>
    </row>
    <row r="194" spans="2:37" s="12" customFormat="1" ht="13.5" customHeight="1">
      <c r="B194" s="264"/>
      <c r="C194" s="332"/>
      <c r="D194" s="76" t="s">
        <v>74</v>
      </c>
      <c r="E194" s="75">
        <v>5</v>
      </c>
      <c r="F194" s="75">
        <v>1</v>
      </c>
      <c r="G194" s="13">
        <f t="shared" si="0"/>
        <v>0.2</v>
      </c>
      <c r="H194" s="103">
        <v>8</v>
      </c>
      <c r="I194" s="75">
        <v>2</v>
      </c>
      <c r="J194" s="13">
        <f t="shared" si="1"/>
        <v>0.25</v>
      </c>
      <c r="K194" s="103">
        <v>2683</v>
      </c>
      <c r="L194" s="75">
        <v>822</v>
      </c>
      <c r="M194" s="13">
        <f t="shared" si="2"/>
        <v>0.30637346254193065</v>
      </c>
      <c r="N194" s="103">
        <v>2311</v>
      </c>
      <c r="O194" s="75">
        <v>669</v>
      </c>
      <c r="P194" s="13">
        <f t="shared" si="3"/>
        <v>0.28948507139766333</v>
      </c>
      <c r="Q194" s="103">
        <v>1448</v>
      </c>
      <c r="R194" s="75">
        <v>277</v>
      </c>
      <c r="S194" s="13">
        <f t="shared" si="4"/>
        <v>0.19129834254143646</v>
      </c>
      <c r="T194" s="103">
        <v>715</v>
      </c>
      <c r="U194" s="75">
        <v>123</v>
      </c>
      <c r="V194" s="13">
        <f t="shared" si="5"/>
        <v>0.17202797202797201</v>
      </c>
      <c r="W194" s="103">
        <v>202</v>
      </c>
      <c r="X194" s="75">
        <v>10</v>
      </c>
      <c r="Y194" s="13">
        <f t="shared" si="6"/>
        <v>4.9504950495049507E-2</v>
      </c>
      <c r="Z194" s="103">
        <f t="shared" si="32"/>
        <v>7372</v>
      </c>
      <c r="AA194" s="75">
        <f t="shared" si="32"/>
        <v>1904</v>
      </c>
      <c r="AB194" s="13">
        <f t="shared" si="8"/>
        <v>0.25827455236028213</v>
      </c>
      <c r="AC194" s="98"/>
      <c r="AD194" s="272"/>
      <c r="AE194" s="342"/>
      <c r="AF194" s="160" t="s">
        <v>74</v>
      </c>
      <c r="AG194" s="225">
        <v>7115</v>
      </c>
      <c r="AH194" s="40">
        <v>1912</v>
      </c>
      <c r="AI194" s="91">
        <v>0.26872803935347855</v>
      </c>
      <c r="AK194" s="87"/>
    </row>
    <row r="195" spans="2:37" s="12" customFormat="1" ht="13.5" customHeight="1">
      <c r="B195" s="262">
        <v>64</v>
      </c>
      <c r="C195" s="329" t="s">
        <v>51</v>
      </c>
      <c r="D195" s="80" t="s">
        <v>229</v>
      </c>
      <c r="E195" s="101">
        <v>52</v>
      </c>
      <c r="F195" s="79">
        <v>5</v>
      </c>
      <c r="G195" s="77">
        <f t="shared" si="0"/>
        <v>9.6153846153846159E-2</v>
      </c>
      <c r="H195" s="101">
        <v>108</v>
      </c>
      <c r="I195" s="79">
        <v>6</v>
      </c>
      <c r="J195" s="77">
        <f t="shared" si="1"/>
        <v>5.5555555555555552E-2</v>
      </c>
      <c r="K195" s="101">
        <v>2888</v>
      </c>
      <c r="L195" s="79">
        <v>470</v>
      </c>
      <c r="M195" s="77">
        <f t="shared" si="2"/>
        <v>0.16274238227146814</v>
      </c>
      <c r="N195" s="101">
        <v>2401</v>
      </c>
      <c r="O195" s="79">
        <v>311</v>
      </c>
      <c r="P195" s="77">
        <f t="shared" si="3"/>
        <v>0.12952936276551436</v>
      </c>
      <c r="Q195" s="101">
        <v>1329</v>
      </c>
      <c r="R195" s="79">
        <v>95</v>
      </c>
      <c r="S195" s="77">
        <f t="shared" si="4"/>
        <v>7.1482317531978937E-2</v>
      </c>
      <c r="T195" s="101">
        <v>596</v>
      </c>
      <c r="U195" s="79">
        <v>24</v>
      </c>
      <c r="V195" s="77">
        <f t="shared" si="5"/>
        <v>4.0268456375838924E-2</v>
      </c>
      <c r="W195" s="101">
        <v>190</v>
      </c>
      <c r="X195" s="79">
        <v>5</v>
      </c>
      <c r="Y195" s="77">
        <f t="shared" si="6"/>
        <v>2.6315789473684209E-2</v>
      </c>
      <c r="Z195" s="101">
        <f t="shared" si="32"/>
        <v>7564</v>
      </c>
      <c r="AA195" s="79">
        <f t="shared" si="32"/>
        <v>916</v>
      </c>
      <c r="AB195" s="77">
        <f t="shared" si="8"/>
        <v>0.12109994711792703</v>
      </c>
      <c r="AC195" s="98"/>
      <c r="AD195" s="272">
        <v>64</v>
      </c>
      <c r="AE195" s="342" t="s">
        <v>51</v>
      </c>
      <c r="AF195" s="11" t="s">
        <v>229</v>
      </c>
      <c r="AG195" s="225">
        <v>7292</v>
      </c>
      <c r="AH195" s="40">
        <v>860</v>
      </c>
      <c r="AI195" s="91">
        <v>0.11793746571585299</v>
      </c>
      <c r="AK195" s="87"/>
    </row>
    <row r="196" spans="2:37" s="12" customFormat="1" ht="13.5" customHeight="1">
      <c r="B196" s="263"/>
      <c r="C196" s="330"/>
      <c r="D196" s="66" t="s">
        <v>242</v>
      </c>
      <c r="E196" s="116">
        <v>2</v>
      </c>
      <c r="F196" s="65">
        <v>0</v>
      </c>
      <c r="G196" s="64">
        <f t="shared" si="0"/>
        <v>0</v>
      </c>
      <c r="H196" s="116">
        <v>3</v>
      </c>
      <c r="I196" s="65">
        <v>0</v>
      </c>
      <c r="J196" s="64">
        <f t="shared" si="1"/>
        <v>0</v>
      </c>
      <c r="K196" s="116">
        <v>94</v>
      </c>
      <c r="L196" s="65">
        <v>8</v>
      </c>
      <c r="M196" s="64">
        <f t="shared" si="2"/>
        <v>8.5106382978723402E-2</v>
      </c>
      <c r="N196" s="116">
        <v>49</v>
      </c>
      <c r="O196" s="65">
        <v>3</v>
      </c>
      <c r="P196" s="64">
        <f t="shared" si="3"/>
        <v>6.1224489795918366E-2</v>
      </c>
      <c r="Q196" s="116">
        <v>37</v>
      </c>
      <c r="R196" s="65">
        <v>2</v>
      </c>
      <c r="S196" s="64">
        <f t="shared" si="4"/>
        <v>5.4054054054054057E-2</v>
      </c>
      <c r="T196" s="116">
        <v>11</v>
      </c>
      <c r="U196" s="65">
        <v>0</v>
      </c>
      <c r="V196" s="64">
        <f t="shared" si="5"/>
        <v>0</v>
      </c>
      <c r="W196" s="116">
        <v>3</v>
      </c>
      <c r="X196" s="65">
        <v>0</v>
      </c>
      <c r="Y196" s="64">
        <f t="shared" si="6"/>
        <v>0</v>
      </c>
      <c r="Z196" s="116">
        <f t="shared" si="32"/>
        <v>199</v>
      </c>
      <c r="AA196" s="65">
        <f t="shared" si="32"/>
        <v>13</v>
      </c>
      <c r="AB196" s="64">
        <f t="shared" si="8"/>
        <v>6.5326633165829151E-2</v>
      </c>
      <c r="AC196" s="98"/>
      <c r="AD196" s="272"/>
      <c r="AE196" s="342"/>
      <c r="AF196" s="11" t="s">
        <v>242</v>
      </c>
      <c r="AG196" s="225">
        <v>194</v>
      </c>
      <c r="AH196" s="40">
        <v>16</v>
      </c>
      <c r="AI196" s="91">
        <v>8.247422680412371E-2</v>
      </c>
      <c r="AK196" s="87"/>
    </row>
    <row r="197" spans="2:37" s="12" customFormat="1" ht="13.5" customHeight="1">
      <c r="B197" s="264"/>
      <c r="C197" s="332"/>
      <c r="D197" s="76" t="s">
        <v>74</v>
      </c>
      <c r="E197" s="75">
        <v>54</v>
      </c>
      <c r="F197" s="75">
        <v>5</v>
      </c>
      <c r="G197" s="13">
        <f t="shared" si="0"/>
        <v>9.2592592592592587E-2</v>
      </c>
      <c r="H197" s="103">
        <v>111</v>
      </c>
      <c r="I197" s="75">
        <v>6</v>
      </c>
      <c r="J197" s="13">
        <f t="shared" si="1"/>
        <v>5.4054054054054057E-2</v>
      </c>
      <c r="K197" s="103">
        <v>2982</v>
      </c>
      <c r="L197" s="75">
        <v>478</v>
      </c>
      <c r="M197" s="13">
        <f t="shared" si="2"/>
        <v>0.1602951039570758</v>
      </c>
      <c r="N197" s="103">
        <v>2450</v>
      </c>
      <c r="O197" s="75">
        <v>314</v>
      </c>
      <c r="P197" s="13">
        <f t="shared" si="3"/>
        <v>0.12816326530612246</v>
      </c>
      <c r="Q197" s="103">
        <v>1366</v>
      </c>
      <c r="R197" s="75">
        <v>97</v>
      </c>
      <c r="S197" s="13">
        <f t="shared" si="4"/>
        <v>7.1010248901903369E-2</v>
      </c>
      <c r="T197" s="103">
        <v>607</v>
      </c>
      <c r="U197" s="75">
        <v>24</v>
      </c>
      <c r="V197" s="13">
        <f t="shared" si="5"/>
        <v>3.9538714991762765E-2</v>
      </c>
      <c r="W197" s="103">
        <v>193</v>
      </c>
      <c r="X197" s="75">
        <v>5</v>
      </c>
      <c r="Y197" s="13">
        <f t="shared" si="6"/>
        <v>2.5906735751295335E-2</v>
      </c>
      <c r="Z197" s="103">
        <f t="shared" si="32"/>
        <v>7763</v>
      </c>
      <c r="AA197" s="75">
        <f t="shared" si="32"/>
        <v>929</v>
      </c>
      <c r="AB197" s="13">
        <f t="shared" si="8"/>
        <v>0.11967023058096096</v>
      </c>
      <c r="AC197" s="98"/>
      <c r="AD197" s="272"/>
      <c r="AE197" s="342"/>
      <c r="AF197" s="160" t="s">
        <v>74</v>
      </c>
      <c r="AG197" s="225">
        <v>7486</v>
      </c>
      <c r="AH197" s="40">
        <v>876</v>
      </c>
      <c r="AI197" s="91">
        <v>0.11701843441090035</v>
      </c>
      <c r="AK197" s="85"/>
    </row>
    <row r="198" spans="2:37" s="12" customFormat="1" ht="13.5" customHeight="1">
      <c r="B198" s="262">
        <v>65</v>
      </c>
      <c r="C198" s="329" t="s">
        <v>11</v>
      </c>
      <c r="D198" s="80" t="s">
        <v>229</v>
      </c>
      <c r="E198" s="101">
        <v>2</v>
      </c>
      <c r="F198" s="79">
        <v>0</v>
      </c>
      <c r="G198" s="77">
        <f t="shared" si="0"/>
        <v>0</v>
      </c>
      <c r="H198" s="101">
        <v>19</v>
      </c>
      <c r="I198" s="79">
        <v>1</v>
      </c>
      <c r="J198" s="77">
        <f t="shared" si="1"/>
        <v>5.2631578947368418E-2</v>
      </c>
      <c r="K198" s="101">
        <v>1401</v>
      </c>
      <c r="L198" s="79">
        <v>377</v>
      </c>
      <c r="M198" s="77">
        <f t="shared" si="2"/>
        <v>0.26909350463954318</v>
      </c>
      <c r="N198" s="101">
        <v>1127</v>
      </c>
      <c r="O198" s="79">
        <v>284</v>
      </c>
      <c r="P198" s="77">
        <f t="shared" si="3"/>
        <v>0.25199645075421473</v>
      </c>
      <c r="Q198" s="101">
        <v>726</v>
      </c>
      <c r="R198" s="79">
        <v>101</v>
      </c>
      <c r="S198" s="77">
        <f t="shared" si="4"/>
        <v>0.13911845730027547</v>
      </c>
      <c r="T198" s="101">
        <v>331</v>
      </c>
      <c r="U198" s="79">
        <v>33</v>
      </c>
      <c r="V198" s="77">
        <f t="shared" si="5"/>
        <v>9.9697885196374625E-2</v>
      </c>
      <c r="W198" s="101">
        <v>123</v>
      </c>
      <c r="X198" s="79">
        <v>7</v>
      </c>
      <c r="Y198" s="77">
        <f t="shared" si="6"/>
        <v>5.6910569105691054E-2</v>
      </c>
      <c r="Z198" s="101">
        <f t="shared" ref="Z198:AA227" si="33">SUM(E198,H198,K198,N198,Q198,T198,W198)</f>
        <v>3729</v>
      </c>
      <c r="AA198" s="79">
        <f t="shared" si="33"/>
        <v>803</v>
      </c>
      <c r="AB198" s="77">
        <f t="shared" si="8"/>
        <v>0.21533923303834809</v>
      </c>
      <c r="AC198" s="98"/>
      <c r="AD198" s="272">
        <v>65</v>
      </c>
      <c r="AE198" s="342" t="s">
        <v>11</v>
      </c>
      <c r="AF198" s="11" t="s">
        <v>229</v>
      </c>
      <c r="AG198" s="225">
        <v>3559</v>
      </c>
      <c r="AH198" s="40">
        <v>710</v>
      </c>
      <c r="AI198" s="91">
        <v>0.19949423995504356</v>
      </c>
      <c r="AK198" s="85"/>
    </row>
    <row r="199" spans="2:37" s="12" customFormat="1" ht="13.5" customHeight="1">
      <c r="B199" s="263"/>
      <c r="C199" s="330"/>
      <c r="D199" s="66" t="s">
        <v>242</v>
      </c>
      <c r="E199" s="116">
        <v>0</v>
      </c>
      <c r="F199" s="65">
        <v>0</v>
      </c>
      <c r="G199" s="64" t="str">
        <f t="shared" si="0"/>
        <v>-</v>
      </c>
      <c r="H199" s="116">
        <v>2</v>
      </c>
      <c r="I199" s="65">
        <v>0</v>
      </c>
      <c r="J199" s="64">
        <f t="shared" si="1"/>
        <v>0</v>
      </c>
      <c r="K199" s="116">
        <v>37</v>
      </c>
      <c r="L199" s="65">
        <v>0</v>
      </c>
      <c r="M199" s="64">
        <f t="shared" si="2"/>
        <v>0</v>
      </c>
      <c r="N199" s="116">
        <v>21</v>
      </c>
      <c r="O199" s="65">
        <v>4</v>
      </c>
      <c r="P199" s="64">
        <f t="shared" si="3"/>
        <v>0.19047619047619047</v>
      </c>
      <c r="Q199" s="116">
        <v>23</v>
      </c>
      <c r="R199" s="65">
        <v>2</v>
      </c>
      <c r="S199" s="64">
        <f t="shared" si="4"/>
        <v>8.6956521739130432E-2</v>
      </c>
      <c r="T199" s="116">
        <v>16</v>
      </c>
      <c r="U199" s="65">
        <v>0</v>
      </c>
      <c r="V199" s="64">
        <f t="shared" si="5"/>
        <v>0</v>
      </c>
      <c r="W199" s="116">
        <v>4</v>
      </c>
      <c r="X199" s="65">
        <v>0</v>
      </c>
      <c r="Y199" s="64">
        <f t="shared" si="6"/>
        <v>0</v>
      </c>
      <c r="Z199" s="116">
        <f t="shared" si="33"/>
        <v>103</v>
      </c>
      <c r="AA199" s="65">
        <f t="shared" si="33"/>
        <v>6</v>
      </c>
      <c r="AB199" s="64">
        <f t="shared" si="8"/>
        <v>5.8252427184466021E-2</v>
      </c>
      <c r="AC199" s="98"/>
      <c r="AD199" s="272"/>
      <c r="AE199" s="342"/>
      <c r="AF199" s="11" t="s">
        <v>242</v>
      </c>
      <c r="AG199" s="225">
        <v>109</v>
      </c>
      <c r="AH199" s="40">
        <v>6</v>
      </c>
      <c r="AI199" s="91">
        <v>5.5045871559633031E-2</v>
      </c>
      <c r="AK199" s="85"/>
    </row>
    <row r="200" spans="2:37" s="12" customFormat="1" ht="13.5" customHeight="1">
      <c r="B200" s="264"/>
      <c r="C200" s="332"/>
      <c r="D200" s="76" t="s">
        <v>74</v>
      </c>
      <c r="E200" s="75">
        <v>2</v>
      </c>
      <c r="F200" s="75">
        <v>0</v>
      </c>
      <c r="G200" s="13">
        <f t="shared" si="0"/>
        <v>0</v>
      </c>
      <c r="H200" s="103">
        <v>21</v>
      </c>
      <c r="I200" s="75">
        <v>1</v>
      </c>
      <c r="J200" s="13">
        <f t="shared" si="1"/>
        <v>4.7619047619047616E-2</v>
      </c>
      <c r="K200" s="103">
        <v>1438</v>
      </c>
      <c r="L200" s="75">
        <v>377</v>
      </c>
      <c r="M200" s="13">
        <f t="shared" si="2"/>
        <v>0.26216968011126562</v>
      </c>
      <c r="N200" s="103">
        <v>1148</v>
      </c>
      <c r="O200" s="75">
        <v>288</v>
      </c>
      <c r="P200" s="13">
        <f t="shared" si="3"/>
        <v>0.25087108013937282</v>
      </c>
      <c r="Q200" s="103">
        <v>749</v>
      </c>
      <c r="R200" s="75">
        <v>103</v>
      </c>
      <c r="S200" s="13">
        <f t="shared" si="4"/>
        <v>0.13751668891855809</v>
      </c>
      <c r="T200" s="103">
        <v>347</v>
      </c>
      <c r="U200" s="75">
        <v>33</v>
      </c>
      <c r="V200" s="13">
        <f t="shared" si="5"/>
        <v>9.5100864553314124E-2</v>
      </c>
      <c r="W200" s="103">
        <v>127</v>
      </c>
      <c r="X200" s="75">
        <v>7</v>
      </c>
      <c r="Y200" s="13">
        <f t="shared" si="6"/>
        <v>5.5118110236220472E-2</v>
      </c>
      <c r="Z200" s="103">
        <f t="shared" si="33"/>
        <v>3832</v>
      </c>
      <c r="AA200" s="75">
        <f t="shared" si="33"/>
        <v>809</v>
      </c>
      <c r="AB200" s="13">
        <f t="shared" si="8"/>
        <v>0.2111169102296451</v>
      </c>
      <c r="AC200" s="98"/>
      <c r="AD200" s="272"/>
      <c r="AE200" s="342"/>
      <c r="AF200" s="160" t="s">
        <v>74</v>
      </c>
      <c r="AG200" s="225">
        <v>3668</v>
      </c>
      <c r="AH200" s="40">
        <v>716</v>
      </c>
      <c r="AI200" s="91">
        <v>0.19520174482006544</v>
      </c>
      <c r="AK200" s="85"/>
    </row>
    <row r="201" spans="2:37" s="12" customFormat="1" ht="13.5" customHeight="1">
      <c r="B201" s="262">
        <v>66</v>
      </c>
      <c r="C201" s="329" t="s">
        <v>5</v>
      </c>
      <c r="D201" s="80" t="s">
        <v>229</v>
      </c>
      <c r="E201" s="101">
        <v>1</v>
      </c>
      <c r="F201" s="79">
        <v>0</v>
      </c>
      <c r="G201" s="77">
        <f t="shared" si="0"/>
        <v>0</v>
      </c>
      <c r="H201" s="101">
        <v>3</v>
      </c>
      <c r="I201" s="79">
        <v>1</v>
      </c>
      <c r="J201" s="77">
        <f t="shared" si="1"/>
        <v>0.33333333333333331</v>
      </c>
      <c r="K201" s="101">
        <v>1344</v>
      </c>
      <c r="L201" s="79">
        <v>750</v>
      </c>
      <c r="M201" s="77">
        <f t="shared" si="2"/>
        <v>0.5580357142857143</v>
      </c>
      <c r="N201" s="101">
        <v>1084</v>
      </c>
      <c r="O201" s="79">
        <v>585</v>
      </c>
      <c r="P201" s="77">
        <f t="shared" si="3"/>
        <v>0.53966789667896675</v>
      </c>
      <c r="Q201" s="101">
        <v>627</v>
      </c>
      <c r="R201" s="79">
        <v>300</v>
      </c>
      <c r="S201" s="77">
        <f t="shared" si="4"/>
        <v>0.4784688995215311</v>
      </c>
      <c r="T201" s="101">
        <v>296</v>
      </c>
      <c r="U201" s="79">
        <v>118</v>
      </c>
      <c r="V201" s="77">
        <f t="shared" si="5"/>
        <v>0.39864864864864863</v>
      </c>
      <c r="W201" s="101">
        <v>104</v>
      </c>
      <c r="X201" s="79">
        <v>27</v>
      </c>
      <c r="Y201" s="77">
        <f t="shared" si="6"/>
        <v>0.25961538461538464</v>
      </c>
      <c r="Z201" s="101">
        <f t="shared" si="33"/>
        <v>3459</v>
      </c>
      <c r="AA201" s="79">
        <f t="shared" si="33"/>
        <v>1781</v>
      </c>
      <c r="AB201" s="77">
        <f t="shared" si="8"/>
        <v>0.51488869615495803</v>
      </c>
      <c r="AC201" s="98"/>
      <c r="AD201" s="272">
        <v>66</v>
      </c>
      <c r="AE201" s="342" t="s">
        <v>5</v>
      </c>
      <c r="AF201" s="11" t="s">
        <v>229</v>
      </c>
      <c r="AG201" s="225">
        <v>3305</v>
      </c>
      <c r="AH201" s="40">
        <v>1729</v>
      </c>
      <c r="AI201" s="91">
        <v>0.52314674735249622</v>
      </c>
      <c r="AK201" s="87"/>
    </row>
    <row r="202" spans="2:37" s="12" customFormat="1" ht="13.5" customHeight="1">
      <c r="B202" s="263"/>
      <c r="C202" s="330"/>
      <c r="D202" s="66" t="s">
        <v>242</v>
      </c>
      <c r="E202" s="116">
        <v>0</v>
      </c>
      <c r="F202" s="65">
        <v>0</v>
      </c>
      <c r="G202" s="64" t="str">
        <f t="shared" si="0"/>
        <v>-</v>
      </c>
      <c r="H202" s="116">
        <v>0</v>
      </c>
      <c r="I202" s="65">
        <v>0</v>
      </c>
      <c r="J202" s="64" t="str">
        <f t="shared" si="1"/>
        <v>-</v>
      </c>
      <c r="K202" s="116">
        <v>131</v>
      </c>
      <c r="L202" s="65">
        <v>36</v>
      </c>
      <c r="M202" s="64">
        <f t="shared" si="2"/>
        <v>0.27480916030534353</v>
      </c>
      <c r="N202" s="116">
        <v>78</v>
      </c>
      <c r="O202" s="65">
        <v>23</v>
      </c>
      <c r="P202" s="64">
        <f t="shared" si="3"/>
        <v>0.29487179487179488</v>
      </c>
      <c r="Q202" s="116">
        <v>57</v>
      </c>
      <c r="R202" s="65">
        <v>9</v>
      </c>
      <c r="S202" s="64">
        <f t="shared" si="4"/>
        <v>0.15789473684210525</v>
      </c>
      <c r="T202" s="116">
        <v>31</v>
      </c>
      <c r="U202" s="65">
        <v>3</v>
      </c>
      <c r="V202" s="64">
        <f t="shared" si="5"/>
        <v>9.6774193548387094E-2</v>
      </c>
      <c r="W202" s="116">
        <v>11</v>
      </c>
      <c r="X202" s="65">
        <v>0</v>
      </c>
      <c r="Y202" s="64">
        <f t="shared" si="6"/>
        <v>0</v>
      </c>
      <c r="Z202" s="116">
        <f t="shared" si="33"/>
        <v>308</v>
      </c>
      <c r="AA202" s="65">
        <f t="shared" si="33"/>
        <v>71</v>
      </c>
      <c r="AB202" s="64">
        <f t="shared" si="8"/>
        <v>0.23051948051948051</v>
      </c>
      <c r="AC202" s="98"/>
      <c r="AD202" s="272"/>
      <c r="AE202" s="342"/>
      <c r="AF202" s="11" t="s">
        <v>242</v>
      </c>
      <c r="AG202" s="225">
        <v>303</v>
      </c>
      <c r="AH202" s="40">
        <v>73</v>
      </c>
      <c r="AI202" s="91">
        <v>0.24092409240924093</v>
      </c>
      <c r="AK202" s="87"/>
    </row>
    <row r="203" spans="2:37" s="12" customFormat="1" ht="13.5" customHeight="1">
      <c r="B203" s="264"/>
      <c r="C203" s="332"/>
      <c r="D203" s="76" t="s">
        <v>74</v>
      </c>
      <c r="E203" s="75">
        <v>1</v>
      </c>
      <c r="F203" s="75">
        <v>0</v>
      </c>
      <c r="G203" s="13">
        <f t="shared" si="0"/>
        <v>0</v>
      </c>
      <c r="H203" s="103">
        <v>3</v>
      </c>
      <c r="I203" s="75">
        <v>1</v>
      </c>
      <c r="J203" s="13">
        <f t="shared" si="1"/>
        <v>0.33333333333333331</v>
      </c>
      <c r="K203" s="103">
        <v>1475</v>
      </c>
      <c r="L203" s="75">
        <v>786</v>
      </c>
      <c r="M203" s="13">
        <f t="shared" si="2"/>
        <v>0.53288135593220343</v>
      </c>
      <c r="N203" s="103">
        <v>1162</v>
      </c>
      <c r="O203" s="75">
        <v>608</v>
      </c>
      <c r="P203" s="13">
        <f t="shared" si="3"/>
        <v>0.52323580034423411</v>
      </c>
      <c r="Q203" s="103">
        <v>684</v>
      </c>
      <c r="R203" s="75">
        <v>309</v>
      </c>
      <c r="S203" s="13">
        <f t="shared" si="4"/>
        <v>0.4517543859649123</v>
      </c>
      <c r="T203" s="103">
        <v>327</v>
      </c>
      <c r="U203" s="75">
        <v>121</v>
      </c>
      <c r="V203" s="13">
        <f t="shared" si="5"/>
        <v>0.37003058103975534</v>
      </c>
      <c r="W203" s="103">
        <v>115</v>
      </c>
      <c r="X203" s="75">
        <v>27</v>
      </c>
      <c r="Y203" s="13">
        <f t="shared" si="6"/>
        <v>0.23478260869565218</v>
      </c>
      <c r="Z203" s="103">
        <f t="shared" si="33"/>
        <v>3767</v>
      </c>
      <c r="AA203" s="75">
        <f t="shared" si="33"/>
        <v>1852</v>
      </c>
      <c r="AB203" s="13">
        <f t="shared" si="8"/>
        <v>0.49163790814972125</v>
      </c>
      <c r="AC203" s="98"/>
      <c r="AD203" s="272"/>
      <c r="AE203" s="342"/>
      <c r="AF203" s="160" t="s">
        <v>74</v>
      </c>
      <c r="AG203" s="225">
        <v>3608</v>
      </c>
      <c r="AH203" s="40">
        <v>1802</v>
      </c>
      <c r="AI203" s="91">
        <v>0.49944567627494457</v>
      </c>
      <c r="AK203" s="87"/>
    </row>
    <row r="204" spans="2:37" s="12" customFormat="1" ht="13.5" customHeight="1">
      <c r="B204" s="262">
        <v>67</v>
      </c>
      <c r="C204" s="329" t="s">
        <v>6</v>
      </c>
      <c r="D204" s="80" t="s">
        <v>229</v>
      </c>
      <c r="E204" s="101">
        <v>6</v>
      </c>
      <c r="F204" s="79">
        <v>4</v>
      </c>
      <c r="G204" s="77">
        <f t="shared" si="0"/>
        <v>0.66666666666666663</v>
      </c>
      <c r="H204" s="101">
        <v>16</v>
      </c>
      <c r="I204" s="79">
        <v>12</v>
      </c>
      <c r="J204" s="77">
        <f t="shared" si="1"/>
        <v>0.75</v>
      </c>
      <c r="K204" s="101">
        <v>512</v>
      </c>
      <c r="L204" s="79">
        <v>154</v>
      </c>
      <c r="M204" s="77">
        <f t="shared" si="2"/>
        <v>0.30078125</v>
      </c>
      <c r="N204" s="101">
        <v>417</v>
      </c>
      <c r="O204" s="79">
        <v>92</v>
      </c>
      <c r="P204" s="77">
        <f t="shared" si="3"/>
        <v>0.22062350119904076</v>
      </c>
      <c r="Q204" s="101">
        <v>264</v>
      </c>
      <c r="R204" s="79">
        <v>36</v>
      </c>
      <c r="S204" s="77">
        <f t="shared" si="4"/>
        <v>0.13636363636363635</v>
      </c>
      <c r="T204" s="101">
        <v>146</v>
      </c>
      <c r="U204" s="79">
        <v>9</v>
      </c>
      <c r="V204" s="77">
        <f t="shared" si="5"/>
        <v>6.1643835616438353E-2</v>
      </c>
      <c r="W204" s="101">
        <v>51</v>
      </c>
      <c r="X204" s="79">
        <v>0</v>
      </c>
      <c r="Y204" s="77">
        <f t="shared" si="6"/>
        <v>0</v>
      </c>
      <c r="Z204" s="101">
        <f t="shared" si="33"/>
        <v>1412</v>
      </c>
      <c r="AA204" s="79">
        <f t="shared" si="33"/>
        <v>307</v>
      </c>
      <c r="AB204" s="77">
        <f t="shared" si="8"/>
        <v>0.21742209631728046</v>
      </c>
      <c r="AC204" s="98"/>
      <c r="AD204" s="272">
        <v>67</v>
      </c>
      <c r="AE204" s="342" t="s">
        <v>6</v>
      </c>
      <c r="AF204" s="11" t="s">
        <v>229</v>
      </c>
      <c r="AG204" s="225">
        <v>1378</v>
      </c>
      <c r="AH204" s="40">
        <v>302</v>
      </c>
      <c r="AI204" s="91">
        <v>0.21915820029027577</v>
      </c>
      <c r="AK204" s="87"/>
    </row>
    <row r="205" spans="2:37" s="12" customFormat="1" ht="13.5" customHeight="1">
      <c r="B205" s="263"/>
      <c r="C205" s="330"/>
      <c r="D205" s="66" t="s">
        <v>242</v>
      </c>
      <c r="E205" s="116">
        <v>1</v>
      </c>
      <c r="F205" s="65">
        <v>0</v>
      </c>
      <c r="G205" s="64">
        <f t="shared" si="0"/>
        <v>0</v>
      </c>
      <c r="H205" s="116">
        <v>2</v>
      </c>
      <c r="I205" s="65">
        <v>0</v>
      </c>
      <c r="J205" s="64">
        <f t="shared" si="1"/>
        <v>0</v>
      </c>
      <c r="K205" s="116">
        <v>67</v>
      </c>
      <c r="L205" s="65">
        <v>12</v>
      </c>
      <c r="M205" s="64">
        <f t="shared" si="2"/>
        <v>0.17910447761194029</v>
      </c>
      <c r="N205" s="116">
        <v>45</v>
      </c>
      <c r="O205" s="65">
        <v>8</v>
      </c>
      <c r="P205" s="64">
        <f t="shared" si="3"/>
        <v>0.17777777777777778</v>
      </c>
      <c r="Q205" s="116">
        <v>31</v>
      </c>
      <c r="R205" s="65">
        <v>0</v>
      </c>
      <c r="S205" s="64">
        <f t="shared" si="4"/>
        <v>0</v>
      </c>
      <c r="T205" s="116">
        <v>41</v>
      </c>
      <c r="U205" s="65">
        <v>1</v>
      </c>
      <c r="V205" s="64">
        <f t="shared" si="5"/>
        <v>2.4390243902439025E-2</v>
      </c>
      <c r="W205" s="116">
        <v>12</v>
      </c>
      <c r="X205" s="65">
        <v>1</v>
      </c>
      <c r="Y205" s="64">
        <f t="shared" si="6"/>
        <v>8.3333333333333329E-2</v>
      </c>
      <c r="Z205" s="116">
        <f t="shared" si="33"/>
        <v>199</v>
      </c>
      <c r="AA205" s="65">
        <f t="shared" si="33"/>
        <v>22</v>
      </c>
      <c r="AB205" s="64">
        <f t="shared" si="8"/>
        <v>0.11055276381909548</v>
      </c>
      <c r="AC205" s="98"/>
      <c r="AD205" s="272"/>
      <c r="AE205" s="342"/>
      <c r="AF205" s="11" t="s">
        <v>242</v>
      </c>
      <c r="AG205" s="225">
        <v>186</v>
      </c>
      <c r="AH205" s="40">
        <v>15</v>
      </c>
      <c r="AI205" s="91">
        <v>8.0645161290322578E-2</v>
      </c>
      <c r="AK205" s="85"/>
    </row>
    <row r="206" spans="2:37" s="12" customFormat="1" ht="13.5" customHeight="1">
      <c r="B206" s="264"/>
      <c r="C206" s="332"/>
      <c r="D206" s="76" t="s">
        <v>74</v>
      </c>
      <c r="E206" s="75">
        <v>7</v>
      </c>
      <c r="F206" s="75">
        <v>4</v>
      </c>
      <c r="G206" s="13">
        <f t="shared" si="0"/>
        <v>0.5714285714285714</v>
      </c>
      <c r="H206" s="103">
        <v>18</v>
      </c>
      <c r="I206" s="75">
        <v>12</v>
      </c>
      <c r="J206" s="13">
        <f t="shared" si="1"/>
        <v>0.66666666666666663</v>
      </c>
      <c r="K206" s="103">
        <v>579</v>
      </c>
      <c r="L206" s="75">
        <v>166</v>
      </c>
      <c r="M206" s="13">
        <f t="shared" si="2"/>
        <v>0.28670120898100171</v>
      </c>
      <c r="N206" s="103">
        <v>462</v>
      </c>
      <c r="O206" s="75">
        <v>100</v>
      </c>
      <c r="P206" s="13">
        <f t="shared" si="3"/>
        <v>0.21645021645021645</v>
      </c>
      <c r="Q206" s="103">
        <v>295</v>
      </c>
      <c r="R206" s="75">
        <v>36</v>
      </c>
      <c r="S206" s="13">
        <f t="shared" si="4"/>
        <v>0.12203389830508475</v>
      </c>
      <c r="T206" s="103">
        <v>187</v>
      </c>
      <c r="U206" s="75">
        <v>10</v>
      </c>
      <c r="V206" s="13">
        <f t="shared" si="5"/>
        <v>5.3475935828877004E-2</v>
      </c>
      <c r="W206" s="103">
        <v>63</v>
      </c>
      <c r="X206" s="75">
        <v>1</v>
      </c>
      <c r="Y206" s="13">
        <f t="shared" si="6"/>
        <v>1.5873015873015872E-2</v>
      </c>
      <c r="Z206" s="103">
        <f t="shared" si="33"/>
        <v>1611</v>
      </c>
      <c r="AA206" s="75">
        <f t="shared" si="33"/>
        <v>329</v>
      </c>
      <c r="AB206" s="13">
        <f t="shared" si="8"/>
        <v>0.20422098075729361</v>
      </c>
      <c r="AC206" s="98"/>
      <c r="AD206" s="272"/>
      <c r="AE206" s="342"/>
      <c r="AF206" s="160" t="s">
        <v>74</v>
      </c>
      <c r="AG206" s="225">
        <v>1564</v>
      </c>
      <c r="AH206" s="40">
        <v>317</v>
      </c>
      <c r="AI206" s="91">
        <v>0.2026854219948849</v>
      </c>
      <c r="AK206" s="85"/>
    </row>
    <row r="207" spans="2:37" s="12" customFormat="1" ht="13.5" customHeight="1">
      <c r="B207" s="262">
        <v>68</v>
      </c>
      <c r="C207" s="329" t="s">
        <v>52</v>
      </c>
      <c r="D207" s="80" t="s">
        <v>229</v>
      </c>
      <c r="E207" s="101">
        <v>11</v>
      </c>
      <c r="F207" s="79">
        <v>1</v>
      </c>
      <c r="G207" s="77">
        <f t="shared" si="0"/>
        <v>9.0909090909090912E-2</v>
      </c>
      <c r="H207" s="101">
        <v>28</v>
      </c>
      <c r="I207" s="79">
        <v>2</v>
      </c>
      <c r="J207" s="77">
        <f t="shared" si="1"/>
        <v>7.1428571428571425E-2</v>
      </c>
      <c r="K207" s="101">
        <v>780</v>
      </c>
      <c r="L207" s="79">
        <v>207</v>
      </c>
      <c r="M207" s="77">
        <f t="shared" si="2"/>
        <v>0.26538461538461539</v>
      </c>
      <c r="N207" s="101">
        <v>665</v>
      </c>
      <c r="O207" s="79">
        <v>125</v>
      </c>
      <c r="P207" s="77">
        <f t="shared" si="3"/>
        <v>0.18796992481203006</v>
      </c>
      <c r="Q207" s="101">
        <v>472</v>
      </c>
      <c r="R207" s="79">
        <v>66</v>
      </c>
      <c r="S207" s="77">
        <f t="shared" si="4"/>
        <v>0.13983050847457626</v>
      </c>
      <c r="T207" s="101">
        <v>218</v>
      </c>
      <c r="U207" s="79">
        <v>26</v>
      </c>
      <c r="V207" s="77">
        <f t="shared" si="5"/>
        <v>0.11926605504587157</v>
      </c>
      <c r="W207" s="101">
        <v>67</v>
      </c>
      <c r="X207" s="79">
        <v>2</v>
      </c>
      <c r="Y207" s="77">
        <f t="shared" si="6"/>
        <v>2.9850746268656716E-2</v>
      </c>
      <c r="Z207" s="101">
        <f t="shared" si="33"/>
        <v>2241</v>
      </c>
      <c r="AA207" s="79">
        <f t="shared" si="33"/>
        <v>429</v>
      </c>
      <c r="AB207" s="77">
        <f t="shared" si="8"/>
        <v>0.19143239625167335</v>
      </c>
      <c r="AC207" s="98"/>
      <c r="AD207" s="272">
        <v>68</v>
      </c>
      <c r="AE207" s="342" t="s">
        <v>52</v>
      </c>
      <c r="AF207" s="11" t="s">
        <v>229</v>
      </c>
      <c r="AG207" s="225">
        <v>2200</v>
      </c>
      <c r="AH207" s="40">
        <v>351</v>
      </c>
      <c r="AI207" s="91">
        <v>0.15954545454545455</v>
      </c>
      <c r="AK207" s="85"/>
    </row>
    <row r="208" spans="2:37" s="12" customFormat="1" ht="13.5" customHeight="1">
      <c r="B208" s="263"/>
      <c r="C208" s="330"/>
      <c r="D208" s="66" t="s">
        <v>242</v>
      </c>
      <c r="E208" s="116">
        <v>0</v>
      </c>
      <c r="F208" s="65">
        <v>0</v>
      </c>
      <c r="G208" s="64" t="str">
        <f t="shared" si="0"/>
        <v>-</v>
      </c>
      <c r="H208" s="116">
        <v>1</v>
      </c>
      <c r="I208" s="65">
        <v>0</v>
      </c>
      <c r="J208" s="64">
        <f t="shared" si="1"/>
        <v>0</v>
      </c>
      <c r="K208" s="116">
        <v>5</v>
      </c>
      <c r="L208" s="65">
        <v>0</v>
      </c>
      <c r="M208" s="64">
        <f t="shared" si="2"/>
        <v>0</v>
      </c>
      <c r="N208" s="116">
        <v>1</v>
      </c>
      <c r="O208" s="65">
        <v>0</v>
      </c>
      <c r="P208" s="64">
        <f t="shared" si="3"/>
        <v>0</v>
      </c>
      <c r="Q208" s="116">
        <v>0</v>
      </c>
      <c r="R208" s="65">
        <v>0</v>
      </c>
      <c r="S208" s="64" t="str">
        <f t="shared" si="4"/>
        <v>-</v>
      </c>
      <c r="T208" s="116">
        <v>0</v>
      </c>
      <c r="U208" s="65">
        <v>0</v>
      </c>
      <c r="V208" s="64" t="str">
        <f t="shared" si="5"/>
        <v>-</v>
      </c>
      <c r="W208" s="116">
        <v>0</v>
      </c>
      <c r="X208" s="65">
        <v>0</v>
      </c>
      <c r="Y208" s="64" t="str">
        <f t="shared" si="6"/>
        <v>-</v>
      </c>
      <c r="Z208" s="116">
        <f t="shared" si="33"/>
        <v>7</v>
      </c>
      <c r="AA208" s="65">
        <f t="shared" si="33"/>
        <v>0</v>
      </c>
      <c r="AB208" s="64">
        <f t="shared" si="8"/>
        <v>0</v>
      </c>
      <c r="AC208" s="98"/>
      <c r="AD208" s="272"/>
      <c r="AE208" s="342"/>
      <c r="AF208" s="11" t="s">
        <v>242</v>
      </c>
      <c r="AG208" s="225">
        <v>8</v>
      </c>
      <c r="AH208" s="40">
        <v>2</v>
      </c>
      <c r="AI208" s="91">
        <v>0.25</v>
      </c>
      <c r="AK208" s="85"/>
    </row>
    <row r="209" spans="2:37" s="12" customFormat="1" ht="13.5" customHeight="1">
      <c r="B209" s="264"/>
      <c r="C209" s="332"/>
      <c r="D209" s="76" t="s">
        <v>74</v>
      </c>
      <c r="E209" s="75">
        <v>11</v>
      </c>
      <c r="F209" s="75">
        <v>1</v>
      </c>
      <c r="G209" s="13">
        <f t="shared" si="0"/>
        <v>9.0909090909090912E-2</v>
      </c>
      <c r="H209" s="103">
        <v>29</v>
      </c>
      <c r="I209" s="75">
        <v>2</v>
      </c>
      <c r="J209" s="13">
        <f t="shared" si="1"/>
        <v>6.8965517241379309E-2</v>
      </c>
      <c r="K209" s="103">
        <v>785</v>
      </c>
      <c r="L209" s="75">
        <v>207</v>
      </c>
      <c r="M209" s="13">
        <f t="shared" si="2"/>
        <v>0.26369426751592356</v>
      </c>
      <c r="N209" s="103">
        <v>666</v>
      </c>
      <c r="O209" s="75">
        <v>125</v>
      </c>
      <c r="P209" s="13">
        <f t="shared" si="3"/>
        <v>0.18768768768768768</v>
      </c>
      <c r="Q209" s="103">
        <v>472</v>
      </c>
      <c r="R209" s="75">
        <v>66</v>
      </c>
      <c r="S209" s="13">
        <f t="shared" si="4"/>
        <v>0.13983050847457626</v>
      </c>
      <c r="T209" s="103">
        <v>218</v>
      </c>
      <c r="U209" s="75">
        <v>26</v>
      </c>
      <c r="V209" s="13">
        <f t="shared" si="5"/>
        <v>0.11926605504587157</v>
      </c>
      <c r="W209" s="103">
        <v>67</v>
      </c>
      <c r="X209" s="75">
        <v>2</v>
      </c>
      <c r="Y209" s="13">
        <f t="shared" si="6"/>
        <v>2.9850746268656716E-2</v>
      </c>
      <c r="Z209" s="103">
        <f t="shared" si="33"/>
        <v>2248</v>
      </c>
      <c r="AA209" s="75">
        <f t="shared" si="33"/>
        <v>429</v>
      </c>
      <c r="AB209" s="13">
        <f t="shared" si="8"/>
        <v>0.19083629893238435</v>
      </c>
      <c r="AC209" s="98"/>
      <c r="AD209" s="272"/>
      <c r="AE209" s="342"/>
      <c r="AF209" s="160" t="s">
        <v>74</v>
      </c>
      <c r="AG209" s="225">
        <v>2208</v>
      </c>
      <c r="AH209" s="40">
        <v>353</v>
      </c>
      <c r="AI209" s="91">
        <v>0.15987318840579709</v>
      </c>
      <c r="AK209" s="85"/>
    </row>
    <row r="210" spans="2:37" s="12" customFormat="1" ht="13.5" customHeight="1">
      <c r="B210" s="262">
        <v>69</v>
      </c>
      <c r="C210" s="329" t="s">
        <v>53</v>
      </c>
      <c r="D210" s="80" t="s">
        <v>229</v>
      </c>
      <c r="E210" s="101">
        <v>15</v>
      </c>
      <c r="F210" s="79">
        <v>2</v>
      </c>
      <c r="G210" s="77">
        <f t="shared" si="0"/>
        <v>0.13333333333333333</v>
      </c>
      <c r="H210" s="101">
        <v>32</v>
      </c>
      <c r="I210" s="79">
        <v>5</v>
      </c>
      <c r="J210" s="77">
        <f t="shared" si="1"/>
        <v>0.15625</v>
      </c>
      <c r="K210" s="101">
        <v>2219</v>
      </c>
      <c r="L210" s="79">
        <v>457</v>
      </c>
      <c r="M210" s="77">
        <f t="shared" si="2"/>
        <v>0.20594862550698512</v>
      </c>
      <c r="N210" s="101">
        <v>1635</v>
      </c>
      <c r="O210" s="79">
        <v>272</v>
      </c>
      <c r="P210" s="77">
        <f t="shared" si="3"/>
        <v>0.16636085626911315</v>
      </c>
      <c r="Q210" s="101">
        <v>828</v>
      </c>
      <c r="R210" s="79">
        <v>71</v>
      </c>
      <c r="S210" s="77">
        <f t="shared" si="4"/>
        <v>8.5748792270531407E-2</v>
      </c>
      <c r="T210" s="101">
        <v>435</v>
      </c>
      <c r="U210" s="79">
        <v>30</v>
      </c>
      <c r="V210" s="77">
        <f t="shared" si="5"/>
        <v>6.8965517241379309E-2</v>
      </c>
      <c r="W210" s="101">
        <v>146</v>
      </c>
      <c r="X210" s="79">
        <v>8</v>
      </c>
      <c r="Y210" s="77">
        <f t="shared" si="6"/>
        <v>5.4794520547945202E-2</v>
      </c>
      <c r="Z210" s="101">
        <f t="shared" si="33"/>
        <v>5310</v>
      </c>
      <c r="AA210" s="79">
        <f t="shared" si="33"/>
        <v>845</v>
      </c>
      <c r="AB210" s="77">
        <f t="shared" si="8"/>
        <v>0.1591337099811676</v>
      </c>
      <c r="AC210" s="98"/>
      <c r="AD210" s="272">
        <v>69</v>
      </c>
      <c r="AE210" s="342" t="s">
        <v>53</v>
      </c>
      <c r="AF210" s="11" t="s">
        <v>229</v>
      </c>
      <c r="AG210" s="225">
        <v>5047</v>
      </c>
      <c r="AH210" s="40">
        <v>799</v>
      </c>
      <c r="AI210" s="91">
        <v>0.15831186843669506</v>
      </c>
      <c r="AK210" s="85"/>
    </row>
    <row r="211" spans="2:37" s="12" customFormat="1" ht="13.5" customHeight="1">
      <c r="B211" s="263"/>
      <c r="C211" s="330"/>
      <c r="D211" s="66" t="s">
        <v>242</v>
      </c>
      <c r="E211" s="116">
        <v>0</v>
      </c>
      <c r="F211" s="65">
        <v>0</v>
      </c>
      <c r="G211" s="64" t="str">
        <f t="shared" si="0"/>
        <v>-</v>
      </c>
      <c r="H211" s="116">
        <v>0</v>
      </c>
      <c r="I211" s="65">
        <v>0</v>
      </c>
      <c r="J211" s="64" t="str">
        <f t="shared" si="1"/>
        <v>-</v>
      </c>
      <c r="K211" s="116">
        <v>10</v>
      </c>
      <c r="L211" s="65">
        <v>0</v>
      </c>
      <c r="M211" s="64">
        <f t="shared" si="2"/>
        <v>0</v>
      </c>
      <c r="N211" s="116">
        <v>4</v>
      </c>
      <c r="O211" s="65">
        <v>1</v>
      </c>
      <c r="P211" s="64">
        <f t="shared" si="3"/>
        <v>0.25</v>
      </c>
      <c r="Q211" s="116">
        <v>6</v>
      </c>
      <c r="R211" s="65">
        <v>1</v>
      </c>
      <c r="S211" s="64">
        <f t="shared" si="4"/>
        <v>0.16666666666666666</v>
      </c>
      <c r="T211" s="116">
        <v>5</v>
      </c>
      <c r="U211" s="65">
        <v>1</v>
      </c>
      <c r="V211" s="64">
        <f t="shared" si="5"/>
        <v>0.2</v>
      </c>
      <c r="W211" s="116">
        <v>1</v>
      </c>
      <c r="X211" s="65">
        <v>0</v>
      </c>
      <c r="Y211" s="64">
        <f t="shared" si="6"/>
        <v>0</v>
      </c>
      <c r="Z211" s="116">
        <f t="shared" si="33"/>
        <v>26</v>
      </c>
      <c r="AA211" s="65">
        <f t="shared" si="33"/>
        <v>3</v>
      </c>
      <c r="AB211" s="64">
        <f t="shared" si="8"/>
        <v>0.11538461538461539</v>
      </c>
      <c r="AC211" s="98"/>
      <c r="AD211" s="272"/>
      <c r="AE211" s="342"/>
      <c r="AF211" s="11" t="s">
        <v>242</v>
      </c>
      <c r="AG211" s="225">
        <v>29</v>
      </c>
      <c r="AH211" s="40">
        <v>2</v>
      </c>
      <c r="AI211" s="91">
        <v>6.8965517241379309E-2</v>
      </c>
      <c r="AK211" s="85"/>
    </row>
    <row r="212" spans="2:37" s="12" customFormat="1" ht="13.5" customHeight="1">
      <c r="B212" s="264"/>
      <c r="C212" s="332"/>
      <c r="D212" s="76" t="s">
        <v>74</v>
      </c>
      <c r="E212" s="75">
        <v>15</v>
      </c>
      <c r="F212" s="75">
        <v>2</v>
      </c>
      <c r="G212" s="13">
        <f t="shared" si="0"/>
        <v>0.13333333333333333</v>
      </c>
      <c r="H212" s="103">
        <v>32</v>
      </c>
      <c r="I212" s="75">
        <v>5</v>
      </c>
      <c r="J212" s="13">
        <f t="shared" si="1"/>
        <v>0.15625</v>
      </c>
      <c r="K212" s="103">
        <v>2229</v>
      </c>
      <c r="L212" s="75">
        <v>457</v>
      </c>
      <c r="M212" s="13">
        <f t="shared" si="2"/>
        <v>0.20502467474203678</v>
      </c>
      <c r="N212" s="103">
        <v>1639</v>
      </c>
      <c r="O212" s="75">
        <v>273</v>
      </c>
      <c r="P212" s="13">
        <f t="shared" si="3"/>
        <v>0.16656497864551556</v>
      </c>
      <c r="Q212" s="103">
        <v>834</v>
      </c>
      <c r="R212" s="75">
        <v>72</v>
      </c>
      <c r="S212" s="13">
        <f t="shared" si="4"/>
        <v>8.6330935251798566E-2</v>
      </c>
      <c r="T212" s="103">
        <v>440</v>
      </c>
      <c r="U212" s="75">
        <v>31</v>
      </c>
      <c r="V212" s="13">
        <f t="shared" si="5"/>
        <v>7.045454545454545E-2</v>
      </c>
      <c r="W212" s="103">
        <v>147</v>
      </c>
      <c r="X212" s="75">
        <v>8</v>
      </c>
      <c r="Y212" s="13">
        <f t="shared" si="6"/>
        <v>5.4421768707482991E-2</v>
      </c>
      <c r="Z212" s="103">
        <f t="shared" si="33"/>
        <v>5336</v>
      </c>
      <c r="AA212" s="75">
        <f t="shared" si="33"/>
        <v>848</v>
      </c>
      <c r="AB212" s="13">
        <f t="shared" si="8"/>
        <v>0.15892053973013492</v>
      </c>
      <c r="AC212" s="98"/>
      <c r="AD212" s="272"/>
      <c r="AE212" s="342"/>
      <c r="AF212" s="160" t="s">
        <v>74</v>
      </c>
      <c r="AG212" s="225">
        <v>5076</v>
      </c>
      <c r="AH212" s="40">
        <v>801</v>
      </c>
      <c r="AI212" s="91">
        <v>0.15780141843971632</v>
      </c>
      <c r="AK212" s="85"/>
    </row>
    <row r="213" spans="2:37" s="12" customFormat="1" ht="13.5" customHeight="1">
      <c r="B213" s="262">
        <v>70</v>
      </c>
      <c r="C213" s="329" t="s">
        <v>54</v>
      </c>
      <c r="D213" s="80" t="s">
        <v>229</v>
      </c>
      <c r="E213" s="101">
        <v>2</v>
      </c>
      <c r="F213" s="79">
        <v>0</v>
      </c>
      <c r="G213" s="77">
        <f t="shared" si="0"/>
        <v>0</v>
      </c>
      <c r="H213" s="101">
        <v>6</v>
      </c>
      <c r="I213" s="79">
        <v>1</v>
      </c>
      <c r="J213" s="77">
        <f t="shared" si="1"/>
        <v>0.16666666666666666</v>
      </c>
      <c r="K213" s="101">
        <v>327</v>
      </c>
      <c r="L213" s="79">
        <v>95</v>
      </c>
      <c r="M213" s="77">
        <f t="shared" si="2"/>
        <v>0.29051987767584098</v>
      </c>
      <c r="N213" s="101">
        <v>301</v>
      </c>
      <c r="O213" s="79">
        <v>82</v>
      </c>
      <c r="P213" s="77">
        <f t="shared" si="3"/>
        <v>0.27242524916943522</v>
      </c>
      <c r="Q213" s="101">
        <v>196</v>
      </c>
      <c r="R213" s="79">
        <v>24</v>
      </c>
      <c r="S213" s="77">
        <f t="shared" si="4"/>
        <v>0.12244897959183673</v>
      </c>
      <c r="T213" s="101">
        <v>102</v>
      </c>
      <c r="U213" s="79">
        <v>8</v>
      </c>
      <c r="V213" s="77">
        <f t="shared" si="5"/>
        <v>7.8431372549019607E-2</v>
      </c>
      <c r="W213" s="101">
        <v>22</v>
      </c>
      <c r="X213" s="79">
        <v>0</v>
      </c>
      <c r="Y213" s="77">
        <f t="shared" si="6"/>
        <v>0</v>
      </c>
      <c r="Z213" s="101">
        <f t="shared" si="33"/>
        <v>956</v>
      </c>
      <c r="AA213" s="79">
        <f t="shared" si="33"/>
        <v>210</v>
      </c>
      <c r="AB213" s="77">
        <f t="shared" si="8"/>
        <v>0.21966527196652719</v>
      </c>
      <c r="AC213" s="98"/>
      <c r="AD213" s="272">
        <v>70</v>
      </c>
      <c r="AE213" s="342" t="s">
        <v>54</v>
      </c>
      <c r="AF213" s="11" t="s">
        <v>229</v>
      </c>
      <c r="AG213" s="225">
        <v>926</v>
      </c>
      <c r="AH213" s="40">
        <v>205</v>
      </c>
      <c r="AI213" s="91">
        <v>0.22138228941684665</v>
      </c>
      <c r="AK213" s="85"/>
    </row>
    <row r="214" spans="2:37" s="12" customFormat="1" ht="13.5" customHeight="1">
      <c r="B214" s="263"/>
      <c r="C214" s="330"/>
      <c r="D214" s="66" t="s">
        <v>242</v>
      </c>
      <c r="E214" s="116">
        <v>0</v>
      </c>
      <c r="F214" s="65">
        <v>0</v>
      </c>
      <c r="G214" s="64" t="str">
        <f t="shared" si="0"/>
        <v>-</v>
      </c>
      <c r="H214" s="116">
        <v>0</v>
      </c>
      <c r="I214" s="65">
        <v>0</v>
      </c>
      <c r="J214" s="64" t="str">
        <f t="shared" si="1"/>
        <v>-</v>
      </c>
      <c r="K214" s="116">
        <v>1</v>
      </c>
      <c r="L214" s="65">
        <v>0</v>
      </c>
      <c r="M214" s="64">
        <f t="shared" si="2"/>
        <v>0</v>
      </c>
      <c r="N214" s="116">
        <v>1</v>
      </c>
      <c r="O214" s="65">
        <v>0</v>
      </c>
      <c r="P214" s="64">
        <f t="shared" si="3"/>
        <v>0</v>
      </c>
      <c r="Q214" s="116">
        <v>1</v>
      </c>
      <c r="R214" s="65">
        <v>0</v>
      </c>
      <c r="S214" s="64">
        <f t="shared" si="4"/>
        <v>0</v>
      </c>
      <c r="T214" s="116">
        <v>0</v>
      </c>
      <c r="U214" s="65">
        <v>0</v>
      </c>
      <c r="V214" s="64" t="str">
        <f t="shared" si="5"/>
        <v>-</v>
      </c>
      <c r="W214" s="116">
        <v>0</v>
      </c>
      <c r="X214" s="65">
        <v>0</v>
      </c>
      <c r="Y214" s="64" t="str">
        <f t="shared" si="6"/>
        <v>-</v>
      </c>
      <c r="Z214" s="116">
        <f t="shared" si="33"/>
        <v>3</v>
      </c>
      <c r="AA214" s="65">
        <f t="shared" si="33"/>
        <v>0</v>
      </c>
      <c r="AB214" s="64">
        <f t="shared" si="8"/>
        <v>0</v>
      </c>
      <c r="AC214" s="98"/>
      <c r="AD214" s="272"/>
      <c r="AE214" s="342"/>
      <c r="AF214" s="11" t="s">
        <v>242</v>
      </c>
      <c r="AG214" s="225">
        <v>2</v>
      </c>
      <c r="AH214" s="40">
        <v>0</v>
      </c>
      <c r="AI214" s="91">
        <v>0</v>
      </c>
      <c r="AK214" s="85"/>
    </row>
    <row r="215" spans="2:37" s="12" customFormat="1" ht="13.5" customHeight="1">
      <c r="B215" s="264"/>
      <c r="C215" s="332"/>
      <c r="D215" s="76" t="s">
        <v>74</v>
      </c>
      <c r="E215" s="75">
        <v>2</v>
      </c>
      <c r="F215" s="75">
        <v>0</v>
      </c>
      <c r="G215" s="13">
        <f t="shared" si="0"/>
        <v>0</v>
      </c>
      <c r="H215" s="103">
        <v>6</v>
      </c>
      <c r="I215" s="75">
        <v>1</v>
      </c>
      <c r="J215" s="13">
        <f t="shared" si="1"/>
        <v>0.16666666666666666</v>
      </c>
      <c r="K215" s="103">
        <v>328</v>
      </c>
      <c r="L215" s="75">
        <v>95</v>
      </c>
      <c r="M215" s="13">
        <f t="shared" si="2"/>
        <v>0.28963414634146339</v>
      </c>
      <c r="N215" s="103">
        <v>302</v>
      </c>
      <c r="O215" s="75">
        <v>82</v>
      </c>
      <c r="P215" s="13">
        <f t="shared" si="3"/>
        <v>0.27152317880794702</v>
      </c>
      <c r="Q215" s="103">
        <v>197</v>
      </c>
      <c r="R215" s="75">
        <v>24</v>
      </c>
      <c r="S215" s="13">
        <f t="shared" si="4"/>
        <v>0.12182741116751269</v>
      </c>
      <c r="T215" s="103">
        <v>102</v>
      </c>
      <c r="U215" s="75">
        <v>8</v>
      </c>
      <c r="V215" s="13">
        <f t="shared" si="5"/>
        <v>7.8431372549019607E-2</v>
      </c>
      <c r="W215" s="103">
        <v>22</v>
      </c>
      <c r="X215" s="75">
        <v>0</v>
      </c>
      <c r="Y215" s="13">
        <f t="shared" si="6"/>
        <v>0</v>
      </c>
      <c r="Z215" s="103">
        <f t="shared" si="33"/>
        <v>959</v>
      </c>
      <c r="AA215" s="75">
        <f t="shared" si="33"/>
        <v>210</v>
      </c>
      <c r="AB215" s="13">
        <f t="shared" si="8"/>
        <v>0.21897810218978103</v>
      </c>
      <c r="AC215" s="98"/>
      <c r="AD215" s="272"/>
      <c r="AE215" s="342"/>
      <c r="AF215" s="160" t="s">
        <v>74</v>
      </c>
      <c r="AG215" s="225">
        <v>928</v>
      </c>
      <c r="AH215" s="40">
        <v>205</v>
      </c>
      <c r="AI215" s="91">
        <v>0.22090517241379309</v>
      </c>
      <c r="AK215" s="85"/>
    </row>
    <row r="216" spans="2:37" s="12" customFormat="1" ht="13.5" customHeight="1">
      <c r="B216" s="262">
        <v>71</v>
      </c>
      <c r="C216" s="329" t="s">
        <v>55</v>
      </c>
      <c r="D216" s="80" t="s">
        <v>229</v>
      </c>
      <c r="E216" s="101">
        <v>4</v>
      </c>
      <c r="F216" s="79">
        <v>0</v>
      </c>
      <c r="G216" s="77">
        <f t="shared" si="0"/>
        <v>0</v>
      </c>
      <c r="H216" s="101">
        <v>8</v>
      </c>
      <c r="I216" s="79">
        <v>0</v>
      </c>
      <c r="J216" s="77">
        <f t="shared" si="1"/>
        <v>0</v>
      </c>
      <c r="K216" s="101">
        <v>821</v>
      </c>
      <c r="L216" s="79">
        <v>136</v>
      </c>
      <c r="M216" s="77">
        <f t="shared" si="2"/>
        <v>0.16565164433617541</v>
      </c>
      <c r="N216" s="101">
        <v>769</v>
      </c>
      <c r="O216" s="79">
        <v>79</v>
      </c>
      <c r="P216" s="77">
        <f t="shared" si="3"/>
        <v>0.10273081924577374</v>
      </c>
      <c r="Q216" s="101">
        <v>529</v>
      </c>
      <c r="R216" s="79">
        <v>27</v>
      </c>
      <c r="S216" s="77">
        <f t="shared" si="4"/>
        <v>5.1039697542533083E-2</v>
      </c>
      <c r="T216" s="101">
        <v>248</v>
      </c>
      <c r="U216" s="79">
        <v>11</v>
      </c>
      <c r="V216" s="77">
        <f t="shared" si="5"/>
        <v>4.4354838709677422E-2</v>
      </c>
      <c r="W216" s="101">
        <v>83</v>
      </c>
      <c r="X216" s="79">
        <v>0</v>
      </c>
      <c r="Y216" s="77">
        <f t="shared" si="6"/>
        <v>0</v>
      </c>
      <c r="Z216" s="101">
        <f t="shared" si="33"/>
        <v>2462</v>
      </c>
      <c r="AA216" s="79">
        <f t="shared" si="33"/>
        <v>253</v>
      </c>
      <c r="AB216" s="77">
        <f t="shared" si="8"/>
        <v>0.10276198212835093</v>
      </c>
      <c r="AC216" s="98"/>
      <c r="AD216" s="272">
        <v>71</v>
      </c>
      <c r="AE216" s="342" t="s">
        <v>55</v>
      </c>
      <c r="AF216" s="11" t="s">
        <v>229</v>
      </c>
      <c r="AG216" s="225">
        <v>2401</v>
      </c>
      <c r="AH216" s="40">
        <v>239</v>
      </c>
      <c r="AI216" s="91">
        <v>9.9541857559350272E-2</v>
      </c>
      <c r="AK216" s="85"/>
    </row>
    <row r="217" spans="2:37" s="12" customFormat="1" ht="13.5" customHeight="1">
      <c r="B217" s="263"/>
      <c r="C217" s="330"/>
      <c r="D217" s="66" t="s">
        <v>242</v>
      </c>
      <c r="E217" s="116">
        <v>0</v>
      </c>
      <c r="F217" s="65">
        <v>0</v>
      </c>
      <c r="G217" s="64" t="str">
        <f t="shared" si="0"/>
        <v>-</v>
      </c>
      <c r="H217" s="116">
        <v>1</v>
      </c>
      <c r="I217" s="65">
        <v>0</v>
      </c>
      <c r="J217" s="64">
        <f t="shared" si="1"/>
        <v>0</v>
      </c>
      <c r="K217" s="116">
        <v>143</v>
      </c>
      <c r="L217" s="65">
        <v>12</v>
      </c>
      <c r="M217" s="64">
        <f t="shared" si="2"/>
        <v>8.3916083916083919E-2</v>
      </c>
      <c r="N217" s="116">
        <v>98</v>
      </c>
      <c r="O217" s="65">
        <v>2</v>
      </c>
      <c r="P217" s="64">
        <f t="shared" si="3"/>
        <v>2.0408163265306121E-2</v>
      </c>
      <c r="Q217" s="116">
        <v>50</v>
      </c>
      <c r="R217" s="65">
        <v>2</v>
      </c>
      <c r="S217" s="64">
        <f t="shared" si="4"/>
        <v>0.04</v>
      </c>
      <c r="T217" s="116">
        <v>26</v>
      </c>
      <c r="U217" s="65">
        <v>0</v>
      </c>
      <c r="V217" s="64">
        <f t="shared" si="5"/>
        <v>0</v>
      </c>
      <c r="W217" s="116">
        <v>4</v>
      </c>
      <c r="X217" s="65">
        <v>0</v>
      </c>
      <c r="Y217" s="64">
        <f t="shared" si="6"/>
        <v>0</v>
      </c>
      <c r="Z217" s="116">
        <f t="shared" si="33"/>
        <v>322</v>
      </c>
      <c r="AA217" s="65">
        <f t="shared" si="33"/>
        <v>16</v>
      </c>
      <c r="AB217" s="64">
        <f t="shared" si="8"/>
        <v>4.9689440993788817E-2</v>
      </c>
      <c r="AC217" s="98"/>
      <c r="AD217" s="272"/>
      <c r="AE217" s="342"/>
      <c r="AF217" s="11" t="s">
        <v>242</v>
      </c>
      <c r="AG217" s="225">
        <v>338</v>
      </c>
      <c r="AH217" s="40">
        <v>18</v>
      </c>
      <c r="AI217" s="91">
        <v>5.3254437869822487E-2</v>
      </c>
      <c r="AK217" s="85"/>
    </row>
    <row r="218" spans="2:37" s="12" customFormat="1" ht="13.5" customHeight="1">
      <c r="B218" s="264"/>
      <c r="C218" s="332"/>
      <c r="D218" s="76" t="s">
        <v>74</v>
      </c>
      <c r="E218" s="75">
        <v>4</v>
      </c>
      <c r="F218" s="75">
        <v>0</v>
      </c>
      <c r="G218" s="13">
        <f t="shared" si="0"/>
        <v>0</v>
      </c>
      <c r="H218" s="103">
        <v>9</v>
      </c>
      <c r="I218" s="75">
        <v>0</v>
      </c>
      <c r="J218" s="13">
        <f t="shared" si="1"/>
        <v>0</v>
      </c>
      <c r="K218" s="103">
        <v>964</v>
      </c>
      <c r="L218" s="75">
        <v>148</v>
      </c>
      <c r="M218" s="13">
        <f t="shared" si="2"/>
        <v>0.15352697095435686</v>
      </c>
      <c r="N218" s="103">
        <v>867</v>
      </c>
      <c r="O218" s="75">
        <v>81</v>
      </c>
      <c r="P218" s="13">
        <f t="shared" si="3"/>
        <v>9.3425605536332182E-2</v>
      </c>
      <c r="Q218" s="103">
        <v>579</v>
      </c>
      <c r="R218" s="75">
        <v>29</v>
      </c>
      <c r="S218" s="13">
        <f t="shared" si="4"/>
        <v>5.0086355785837651E-2</v>
      </c>
      <c r="T218" s="103">
        <v>274</v>
      </c>
      <c r="U218" s="75">
        <v>11</v>
      </c>
      <c r="V218" s="13">
        <f t="shared" si="5"/>
        <v>4.0145985401459854E-2</v>
      </c>
      <c r="W218" s="103">
        <v>87</v>
      </c>
      <c r="X218" s="75">
        <v>0</v>
      </c>
      <c r="Y218" s="13">
        <f t="shared" si="6"/>
        <v>0</v>
      </c>
      <c r="Z218" s="103">
        <f t="shared" si="33"/>
        <v>2784</v>
      </c>
      <c r="AA218" s="75">
        <f t="shared" si="33"/>
        <v>269</v>
      </c>
      <c r="AB218" s="13">
        <f t="shared" si="8"/>
        <v>9.6623563218390801E-2</v>
      </c>
      <c r="AC218" s="98"/>
      <c r="AD218" s="272"/>
      <c r="AE218" s="342"/>
      <c r="AF218" s="160" t="s">
        <v>74</v>
      </c>
      <c r="AG218" s="225">
        <v>2739</v>
      </c>
      <c r="AH218" s="40">
        <v>257</v>
      </c>
      <c r="AI218" s="91">
        <v>9.3829864914202268E-2</v>
      </c>
      <c r="AK218" s="85"/>
    </row>
    <row r="219" spans="2:37" s="12" customFormat="1" ht="13.5" customHeight="1">
      <c r="B219" s="262">
        <v>72</v>
      </c>
      <c r="C219" s="329" t="s">
        <v>31</v>
      </c>
      <c r="D219" s="80" t="s">
        <v>229</v>
      </c>
      <c r="E219" s="101">
        <v>3</v>
      </c>
      <c r="F219" s="79">
        <v>0</v>
      </c>
      <c r="G219" s="77">
        <f t="shared" si="0"/>
        <v>0</v>
      </c>
      <c r="H219" s="101">
        <v>12</v>
      </c>
      <c r="I219" s="79">
        <v>2</v>
      </c>
      <c r="J219" s="77">
        <f t="shared" si="1"/>
        <v>0.16666666666666666</v>
      </c>
      <c r="K219" s="101">
        <v>642</v>
      </c>
      <c r="L219" s="79">
        <v>193</v>
      </c>
      <c r="M219" s="77">
        <f t="shared" si="2"/>
        <v>0.30062305295950154</v>
      </c>
      <c r="N219" s="101">
        <v>541</v>
      </c>
      <c r="O219" s="79">
        <v>143</v>
      </c>
      <c r="P219" s="77">
        <f t="shared" si="3"/>
        <v>0.26432532347504623</v>
      </c>
      <c r="Q219" s="101">
        <v>325</v>
      </c>
      <c r="R219" s="79">
        <v>50</v>
      </c>
      <c r="S219" s="77">
        <f t="shared" si="4"/>
        <v>0.15384615384615385</v>
      </c>
      <c r="T219" s="101">
        <v>164</v>
      </c>
      <c r="U219" s="79">
        <v>25</v>
      </c>
      <c r="V219" s="77">
        <f t="shared" si="5"/>
        <v>0.1524390243902439</v>
      </c>
      <c r="W219" s="101">
        <v>42</v>
      </c>
      <c r="X219" s="79">
        <v>1</v>
      </c>
      <c r="Y219" s="77">
        <f t="shared" si="6"/>
        <v>2.3809523809523808E-2</v>
      </c>
      <c r="Z219" s="101">
        <f t="shared" si="33"/>
        <v>1729</v>
      </c>
      <c r="AA219" s="79">
        <f t="shared" si="33"/>
        <v>414</v>
      </c>
      <c r="AB219" s="77">
        <f t="shared" si="8"/>
        <v>0.23944476576055523</v>
      </c>
      <c r="AC219" s="98"/>
      <c r="AD219" s="272">
        <v>72</v>
      </c>
      <c r="AE219" s="342" t="s">
        <v>31</v>
      </c>
      <c r="AF219" s="11" t="s">
        <v>229</v>
      </c>
      <c r="AG219" s="225">
        <v>1673</v>
      </c>
      <c r="AH219" s="40">
        <v>416</v>
      </c>
      <c r="AI219" s="91">
        <v>0.24865511057979678</v>
      </c>
      <c r="AK219" s="85"/>
    </row>
    <row r="220" spans="2:37" s="12" customFormat="1" ht="13.5" customHeight="1">
      <c r="B220" s="263"/>
      <c r="C220" s="330"/>
      <c r="D220" s="66" t="s">
        <v>242</v>
      </c>
      <c r="E220" s="116">
        <v>0</v>
      </c>
      <c r="F220" s="65">
        <v>0</v>
      </c>
      <c r="G220" s="64" t="str">
        <f t="shared" si="0"/>
        <v>-</v>
      </c>
      <c r="H220" s="116">
        <v>0</v>
      </c>
      <c r="I220" s="65">
        <v>0</v>
      </c>
      <c r="J220" s="64" t="str">
        <f t="shared" si="1"/>
        <v>-</v>
      </c>
      <c r="K220" s="116">
        <v>7</v>
      </c>
      <c r="L220" s="65">
        <v>2</v>
      </c>
      <c r="M220" s="64">
        <f t="shared" si="2"/>
        <v>0.2857142857142857</v>
      </c>
      <c r="N220" s="116">
        <v>6</v>
      </c>
      <c r="O220" s="65">
        <v>1</v>
      </c>
      <c r="P220" s="64">
        <f t="shared" si="3"/>
        <v>0.16666666666666666</v>
      </c>
      <c r="Q220" s="116">
        <v>3</v>
      </c>
      <c r="R220" s="65">
        <v>1</v>
      </c>
      <c r="S220" s="64">
        <f t="shared" si="4"/>
        <v>0.33333333333333331</v>
      </c>
      <c r="T220" s="116">
        <v>3</v>
      </c>
      <c r="U220" s="65">
        <v>0</v>
      </c>
      <c r="V220" s="64">
        <f t="shared" si="5"/>
        <v>0</v>
      </c>
      <c r="W220" s="116">
        <v>1</v>
      </c>
      <c r="X220" s="65">
        <v>0</v>
      </c>
      <c r="Y220" s="64">
        <f t="shared" si="6"/>
        <v>0</v>
      </c>
      <c r="Z220" s="116">
        <f t="shared" si="33"/>
        <v>20</v>
      </c>
      <c r="AA220" s="65">
        <f t="shared" si="33"/>
        <v>4</v>
      </c>
      <c r="AB220" s="64">
        <f t="shared" si="8"/>
        <v>0.2</v>
      </c>
      <c r="AC220" s="98"/>
      <c r="AD220" s="272"/>
      <c r="AE220" s="342"/>
      <c r="AF220" s="11" t="s">
        <v>242</v>
      </c>
      <c r="AG220" s="225">
        <v>32</v>
      </c>
      <c r="AH220" s="40">
        <v>1</v>
      </c>
      <c r="AI220" s="91">
        <v>3.125E-2</v>
      </c>
      <c r="AK220" s="85"/>
    </row>
    <row r="221" spans="2:37" s="12" customFormat="1" ht="13.5" customHeight="1">
      <c r="B221" s="264"/>
      <c r="C221" s="332"/>
      <c r="D221" s="76" t="s">
        <v>74</v>
      </c>
      <c r="E221" s="75">
        <v>3</v>
      </c>
      <c r="F221" s="75">
        <v>0</v>
      </c>
      <c r="G221" s="13">
        <f t="shared" si="0"/>
        <v>0</v>
      </c>
      <c r="H221" s="103">
        <v>12</v>
      </c>
      <c r="I221" s="75">
        <v>2</v>
      </c>
      <c r="J221" s="13">
        <f t="shared" si="1"/>
        <v>0.16666666666666666</v>
      </c>
      <c r="K221" s="103">
        <v>649</v>
      </c>
      <c r="L221" s="75">
        <v>195</v>
      </c>
      <c r="M221" s="13">
        <f t="shared" si="2"/>
        <v>0.30046224961479201</v>
      </c>
      <c r="N221" s="103">
        <v>547</v>
      </c>
      <c r="O221" s="75">
        <v>144</v>
      </c>
      <c r="P221" s="13">
        <f t="shared" si="3"/>
        <v>0.26325411334552101</v>
      </c>
      <c r="Q221" s="103">
        <v>328</v>
      </c>
      <c r="R221" s="75">
        <v>51</v>
      </c>
      <c r="S221" s="13">
        <f t="shared" si="4"/>
        <v>0.15548780487804878</v>
      </c>
      <c r="T221" s="103">
        <v>167</v>
      </c>
      <c r="U221" s="75">
        <v>25</v>
      </c>
      <c r="V221" s="13">
        <f t="shared" si="5"/>
        <v>0.1497005988023952</v>
      </c>
      <c r="W221" s="103">
        <v>43</v>
      </c>
      <c r="X221" s="75">
        <v>1</v>
      </c>
      <c r="Y221" s="13">
        <f t="shared" si="6"/>
        <v>2.3255813953488372E-2</v>
      </c>
      <c r="Z221" s="103">
        <f t="shared" si="33"/>
        <v>1749</v>
      </c>
      <c r="AA221" s="75">
        <f t="shared" si="33"/>
        <v>418</v>
      </c>
      <c r="AB221" s="13">
        <f t="shared" si="8"/>
        <v>0.2389937106918239</v>
      </c>
      <c r="AC221" s="98"/>
      <c r="AD221" s="272"/>
      <c r="AE221" s="342"/>
      <c r="AF221" s="160" t="s">
        <v>74</v>
      </c>
      <c r="AG221" s="225">
        <v>1705</v>
      </c>
      <c r="AH221" s="40">
        <v>417</v>
      </c>
      <c r="AI221" s="91">
        <v>0.24457478005865102</v>
      </c>
      <c r="AK221" s="85"/>
    </row>
    <row r="222" spans="2:37" s="12" customFormat="1" ht="13.5" customHeight="1">
      <c r="B222" s="262">
        <v>73</v>
      </c>
      <c r="C222" s="329" t="s">
        <v>32</v>
      </c>
      <c r="D222" s="80" t="s">
        <v>229</v>
      </c>
      <c r="E222" s="101">
        <v>1</v>
      </c>
      <c r="F222" s="79">
        <v>1</v>
      </c>
      <c r="G222" s="77">
        <f t="shared" si="0"/>
        <v>1</v>
      </c>
      <c r="H222" s="101">
        <v>1</v>
      </c>
      <c r="I222" s="79">
        <v>1</v>
      </c>
      <c r="J222" s="77">
        <f t="shared" si="1"/>
        <v>1</v>
      </c>
      <c r="K222" s="101">
        <v>828</v>
      </c>
      <c r="L222" s="79">
        <v>297</v>
      </c>
      <c r="M222" s="77">
        <f t="shared" si="2"/>
        <v>0.35869565217391303</v>
      </c>
      <c r="N222" s="101">
        <v>721</v>
      </c>
      <c r="O222" s="79">
        <v>230</v>
      </c>
      <c r="P222" s="77">
        <f t="shared" si="3"/>
        <v>0.31900138696255204</v>
      </c>
      <c r="Q222" s="101">
        <v>506</v>
      </c>
      <c r="R222" s="79">
        <v>122</v>
      </c>
      <c r="S222" s="77">
        <f t="shared" si="4"/>
        <v>0.24110671936758893</v>
      </c>
      <c r="T222" s="101">
        <v>211</v>
      </c>
      <c r="U222" s="79">
        <v>29</v>
      </c>
      <c r="V222" s="77">
        <f t="shared" si="5"/>
        <v>0.13744075829383887</v>
      </c>
      <c r="W222" s="101">
        <v>75</v>
      </c>
      <c r="X222" s="79">
        <v>12</v>
      </c>
      <c r="Y222" s="77">
        <f t="shared" si="6"/>
        <v>0.16</v>
      </c>
      <c r="Z222" s="101">
        <f t="shared" si="33"/>
        <v>2343</v>
      </c>
      <c r="AA222" s="79">
        <f t="shared" si="33"/>
        <v>692</v>
      </c>
      <c r="AB222" s="77">
        <f t="shared" si="8"/>
        <v>0.2953478446436193</v>
      </c>
      <c r="AC222" s="98"/>
      <c r="AD222" s="272">
        <v>73</v>
      </c>
      <c r="AE222" s="342" t="s">
        <v>32</v>
      </c>
      <c r="AF222" s="11" t="s">
        <v>229</v>
      </c>
      <c r="AG222" s="225">
        <v>2254</v>
      </c>
      <c r="AH222" s="40">
        <v>562</v>
      </c>
      <c r="AI222" s="91">
        <v>0.24933451641526175</v>
      </c>
      <c r="AK222" s="85"/>
    </row>
    <row r="223" spans="2:37" s="12" customFormat="1" ht="13.5" customHeight="1">
      <c r="B223" s="263"/>
      <c r="C223" s="330"/>
      <c r="D223" s="66" t="s">
        <v>242</v>
      </c>
      <c r="E223" s="116">
        <v>0</v>
      </c>
      <c r="F223" s="65">
        <v>0</v>
      </c>
      <c r="G223" s="64" t="str">
        <f t="shared" si="0"/>
        <v>-</v>
      </c>
      <c r="H223" s="116">
        <v>0</v>
      </c>
      <c r="I223" s="65">
        <v>0</v>
      </c>
      <c r="J223" s="64" t="str">
        <f t="shared" si="1"/>
        <v>-</v>
      </c>
      <c r="K223" s="116">
        <v>2</v>
      </c>
      <c r="L223" s="65">
        <v>0</v>
      </c>
      <c r="M223" s="64">
        <f t="shared" si="2"/>
        <v>0</v>
      </c>
      <c r="N223" s="116">
        <v>4</v>
      </c>
      <c r="O223" s="65">
        <v>0</v>
      </c>
      <c r="P223" s="64">
        <f t="shared" si="3"/>
        <v>0</v>
      </c>
      <c r="Q223" s="116">
        <v>4</v>
      </c>
      <c r="R223" s="65">
        <v>0</v>
      </c>
      <c r="S223" s="64">
        <f t="shared" si="4"/>
        <v>0</v>
      </c>
      <c r="T223" s="116">
        <v>4</v>
      </c>
      <c r="U223" s="65">
        <v>0</v>
      </c>
      <c r="V223" s="64">
        <f t="shared" si="5"/>
        <v>0</v>
      </c>
      <c r="W223" s="116">
        <v>0</v>
      </c>
      <c r="X223" s="65">
        <v>0</v>
      </c>
      <c r="Y223" s="64" t="str">
        <f t="shared" si="6"/>
        <v>-</v>
      </c>
      <c r="Z223" s="116">
        <f t="shared" si="33"/>
        <v>14</v>
      </c>
      <c r="AA223" s="65">
        <f t="shared" si="33"/>
        <v>0</v>
      </c>
      <c r="AB223" s="64">
        <f t="shared" si="8"/>
        <v>0</v>
      </c>
      <c r="AC223" s="98"/>
      <c r="AD223" s="272"/>
      <c r="AE223" s="342"/>
      <c r="AF223" s="11" t="s">
        <v>242</v>
      </c>
      <c r="AG223" s="225">
        <v>10</v>
      </c>
      <c r="AH223" s="40">
        <v>0</v>
      </c>
      <c r="AI223" s="91">
        <v>0</v>
      </c>
      <c r="AK223" s="85"/>
    </row>
    <row r="224" spans="2:37" s="12" customFormat="1" ht="13.5" customHeight="1">
      <c r="B224" s="264"/>
      <c r="C224" s="332"/>
      <c r="D224" s="76" t="s">
        <v>74</v>
      </c>
      <c r="E224" s="75">
        <v>1</v>
      </c>
      <c r="F224" s="75">
        <v>1</v>
      </c>
      <c r="G224" s="13">
        <f t="shared" si="0"/>
        <v>1</v>
      </c>
      <c r="H224" s="103">
        <v>1</v>
      </c>
      <c r="I224" s="75">
        <v>1</v>
      </c>
      <c r="J224" s="13">
        <f t="shared" si="1"/>
        <v>1</v>
      </c>
      <c r="K224" s="103">
        <v>830</v>
      </c>
      <c r="L224" s="75">
        <v>297</v>
      </c>
      <c r="M224" s="13">
        <f t="shared" si="2"/>
        <v>0.35783132530120482</v>
      </c>
      <c r="N224" s="103">
        <v>725</v>
      </c>
      <c r="O224" s="75">
        <v>230</v>
      </c>
      <c r="P224" s="13">
        <f t="shared" si="3"/>
        <v>0.31724137931034485</v>
      </c>
      <c r="Q224" s="103">
        <v>510</v>
      </c>
      <c r="R224" s="75">
        <v>122</v>
      </c>
      <c r="S224" s="13">
        <f t="shared" si="4"/>
        <v>0.23921568627450981</v>
      </c>
      <c r="T224" s="103">
        <v>215</v>
      </c>
      <c r="U224" s="75">
        <v>29</v>
      </c>
      <c r="V224" s="13">
        <f t="shared" si="5"/>
        <v>0.13488372093023257</v>
      </c>
      <c r="W224" s="103">
        <v>75</v>
      </c>
      <c r="X224" s="75">
        <v>12</v>
      </c>
      <c r="Y224" s="13">
        <f t="shared" si="6"/>
        <v>0.16</v>
      </c>
      <c r="Z224" s="103">
        <f t="shared" si="33"/>
        <v>2357</v>
      </c>
      <c r="AA224" s="75">
        <f t="shared" si="33"/>
        <v>692</v>
      </c>
      <c r="AB224" s="13">
        <f t="shared" si="8"/>
        <v>0.29359355112431057</v>
      </c>
      <c r="AC224" s="98"/>
      <c r="AD224" s="272"/>
      <c r="AE224" s="342"/>
      <c r="AF224" s="160" t="s">
        <v>74</v>
      </c>
      <c r="AG224" s="225">
        <v>2264</v>
      </c>
      <c r="AH224" s="40">
        <v>562</v>
      </c>
      <c r="AI224" s="91">
        <v>0.24823321554770317</v>
      </c>
      <c r="AK224" s="85"/>
    </row>
    <row r="225" spans="2:37" s="12" customFormat="1" ht="13.5" customHeight="1">
      <c r="B225" s="262">
        <v>74</v>
      </c>
      <c r="C225" s="329" t="s">
        <v>33</v>
      </c>
      <c r="D225" s="80" t="s">
        <v>229</v>
      </c>
      <c r="E225" s="101">
        <v>2</v>
      </c>
      <c r="F225" s="79">
        <v>1</v>
      </c>
      <c r="G225" s="77">
        <f t="shared" si="0"/>
        <v>0.5</v>
      </c>
      <c r="H225" s="101">
        <v>2</v>
      </c>
      <c r="I225" s="79">
        <v>0</v>
      </c>
      <c r="J225" s="77">
        <f t="shared" si="1"/>
        <v>0</v>
      </c>
      <c r="K225" s="101">
        <v>408</v>
      </c>
      <c r="L225" s="79">
        <v>161</v>
      </c>
      <c r="M225" s="77">
        <f t="shared" si="2"/>
        <v>0.39460784313725489</v>
      </c>
      <c r="N225" s="101">
        <v>306</v>
      </c>
      <c r="O225" s="79">
        <v>130</v>
      </c>
      <c r="P225" s="77">
        <f t="shared" si="3"/>
        <v>0.42483660130718953</v>
      </c>
      <c r="Q225" s="101">
        <v>192</v>
      </c>
      <c r="R225" s="79">
        <v>48</v>
      </c>
      <c r="S225" s="77">
        <f t="shared" si="4"/>
        <v>0.25</v>
      </c>
      <c r="T225" s="101">
        <v>78</v>
      </c>
      <c r="U225" s="79">
        <v>17</v>
      </c>
      <c r="V225" s="77">
        <f t="shared" si="5"/>
        <v>0.21794871794871795</v>
      </c>
      <c r="W225" s="101">
        <v>28</v>
      </c>
      <c r="X225" s="79">
        <v>1</v>
      </c>
      <c r="Y225" s="77">
        <f t="shared" si="6"/>
        <v>3.5714285714285712E-2</v>
      </c>
      <c r="Z225" s="101">
        <f t="shared" si="33"/>
        <v>1016</v>
      </c>
      <c r="AA225" s="79">
        <f t="shared" si="33"/>
        <v>358</v>
      </c>
      <c r="AB225" s="77">
        <f t="shared" si="8"/>
        <v>0.35236220472440943</v>
      </c>
      <c r="AC225" s="98"/>
      <c r="AD225" s="272">
        <v>74</v>
      </c>
      <c r="AE225" s="342" t="s">
        <v>33</v>
      </c>
      <c r="AF225" s="11" t="s">
        <v>229</v>
      </c>
      <c r="AG225" s="225">
        <v>980</v>
      </c>
      <c r="AH225" s="40">
        <v>316</v>
      </c>
      <c r="AI225" s="91">
        <v>0.32244897959183672</v>
      </c>
      <c r="AK225" s="2"/>
    </row>
    <row r="226" spans="2:37" s="12" customFormat="1" ht="13.5" customHeight="1">
      <c r="B226" s="263"/>
      <c r="C226" s="330"/>
      <c r="D226" s="66" t="s">
        <v>242</v>
      </c>
      <c r="E226" s="116">
        <v>0</v>
      </c>
      <c r="F226" s="65">
        <v>0</v>
      </c>
      <c r="G226" s="64" t="str">
        <f t="shared" si="0"/>
        <v>-</v>
      </c>
      <c r="H226" s="116">
        <v>0</v>
      </c>
      <c r="I226" s="65">
        <v>0</v>
      </c>
      <c r="J226" s="64" t="str">
        <f t="shared" si="1"/>
        <v>-</v>
      </c>
      <c r="K226" s="116">
        <v>3</v>
      </c>
      <c r="L226" s="65">
        <v>0</v>
      </c>
      <c r="M226" s="64">
        <f t="shared" si="2"/>
        <v>0</v>
      </c>
      <c r="N226" s="116">
        <v>3</v>
      </c>
      <c r="O226" s="65">
        <v>1</v>
      </c>
      <c r="P226" s="64">
        <f t="shared" si="3"/>
        <v>0.33333333333333331</v>
      </c>
      <c r="Q226" s="116">
        <v>0</v>
      </c>
      <c r="R226" s="65">
        <v>0</v>
      </c>
      <c r="S226" s="64" t="str">
        <f t="shared" si="4"/>
        <v>-</v>
      </c>
      <c r="T226" s="116">
        <v>1</v>
      </c>
      <c r="U226" s="65">
        <v>0</v>
      </c>
      <c r="V226" s="64">
        <f t="shared" si="5"/>
        <v>0</v>
      </c>
      <c r="W226" s="116">
        <v>1</v>
      </c>
      <c r="X226" s="65">
        <v>0</v>
      </c>
      <c r="Y226" s="64">
        <f t="shared" si="6"/>
        <v>0</v>
      </c>
      <c r="Z226" s="116">
        <f t="shared" si="33"/>
        <v>8</v>
      </c>
      <c r="AA226" s="65">
        <f t="shared" si="33"/>
        <v>1</v>
      </c>
      <c r="AB226" s="64">
        <f t="shared" si="8"/>
        <v>0.125</v>
      </c>
      <c r="AC226" s="98"/>
      <c r="AD226" s="272"/>
      <c r="AE226" s="342"/>
      <c r="AF226" s="11" t="s">
        <v>242</v>
      </c>
      <c r="AG226" s="225">
        <v>10</v>
      </c>
      <c r="AH226" s="40">
        <v>0</v>
      </c>
      <c r="AI226" s="91">
        <v>0</v>
      </c>
      <c r="AK226" s="87"/>
    </row>
    <row r="227" spans="2:37" s="12" customFormat="1" ht="13.5" customHeight="1" thickBot="1">
      <c r="B227" s="264"/>
      <c r="C227" s="331"/>
      <c r="D227" s="76" t="s">
        <v>74</v>
      </c>
      <c r="E227" s="75">
        <v>2</v>
      </c>
      <c r="F227" s="75">
        <v>1</v>
      </c>
      <c r="G227" s="13">
        <f t="shared" si="0"/>
        <v>0.5</v>
      </c>
      <c r="H227" s="103">
        <v>2</v>
      </c>
      <c r="I227" s="75">
        <v>0</v>
      </c>
      <c r="J227" s="13">
        <f t="shared" si="1"/>
        <v>0</v>
      </c>
      <c r="K227" s="103">
        <v>411</v>
      </c>
      <c r="L227" s="75">
        <v>161</v>
      </c>
      <c r="M227" s="13">
        <f t="shared" si="2"/>
        <v>0.39172749391727496</v>
      </c>
      <c r="N227" s="103">
        <v>309</v>
      </c>
      <c r="O227" s="75">
        <v>131</v>
      </c>
      <c r="P227" s="13">
        <f t="shared" si="3"/>
        <v>0.42394822006472493</v>
      </c>
      <c r="Q227" s="103">
        <v>192</v>
      </c>
      <c r="R227" s="75">
        <v>48</v>
      </c>
      <c r="S227" s="13">
        <f t="shared" si="4"/>
        <v>0.25</v>
      </c>
      <c r="T227" s="103">
        <v>79</v>
      </c>
      <c r="U227" s="75">
        <v>17</v>
      </c>
      <c r="V227" s="13">
        <f t="shared" si="5"/>
        <v>0.21518987341772153</v>
      </c>
      <c r="W227" s="103">
        <v>29</v>
      </c>
      <c r="X227" s="75">
        <v>1</v>
      </c>
      <c r="Y227" s="13">
        <f t="shared" si="6"/>
        <v>3.4482758620689655E-2</v>
      </c>
      <c r="Z227" s="103">
        <f t="shared" si="33"/>
        <v>1024</v>
      </c>
      <c r="AA227" s="75">
        <f t="shared" si="33"/>
        <v>359</v>
      </c>
      <c r="AB227" s="13">
        <f t="shared" si="8"/>
        <v>0.3505859375</v>
      </c>
      <c r="AC227" s="98"/>
      <c r="AD227" s="272"/>
      <c r="AE227" s="342"/>
      <c r="AF227" s="160" t="s">
        <v>74</v>
      </c>
      <c r="AG227" s="225">
        <v>990</v>
      </c>
      <c r="AH227" s="40">
        <v>316</v>
      </c>
      <c r="AI227" s="91">
        <v>0.31919191919191919</v>
      </c>
      <c r="AK227" s="87"/>
    </row>
    <row r="228" spans="2:37" s="12" customFormat="1" ht="13.5" customHeight="1" thickTop="1">
      <c r="B228" s="279" t="s">
        <v>144</v>
      </c>
      <c r="C228" s="280"/>
      <c r="D228" s="74" t="s">
        <v>229</v>
      </c>
      <c r="E228" s="104">
        <f>地区別_府内府外別健診受診率!E30</f>
        <v>1832</v>
      </c>
      <c r="F228" s="73">
        <f>地区別_府内府外別健診受診率!F30</f>
        <v>253</v>
      </c>
      <c r="G228" s="71">
        <f>地区別_府内府外別健診受診率!G30</f>
        <v>0.13810043668122271</v>
      </c>
      <c r="H228" s="104">
        <f>地区別_府内府外別健診受診率!H30</f>
        <v>6056</v>
      </c>
      <c r="I228" s="73">
        <f>地区別_府内府外別健診受診率!I30</f>
        <v>721</v>
      </c>
      <c r="J228" s="71">
        <f>地区別_府内府外別健診受診率!J30</f>
        <v>0.1190554821664465</v>
      </c>
      <c r="K228" s="104">
        <f>地区別_府内府外別健診受診率!K30</f>
        <v>364304</v>
      </c>
      <c r="L228" s="73">
        <f>地区別_府内府外別健診受診率!L30</f>
        <v>90066</v>
      </c>
      <c r="M228" s="71">
        <f>地区別_府内府外別健診受診率!M30</f>
        <v>0.24722759014449472</v>
      </c>
      <c r="N228" s="104">
        <f>地区別_府内府外別健診受診率!N30</f>
        <v>330559</v>
      </c>
      <c r="O228" s="73">
        <f>地区別_府内府外別健診受診率!O30</f>
        <v>71852</v>
      </c>
      <c r="P228" s="71">
        <f>地区別_府内府外別健診受診率!P30</f>
        <v>0.21736512997679688</v>
      </c>
      <c r="Q228" s="104">
        <f>地区別_府内府外別健診受診率!Q30</f>
        <v>207695</v>
      </c>
      <c r="R228" s="73">
        <f>地区別_府内府外別健診受診率!R30</f>
        <v>32282</v>
      </c>
      <c r="S228" s="71">
        <f>地区別_府内府外別健診受診率!S30</f>
        <v>0.15542983702063121</v>
      </c>
      <c r="T228" s="104">
        <f>地区別_府内府外別健診受診率!T30</f>
        <v>87673</v>
      </c>
      <c r="U228" s="73">
        <f>地区別_府内府外別健診受診率!U30</f>
        <v>9211</v>
      </c>
      <c r="V228" s="71">
        <f>地区別_府内府外別健診受診率!V30</f>
        <v>0.10506085111721968</v>
      </c>
      <c r="W228" s="104">
        <f>地区別_府内府外別健診受診率!W30</f>
        <v>26657</v>
      </c>
      <c r="X228" s="73">
        <f>地区別_府内府外別健診受診率!X30</f>
        <v>1790</v>
      </c>
      <c r="Y228" s="71">
        <f>地区別_府内府外別健診受診率!Y30</f>
        <v>6.7149341636343174E-2</v>
      </c>
      <c r="Z228" s="104">
        <f>地区別_府内府外別健診受診率!Z30</f>
        <v>1024776</v>
      </c>
      <c r="AA228" s="73">
        <f>地区別_府内府外別健診受診率!AA30</f>
        <v>206175</v>
      </c>
      <c r="AB228" s="71">
        <f>地区別_府内府外別健診受診率!AB30</f>
        <v>0.20119030890653178</v>
      </c>
      <c r="AC228" s="98"/>
      <c r="AD228" s="272" t="s">
        <v>144</v>
      </c>
      <c r="AE228" s="272"/>
      <c r="AF228" s="11" t="s">
        <v>229</v>
      </c>
      <c r="AG228" s="225">
        <v>991726</v>
      </c>
      <c r="AH228" s="40">
        <v>194150</v>
      </c>
      <c r="AI228" s="91">
        <v>0.19576979931957011</v>
      </c>
      <c r="AK228" s="87"/>
    </row>
    <row r="229" spans="2:37" s="12" customFormat="1" ht="13.5" customHeight="1">
      <c r="B229" s="281"/>
      <c r="C229" s="282"/>
      <c r="D229" s="66" t="s">
        <v>242</v>
      </c>
      <c r="E229" s="116">
        <f>地区別_府内府外別健診受診率!E31</f>
        <v>24</v>
      </c>
      <c r="F229" s="65">
        <f>地区別_府内府外別健診受診率!F31</f>
        <v>0</v>
      </c>
      <c r="G229" s="64">
        <f>地区別_府内府外別健診受診率!G31</f>
        <v>0</v>
      </c>
      <c r="H229" s="116">
        <f>地区別_府内府外別健診受診率!H31</f>
        <v>60</v>
      </c>
      <c r="I229" s="65">
        <f>地区別_府内府外別健診受診率!I31</f>
        <v>4</v>
      </c>
      <c r="J229" s="64">
        <f>地区別_府内府外別健診受診率!J31</f>
        <v>6.6666666666666666E-2</v>
      </c>
      <c r="K229" s="116">
        <f>地区別_府内府外別健診受診率!K31</f>
        <v>3382</v>
      </c>
      <c r="L229" s="65">
        <f>地区別_府内府外別健診受診率!L31</f>
        <v>342</v>
      </c>
      <c r="M229" s="64">
        <f>地区別_府内府外別健診受診率!M31</f>
        <v>0.10112359550561797</v>
      </c>
      <c r="N229" s="116">
        <f>地区別_府内府外別健診受診率!N31</f>
        <v>2565</v>
      </c>
      <c r="O229" s="65">
        <f>地区別_府内府外別健診受診率!O31</f>
        <v>207</v>
      </c>
      <c r="P229" s="64">
        <f>地区別_府内府外別健診受診率!P31</f>
        <v>8.0701754385964913E-2</v>
      </c>
      <c r="Q229" s="116">
        <f>地区別_府内府外別健診受診率!Q31</f>
        <v>2102</v>
      </c>
      <c r="R229" s="65">
        <f>地区別_府内府外別健診受診率!R31</f>
        <v>58</v>
      </c>
      <c r="S229" s="64">
        <f>地区別_府内府外別健診受診率!S31</f>
        <v>2.7592768791627021E-2</v>
      </c>
      <c r="T229" s="116">
        <f>地区別_府内府外別健診受診率!T31</f>
        <v>1608</v>
      </c>
      <c r="U229" s="65">
        <f>地区別_府内府外別健診受診率!U31</f>
        <v>20</v>
      </c>
      <c r="V229" s="64">
        <f>地区別_府内府外別健診受診率!V31</f>
        <v>1.2437810945273632E-2</v>
      </c>
      <c r="W229" s="116">
        <f>地区別_府内府外別健診受診率!W31</f>
        <v>572</v>
      </c>
      <c r="X229" s="65">
        <f>地区別_府内府外別健診受診率!X31</f>
        <v>3</v>
      </c>
      <c r="Y229" s="64">
        <f>地区別_府内府外別健診受診率!Y31</f>
        <v>5.244755244755245E-3</v>
      </c>
      <c r="Z229" s="116">
        <f>地区別_府内府外別健診受診率!Z31</f>
        <v>10313</v>
      </c>
      <c r="AA229" s="65">
        <f>地区別_府内府外別健診受診率!AA31</f>
        <v>634</v>
      </c>
      <c r="AB229" s="64">
        <f>地区別_府内府外別健診受診率!AB31</f>
        <v>6.1475807233588677E-2</v>
      </c>
      <c r="AC229" s="98"/>
      <c r="AD229" s="272"/>
      <c r="AE229" s="272"/>
      <c r="AF229" s="11" t="s">
        <v>242</v>
      </c>
      <c r="AG229" s="225">
        <v>10218</v>
      </c>
      <c r="AH229" s="40">
        <v>620</v>
      </c>
      <c r="AI229" s="91">
        <v>6.0677236249755337E-2</v>
      </c>
      <c r="AK229" s="87"/>
    </row>
    <row r="230" spans="2:37" s="12" customFormat="1" ht="13.5" customHeight="1">
      <c r="B230" s="267"/>
      <c r="C230" s="268"/>
      <c r="D230" s="63" t="s">
        <v>74</v>
      </c>
      <c r="E230" s="40">
        <f>地区別_府内府外別健診受診率!E32</f>
        <v>1856</v>
      </c>
      <c r="F230" s="62">
        <f>地区別_府内府外別健診受診率!F32</f>
        <v>253</v>
      </c>
      <c r="G230" s="60">
        <f>地区別_府内府外別健診受診率!G32</f>
        <v>0.13631465517241378</v>
      </c>
      <c r="H230" s="105">
        <f>地区別_府内府外別健診受診率!H32</f>
        <v>6116</v>
      </c>
      <c r="I230" s="62">
        <f>地区別_府内府外別健診受診率!I32</f>
        <v>725</v>
      </c>
      <c r="J230" s="60">
        <f>地区別_府内府外別健診受診率!J32</f>
        <v>0.11854153041203401</v>
      </c>
      <c r="K230" s="105">
        <f>地区別_府内府外別健診受診率!K32</f>
        <v>367686</v>
      </c>
      <c r="L230" s="62">
        <f>地区別_府内府外別健診受診率!L32</f>
        <v>90408</v>
      </c>
      <c r="M230" s="60">
        <f>地区別_府内府外別健診受診率!M32</f>
        <v>0.24588371599680162</v>
      </c>
      <c r="N230" s="105">
        <f>地区別_府内府外別健診受診率!N32</f>
        <v>333124</v>
      </c>
      <c r="O230" s="62">
        <f>地区別_府内府外別健診受診率!O32</f>
        <v>72059</v>
      </c>
      <c r="P230" s="60">
        <f>地区別_府内府外別健診受診率!P32</f>
        <v>0.21631284446632484</v>
      </c>
      <c r="Q230" s="105">
        <f>地区別_府内府外別健診受診率!Q32</f>
        <v>209797</v>
      </c>
      <c r="R230" s="62">
        <f>地区別_府内府外別健診受診率!R32</f>
        <v>32340</v>
      </c>
      <c r="S230" s="60">
        <f>地区別_府内府外別健診受診率!S32</f>
        <v>0.15414901071035333</v>
      </c>
      <c r="T230" s="105">
        <f>地区別_府内府外別健診受診率!T32</f>
        <v>89281</v>
      </c>
      <c r="U230" s="62">
        <f>地区別_府内府外別健診受診率!U32</f>
        <v>9231</v>
      </c>
      <c r="V230" s="60">
        <f>地区別_府内府外別健診受診率!V32</f>
        <v>0.10339265913240218</v>
      </c>
      <c r="W230" s="105">
        <f>地区別_府内府外別健診受診率!W32</f>
        <v>27229</v>
      </c>
      <c r="X230" s="62">
        <f>地区別_府内府外別健診受診率!X32</f>
        <v>1793</v>
      </c>
      <c r="Y230" s="60">
        <f>地区別_府内府外別健診受診率!Y32</f>
        <v>6.5848911087443535E-2</v>
      </c>
      <c r="Z230" s="105">
        <f>地区別_府内府外別健診受診率!Z32</f>
        <v>1035089</v>
      </c>
      <c r="AA230" s="62">
        <f>地区別_府内府外別健診受診率!AA32</f>
        <v>206809</v>
      </c>
      <c r="AB230" s="60">
        <f>地区別_府内府外別健診受診率!AB32</f>
        <v>0.19979827821568966</v>
      </c>
      <c r="AC230" s="98"/>
      <c r="AD230" s="272"/>
      <c r="AE230" s="272"/>
      <c r="AF230" s="160" t="s">
        <v>74</v>
      </c>
      <c r="AG230" s="225">
        <v>1001944</v>
      </c>
      <c r="AH230" s="40">
        <v>194770</v>
      </c>
      <c r="AI230" s="91">
        <v>0.19439210175418986</v>
      </c>
      <c r="AK230" s="87"/>
    </row>
    <row r="231" spans="2:37" s="12" customFormat="1" ht="13.5" customHeight="1">
      <c r="B231" s="59"/>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9"/>
      <c r="AE231" s="58"/>
      <c r="AF231" s="58"/>
      <c r="AG231" s="58"/>
      <c r="AH231" s="58"/>
      <c r="AI231" s="58"/>
      <c r="AK231" s="87"/>
    </row>
  </sheetData>
  <mergeCells count="344">
    <mergeCell ref="BD3:BD5"/>
    <mergeCell ref="AQ3:AQ5"/>
    <mergeCell ref="AK3:AK5"/>
    <mergeCell ref="B228:C230"/>
    <mergeCell ref="B219:B221"/>
    <mergeCell ref="C219:C221"/>
    <mergeCell ref="B222:B224"/>
    <mergeCell ref="C222:C224"/>
    <mergeCell ref="B225:B227"/>
    <mergeCell ref="C225:C227"/>
    <mergeCell ref="B210:B212"/>
    <mergeCell ref="C210:C212"/>
    <mergeCell ref="B213:B215"/>
    <mergeCell ref="C213:C215"/>
    <mergeCell ref="B216:B218"/>
    <mergeCell ref="C216:C218"/>
    <mergeCell ref="B201:B203"/>
    <mergeCell ref="C201:C203"/>
    <mergeCell ref="B204:B206"/>
    <mergeCell ref="C204:C206"/>
    <mergeCell ref="B207:B209"/>
    <mergeCell ref="C207:C209"/>
    <mergeCell ref="B192:B194"/>
    <mergeCell ref="C192:C194"/>
    <mergeCell ref="B195:B197"/>
    <mergeCell ref="C195:C197"/>
    <mergeCell ref="B198:B200"/>
    <mergeCell ref="C198:C200"/>
    <mergeCell ref="B183:B185"/>
    <mergeCell ref="C183:C185"/>
    <mergeCell ref="B186:B188"/>
    <mergeCell ref="C186:C188"/>
    <mergeCell ref="B189:B191"/>
    <mergeCell ref="C189:C191"/>
    <mergeCell ref="B174:B176"/>
    <mergeCell ref="C174:C176"/>
    <mergeCell ref="B177:B179"/>
    <mergeCell ref="C177:C179"/>
    <mergeCell ref="B180:B182"/>
    <mergeCell ref="C180:C182"/>
    <mergeCell ref="B165:B167"/>
    <mergeCell ref="C165:C167"/>
    <mergeCell ref="B168:B170"/>
    <mergeCell ref="C168:C170"/>
    <mergeCell ref="B171:B173"/>
    <mergeCell ref="C171:C173"/>
    <mergeCell ref="B156:B158"/>
    <mergeCell ref="C156:C158"/>
    <mergeCell ref="B159:B161"/>
    <mergeCell ref="C159:C161"/>
    <mergeCell ref="B162:B164"/>
    <mergeCell ref="C162:C164"/>
    <mergeCell ref="B147:B149"/>
    <mergeCell ref="C147:C149"/>
    <mergeCell ref="B150:B152"/>
    <mergeCell ref="C150:C152"/>
    <mergeCell ref="B153:B155"/>
    <mergeCell ref="C153:C155"/>
    <mergeCell ref="B138:B140"/>
    <mergeCell ref="C138:C140"/>
    <mergeCell ref="B141:B143"/>
    <mergeCell ref="C141:C143"/>
    <mergeCell ref="B144:B146"/>
    <mergeCell ref="C144:C146"/>
    <mergeCell ref="B129:B131"/>
    <mergeCell ref="C129:C131"/>
    <mergeCell ref="B132:B134"/>
    <mergeCell ref="C132:C134"/>
    <mergeCell ref="B135:B137"/>
    <mergeCell ref="C135:C137"/>
    <mergeCell ref="B120:B122"/>
    <mergeCell ref="C120:C122"/>
    <mergeCell ref="B123:B125"/>
    <mergeCell ref="C123:C125"/>
    <mergeCell ref="B126:B128"/>
    <mergeCell ref="C126:C128"/>
    <mergeCell ref="B111:B113"/>
    <mergeCell ref="C111:C113"/>
    <mergeCell ref="B114:B116"/>
    <mergeCell ref="C114:C116"/>
    <mergeCell ref="B117:B119"/>
    <mergeCell ref="C117:C119"/>
    <mergeCell ref="B102:B104"/>
    <mergeCell ref="C102:C104"/>
    <mergeCell ref="B105:B107"/>
    <mergeCell ref="C105:C107"/>
    <mergeCell ref="B108:B110"/>
    <mergeCell ref="C108:C110"/>
    <mergeCell ref="B93:B95"/>
    <mergeCell ref="C93:C95"/>
    <mergeCell ref="B96:B98"/>
    <mergeCell ref="C96:C98"/>
    <mergeCell ref="B99:B101"/>
    <mergeCell ref="C99:C101"/>
    <mergeCell ref="B84:B86"/>
    <mergeCell ref="C84:C86"/>
    <mergeCell ref="B87:B89"/>
    <mergeCell ref="C87:C89"/>
    <mergeCell ref="B90:B92"/>
    <mergeCell ref="C90:C92"/>
    <mergeCell ref="B75:B77"/>
    <mergeCell ref="C75:C77"/>
    <mergeCell ref="B78:B80"/>
    <mergeCell ref="C78:C80"/>
    <mergeCell ref="B81:B83"/>
    <mergeCell ref="C81:C83"/>
    <mergeCell ref="B66:B68"/>
    <mergeCell ref="C66:C68"/>
    <mergeCell ref="B69:B71"/>
    <mergeCell ref="C69:C71"/>
    <mergeCell ref="B72:B74"/>
    <mergeCell ref="C72:C74"/>
    <mergeCell ref="B57:B59"/>
    <mergeCell ref="C57:C59"/>
    <mergeCell ref="B60:B62"/>
    <mergeCell ref="C60:C62"/>
    <mergeCell ref="B63:B65"/>
    <mergeCell ref="C63:C65"/>
    <mergeCell ref="B48:B50"/>
    <mergeCell ref="C48:C50"/>
    <mergeCell ref="B51:B53"/>
    <mergeCell ref="C51:C53"/>
    <mergeCell ref="B54:B56"/>
    <mergeCell ref="C54:C56"/>
    <mergeCell ref="B39:B41"/>
    <mergeCell ref="C39:C41"/>
    <mergeCell ref="B42:B44"/>
    <mergeCell ref="C42:C44"/>
    <mergeCell ref="B45:B47"/>
    <mergeCell ref="C45:C47"/>
    <mergeCell ref="B30:B32"/>
    <mergeCell ref="C30:C32"/>
    <mergeCell ref="B33:B35"/>
    <mergeCell ref="C33:C35"/>
    <mergeCell ref="B36:B38"/>
    <mergeCell ref="C36:C38"/>
    <mergeCell ref="B24:B26"/>
    <mergeCell ref="C24:C26"/>
    <mergeCell ref="B27:B29"/>
    <mergeCell ref="C27:C29"/>
    <mergeCell ref="B15:B17"/>
    <mergeCell ref="C15:C17"/>
    <mergeCell ref="B18:B20"/>
    <mergeCell ref="C18:C20"/>
    <mergeCell ref="B21:B23"/>
    <mergeCell ref="C21:C23"/>
    <mergeCell ref="I4:J4"/>
    <mergeCell ref="K4:K5"/>
    <mergeCell ref="L4:M4"/>
    <mergeCell ref="B12:B14"/>
    <mergeCell ref="C12:C14"/>
    <mergeCell ref="B6:B8"/>
    <mergeCell ref="C6:C8"/>
    <mergeCell ref="B9:B11"/>
    <mergeCell ref="C9:C11"/>
    <mergeCell ref="N4:N5"/>
    <mergeCell ref="O4:P4"/>
    <mergeCell ref="B3:B5"/>
    <mergeCell ref="C3:C5"/>
    <mergeCell ref="D3:D5"/>
    <mergeCell ref="E3:G3"/>
    <mergeCell ref="H3:J3"/>
    <mergeCell ref="K3:M3"/>
    <mergeCell ref="N3:P3"/>
    <mergeCell ref="E4:E5"/>
    <mergeCell ref="F4:G4"/>
    <mergeCell ref="H4:H5"/>
    <mergeCell ref="AG3:AI3"/>
    <mergeCell ref="AG4:AG5"/>
    <mergeCell ref="AH4:AI4"/>
    <mergeCell ref="AD3:AD5"/>
    <mergeCell ref="AE3:AE5"/>
    <mergeCell ref="AF3:AF5"/>
    <mergeCell ref="AL3:AM3"/>
    <mergeCell ref="AN3:AO3"/>
    <mergeCell ref="Q3:S3"/>
    <mergeCell ref="AL4:AM4"/>
    <mergeCell ref="AN4:AO4"/>
    <mergeCell ref="T3:V3"/>
    <mergeCell ref="W3:Y3"/>
    <mergeCell ref="Z3:AB3"/>
    <mergeCell ref="Q4:Q5"/>
    <mergeCell ref="R4:S4"/>
    <mergeCell ref="T4:T5"/>
    <mergeCell ref="U4:V4"/>
    <mergeCell ref="W4:W5"/>
    <mergeCell ref="X4:Y4"/>
    <mergeCell ref="Z4:Z5"/>
    <mergeCell ref="AA4:AB4"/>
    <mergeCell ref="AD6:AD8"/>
    <mergeCell ref="AE6:AE8"/>
    <mergeCell ref="AD9:AD11"/>
    <mergeCell ref="AE9:AE11"/>
    <mergeCell ref="AD12:AD14"/>
    <mergeCell ref="AE12:AE14"/>
    <mergeCell ref="AD15:AD17"/>
    <mergeCell ref="AE15:AE17"/>
    <mergeCell ref="AD18:AD20"/>
    <mergeCell ref="AE18:AE20"/>
    <mergeCell ref="AD21:AD23"/>
    <mergeCell ref="AE21:AE23"/>
    <mergeCell ref="AD24:AD26"/>
    <mergeCell ref="AE24:AE26"/>
    <mergeCell ref="AD27:AD29"/>
    <mergeCell ref="AE27:AE29"/>
    <mergeCell ref="AD30:AD32"/>
    <mergeCell ref="AE30:AE32"/>
    <mergeCell ref="AD33:AD35"/>
    <mergeCell ref="AE33:AE35"/>
    <mergeCell ref="AD36:AD38"/>
    <mergeCell ref="AE36:AE38"/>
    <mergeCell ref="AD39:AD41"/>
    <mergeCell ref="AE39:AE41"/>
    <mergeCell ref="AD42:AD44"/>
    <mergeCell ref="AE42:AE44"/>
    <mergeCell ref="AD45:AD47"/>
    <mergeCell ref="AE45:AE47"/>
    <mergeCell ref="AD48:AD50"/>
    <mergeCell ref="AE48:AE50"/>
    <mergeCell ref="AD51:AD53"/>
    <mergeCell ref="AE51:AE53"/>
    <mergeCell ref="AD54:AD56"/>
    <mergeCell ref="AE54:AE56"/>
    <mergeCell ref="AD57:AD59"/>
    <mergeCell ref="AE57:AE59"/>
    <mergeCell ref="AD60:AD62"/>
    <mergeCell ref="AE60:AE62"/>
    <mergeCell ref="AD63:AD65"/>
    <mergeCell ref="AE63:AE65"/>
    <mergeCell ref="AD66:AD68"/>
    <mergeCell ref="AE66:AE68"/>
    <mergeCell ref="AD69:AD71"/>
    <mergeCell ref="AE69:AE71"/>
    <mergeCell ref="AD72:AD74"/>
    <mergeCell ref="AE72:AE74"/>
    <mergeCell ref="AD75:AD77"/>
    <mergeCell ref="AE75:AE77"/>
    <mergeCell ref="AD78:AD80"/>
    <mergeCell ref="AE78:AE80"/>
    <mergeCell ref="AD81:AD83"/>
    <mergeCell ref="AE81:AE83"/>
    <mergeCell ref="AD84:AD86"/>
    <mergeCell ref="AE84:AE86"/>
    <mergeCell ref="AD87:AD89"/>
    <mergeCell ref="AE87:AE89"/>
    <mergeCell ref="AD90:AD92"/>
    <mergeCell ref="AE90:AE92"/>
    <mergeCell ref="AD93:AD95"/>
    <mergeCell ref="AE93:AE95"/>
    <mergeCell ref="AD96:AD98"/>
    <mergeCell ref="AE96:AE98"/>
    <mergeCell ref="AD99:AD101"/>
    <mergeCell ref="AE99:AE101"/>
    <mergeCell ref="AD102:AD104"/>
    <mergeCell ref="AE102:AE104"/>
    <mergeCell ref="AD105:AD107"/>
    <mergeCell ref="AE105:AE107"/>
    <mergeCell ref="AD108:AD110"/>
    <mergeCell ref="AE108:AE110"/>
    <mergeCell ref="AD111:AD113"/>
    <mergeCell ref="AE111:AE113"/>
    <mergeCell ref="AD114:AD116"/>
    <mergeCell ref="AE114:AE116"/>
    <mergeCell ref="AD117:AD119"/>
    <mergeCell ref="AE117:AE119"/>
    <mergeCell ref="AD120:AD122"/>
    <mergeCell ref="AE120:AE122"/>
    <mergeCell ref="AD123:AD125"/>
    <mergeCell ref="AE123:AE125"/>
    <mergeCell ref="AD126:AD128"/>
    <mergeCell ref="AE126:AE128"/>
    <mergeCell ref="AD129:AD131"/>
    <mergeCell ref="AE129:AE131"/>
    <mergeCell ref="AD132:AD134"/>
    <mergeCell ref="AE132:AE134"/>
    <mergeCell ref="AD135:AD137"/>
    <mergeCell ref="AE135:AE137"/>
    <mergeCell ref="AD138:AD140"/>
    <mergeCell ref="AE138:AE140"/>
    <mergeCell ref="AD141:AD143"/>
    <mergeCell ref="AE141:AE143"/>
    <mergeCell ref="AD144:AD146"/>
    <mergeCell ref="AE144:AE146"/>
    <mergeCell ref="AD147:AD149"/>
    <mergeCell ref="AE147:AE149"/>
    <mergeCell ref="AD150:AD152"/>
    <mergeCell ref="AE150:AE152"/>
    <mergeCell ref="AD153:AD155"/>
    <mergeCell ref="AE153:AE155"/>
    <mergeCell ref="AD180:AD182"/>
    <mergeCell ref="AE180:AE182"/>
    <mergeCell ref="AD183:AD185"/>
    <mergeCell ref="AE183:AE185"/>
    <mergeCell ref="AD156:AD158"/>
    <mergeCell ref="AE156:AE158"/>
    <mergeCell ref="AD159:AD161"/>
    <mergeCell ref="AE159:AE161"/>
    <mergeCell ref="AD162:AD164"/>
    <mergeCell ref="AE162:AE164"/>
    <mergeCell ref="AD165:AD167"/>
    <mergeCell ref="AE165:AE167"/>
    <mergeCell ref="AD168:AD170"/>
    <mergeCell ref="AE168:AE170"/>
    <mergeCell ref="AD219:AD221"/>
    <mergeCell ref="AE219:AE221"/>
    <mergeCell ref="AD222:AD224"/>
    <mergeCell ref="AE222:AE224"/>
    <mergeCell ref="AD225:AD227"/>
    <mergeCell ref="AE225:AE227"/>
    <mergeCell ref="AD228:AE230"/>
    <mergeCell ref="AD201:AD203"/>
    <mergeCell ref="AE201:AE203"/>
    <mergeCell ref="AD204:AD206"/>
    <mergeCell ref="AE204:AE206"/>
    <mergeCell ref="AD207:AD209"/>
    <mergeCell ref="AE207:AE209"/>
    <mergeCell ref="AD210:AD212"/>
    <mergeCell ref="AE210:AE212"/>
    <mergeCell ref="AD213:AD215"/>
    <mergeCell ref="AE213:AE215"/>
    <mergeCell ref="AR3:AW3"/>
    <mergeCell ref="AR4:AT4"/>
    <mergeCell ref="AU4:AW4"/>
    <mergeCell ref="AX4:AZ4"/>
    <mergeCell ref="BA4:BC4"/>
    <mergeCell ref="AX3:BC3"/>
    <mergeCell ref="AD216:AD218"/>
    <mergeCell ref="AE216:AE218"/>
    <mergeCell ref="AD186:AD188"/>
    <mergeCell ref="AE186:AE188"/>
    <mergeCell ref="AD189:AD191"/>
    <mergeCell ref="AE189:AE191"/>
    <mergeCell ref="AD192:AD194"/>
    <mergeCell ref="AE192:AE194"/>
    <mergeCell ref="AD195:AD197"/>
    <mergeCell ref="AE195:AE197"/>
    <mergeCell ref="AD198:AD200"/>
    <mergeCell ref="AE198:AE200"/>
    <mergeCell ref="AD171:AD173"/>
    <mergeCell ref="AE171:AE173"/>
    <mergeCell ref="AD174:AD176"/>
    <mergeCell ref="AE174:AE176"/>
    <mergeCell ref="AD177:AD179"/>
    <mergeCell ref="AE177:AE179"/>
  </mergeCells>
  <phoneticPr fontId="3"/>
  <pageMargins left="0.47244094488188981" right="0.43307086614173229"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27" man="1"/>
    <brk id="125" max="27" man="1"/>
    <brk id="185" max="27" man="1"/>
  </rowBreaks>
  <colBreaks count="1" manualBreakCount="1">
    <brk id="16" max="229" man="1"/>
  </colBreaks>
  <ignoredErrors>
    <ignoredError sqref="AB227 AB8 AB9 AB10 AB11 AB12 AB13 AB14 AB15 AB16 AB17 AB18 AB19 AB20 AB21 AB22 AB23 AB24 AB25 AB26 AB27 AB28 AB29 AB30 AB31 AB32 AB33 AB34 AB35 AB36 AB37 AB38 AB39 AB40 AB41 AB42 AB43 AB44 AB45 AB46 AB47 AB48 AB49 AB50 AB51 AB52 AB53 AB54 AB55 AB56 AB57 AB58 AB59 AB60 AB61 AB62 AB63 AB64 AB65 AB66 AB67 AB68 AB69 AB70 AB71 AB72 AB73 AB74 AB75 AB76 AB77 AB78 AB79 AB80 AB81 AB82 AB83 AB84 AB85 AB86 AB87 AB88 AB89 AB90 AB91 AB92 AB93 AB94 AB95 AB96 AB97 AB98 AB99 AB100 AB101 AB102 AB103 AB104 AB105 AB106 AB107 AB108 AB109 AB110 AB111 AB112 AB113 AB114 AB115 AB116 AB117 AB118 AB119 AB120 AB121 AB122 AB123 AB124 AB125 AB126 AB127 AB128 AB129 AB130 AB131 AB132 AB133 AB134 AB135 AB136 AB137 AB138 AB139 AB140 AB141 AB142 AB143 AB144 AB145 AB146 AB147 AB148 AB149 AB150 AB151 AB152 AB153 AB154 AB155 AB156 AB157 AB158 AB159 AB160 AB161 AB162 AB163 AB164 AB165 AB166 AB167 AB168 AB169 AB170 AB171 AB172 AB173 AB174 AB175 AB176 AB177 AB178 AB179 AB180 AB181 AB182 AB183 AB184 AB185 AB186 AB187 AB188 AB189 AB190 AB191 AB192 AB193 AB194 AB195 AB196 AB197 AB198 AB199 AB200 AB201 AB202 AB203 AB204 AB205 AB206 AB207 AB208 AB209 AB210 AB211 AB212 AB213 AB214 AB215 AB216 AB217 AB218 AB219 AB220 AB221 AB222 AB223 AB224 AB225 AB226" formula="1"/>
    <ignoredError sqref="AN6:AN79 AL6:AL79 G6:G227 J6:J227 M6:M227 P6:P227 S6:S227 V6:V227 Y6:AA6 AM6:AM79 AO6:AO79 Y7:AA7" emptyCellReferenc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L8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4" width="9" style="3" customWidth="1"/>
    <col min="15" max="16384" width="9" style="3"/>
  </cols>
  <sheetData>
    <row r="1" spans="2:12" ht="16.5" customHeight="1">
      <c r="B1" s="3" t="s">
        <v>341</v>
      </c>
    </row>
    <row r="2" spans="2:12" ht="16.5" customHeight="1">
      <c r="B2" s="3" t="s">
        <v>315</v>
      </c>
    </row>
    <row r="3" spans="2:12" ht="16.5" customHeight="1">
      <c r="B3" s="3" t="s">
        <v>342</v>
      </c>
      <c r="L3" s="3" t="s">
        <v>265</v>
      </c>
    </row>
    <row r="80" spans="2:2" ht="16.5" customHeight="1">
      <c r="B80" s="3" t="s">
        <v>345</v>
      </c>
    </row>
    <row r="81" spans="2:12" ht="16.5" customHeight="1">
      <c r="B81" s="3" t="s">
        <v>343</v>
      </c>
    </row>
    <row r="82" spans="2:12" ht="16.5" customHeight="1">
      <c r="B82" s="3" t="s">
        <v>342</v>
      </c>
      <c r="L82" s="3" t="s">
        <v>265</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9"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04208-C7F3-461A-9347-6AB066A93B54}">
  <dimension ref="B1:K17"/>
  <sheetViews>
    <sheetView showGridLines="0" zoomScaleNormal="100" zoomScaleSheetLayoutView="100" workbookViewId="0"/>
  </sheetViews>
  <sheetFormatPr defaultColWidth="9" defaultRowHeight="13.5"/>
  <cols>
    <col min="1" max="1" width="4.625" style="12" customWidth="1"/>
    <col min="2" max="3" width="16.625" style="12" customWidth="1"/>
    <col min="4" max="11" width="11.625" style="12" customWidth="1"/>
    <col min="12" max="16384" width="9" style="12"/>
  </cols>
  <sheetData>
    <row r="1" spans="2:11" s="3" customFormat="1" ht="16.5" customHeight="1">
      <c r="B1" s="3" t="s">
        <v>296</v>
      </c>
    </row>
    <row r="2" spans="2:11" s="3" customFormat="1" ht="16.5" customHeight="1">
      <c r="B2" s="3" t="s">
        <v>307</v>
      </c>
      <c r="C2" s="6"/>
      <c r="D2" s="6" t="s">
        <v>291</v>
      </c>
    </row>
    <row r="3" spans="2:11" s="3" customFormat="1" ht="16.5" customHeight="1">
      <c r="B3" s="271" t="s">
        <v>288</v>
      </c>
      <c r="C3" s="273" t="s">
        <v>195</v>
      </c>
      <c r="D3" s="273" t="s">
        <v>73</v>
      </c>
      <c r="E3" s="271" t="s">
        <v>133</v>
      </c>
      <c r="F3" s="271"/>
      <c r="G3" s="271" t="s">
        <v>131</v>
      </c>
      <c r="H3" s="271"/>
      <c r="I3" s="271" t="s">
        <v>132</v>
      </c>
      <c r="J3" s="271"/>
      <c r="K3" s="111"/>
    </row>
    <row r="4" spans="2:11" s="3" customFormat="1" ht="16.5" customHeight="1">
      <c r="B4" s="271"/>
      <c r="C4" s="274"/>
      <c r="D4" s="274"/>
      <c r="E4" s="271"/>
      <c r="F4" s="271"/>
      <c r="G4" s="271"/>
      <c r="H4" s="271"/>
      <c r="I4" s="271"/>
      <c r="J4" s="271"/>
      <c r="K4" s="111"/>
    </row>
    <row r="5" spans="2:11" s="3" customFormat="1" ht="27" customHeight="1">
      <c r="B5" s="271"/>
      <c r="C5" s="275"/>
      <c r="D5" s="275"/>
      <c r="E5" s="84" t="s">
        <v>72</v>
      </c>
      <c r="F5" s="227" t="s">
        <v>127</v>
      </c>
      <c r="G5" s="84" t="s">
        <v>72</v>
      </c>
      <c r="H5" s="227" t="s">
        <v>127</v>
      </c>
      <c r="I5" s="84" t="s">
        <v>72</v>
      </c>
      <c r="J5" s="227" t="s">
        <v>127</v>
      </c>
      <c r="K5" s="228"/>
    </row>
    <row r="6" spans="2:11" ht="14.25" customHeight="1">
      <c r="B6" s="256" t="s">
        <v>289</v>
      </c>
      <c r="C6" s="132" t="s">
        <v>163</v>
      </c>
      <c r="D6" s="134">
        <v>420384</v>
      </c>
      <c r="E6" s="135">
        <v>18831</v>
      </c>
      <c r="F6" s="129">
        <f t="shared" ref="F6:F9" si="0">IFERROR(E6/D6,"-")</f>
        <v>4.4794759077414932E-2</v>
      </c>
      <c r="G6" s="135">
        <v>68425</v>
      </c>
      <c r="H6" s="129">
        <f t="shared" ref="H6:H11" si="1">IFERROR(G6/D6,"-")</f>
        <v>0.16276785034635</v>
      </c>
      <c r="I6" s="135">
        <v>30523</v>
      </c>
      <c r="J6" s="129">
        <f t="shared" ref="J6:J11" si="2">IFERROR(I6/D6,"-")</f>
        <v>7.2607425591839844E-2</v>
      </c>
    </row>
    <row r="7" spans="2:11" ht="14.25" customHeight="1">
      <c r="B7" s="257"/>
      <c r="C7" s="133" t="s">
        <v>191</v>
      </c>
      <c r="D7" s="171">
        <v>47292</v>
      </c>
      <c r="E7" s="172">
        <v>2340</v>
      </c>
      <c r="F7" s="173">
        <f t="shared" si="0"/>
        <v>4.947982745496067E-2</v>
      </c>
      <c r="G7" s="172">
        <v>7748</v>
      </c>
      <c r="H7" s="173">
        <f t="shared" si="1"/>
        <v>0.16383320646198088</v>
      </c>
      <c r="I7" s="172">
        <v>3717</v>
      </c>
      <c r="J7" s="173">
        <f t="shared" si="2"/>
        <v>7.8596802841918292E-2</v>
      </c>
    </row>
    <row r="8" spans="2:11" ht="14.25" customHeight="1">
      <c r="B8" s="257"/>
      <c r="C8" s="136" t="s">
        <v>245</v>
      </c>
      <c r="D8" s="137">
        <v>13177</v>
      </c>
      <c r="E8" s="138">
        <v>58</v>
      </c>
      <c r="F8" s="130">
        <f t="shared" si="0"/>
        <v>4.4016088639295741E-3</v>
      </c>
      <c r="G8" s="138">
        <v>350</v>
      </c>
      <c r="H8" s="130">
        <f t="shared" si="1"/>
        <v>2.6561432799575017E-2</v>
      </c>
      <c r="I8" s="138">
        <v>278</v>
      </c>
      <c r="J8" s="130">
        <f t="shared" si="2"/>
        <v>2.109736662366244E-2</v>
      </c>
    </row>
    <row r="9" spans="2:11" ht="14.25" customHeight="1">
      <c r="B9" s="258"/>
      <c r="C9" s="226" t="s">
        <v>74</v>
      </c>
      <c r="D9" s="134">
        <f>SUM(D6:D8)</f>
        <v>480853</v>
      </c>
      <c r="E9" s="135">
        <f>SUM(E6:E8)</f>
        <v>21229</v>
      </c>
      <c r="F9" s="129">
        <f t="shared" si="0"/>
        <v>4.4148627543136885E-2</v>
      </c>
      <c r="G9" s="135">
        <f>SUM(G6:G8)</f>
        <v>76523</v>
      </c>
      <c r="H9" s="129">
        <f t="shared" si="1"/>
        <v>0.15914011142698498</v>
      </c>
      <c r="I9" s="135">
        <f>SUM(I6:I8)</f>
        <v>34518</v>
      </c>
      <c r="J9" s="129">
        <f t="shared" si="2"/>
        <v>7.1784932193414613E-2</v>
      </c>
    </row>
    <row r="10" spans="2:11" ht="14.25" customHeight="1">
      <c r="B10" s="256" t="s">
        <v>290</v>
      </c>
      <c r="C10" s="132" t="s">
        <v>163</v>
      </c>
      <c r="D10" s="134">
        <v>667217</v>
      </c>
      <c r="E10" s="135">
        <v>26291</v>
      </c>
      <c r="F10" s="129">
        <f>IFERROR(E10/D10,"-")</f>
        <v>3.9403972021096585E-2</v>
      </c>
      <c r="G10" s="135">
        <v>100576</v>
      </c>
      <c r="H10" s="129">
        <f>IFERROR(G10/D10,"-")</f>
        <v>0.15073956448951389</v>
      </c>
      <c r="I10" s="135">
        <v>46264</v>
      </c>
      <c r="J10" s="129">
        <f>IFERROR(I10/D10,"-")</f>
        <v>6.9338760852915918E-2</v>
      </c>
    </row>
    <row r="11" spans="2:11" ht="14.25" customHeight="1">
      <c r="B11" s="257"/>
      <c r="C11" s="133" t="s">
        <v>191</v>
      </c>
      <c r="D11" s="169">
        <v>37404</v>
      </c>
      <c r="E11" s="170">
        <v>1568</v>
      </c>
      <c r="F11" s="131">
        <f>IFERROR(E11/D11,"-")</f>
        <v>4.1920650197839804E-2</v>
      </c>
      <c r="G11" s="170">
        <v>6098</v>
      </c>
      <c r="H11" s="131">
        <f t="shared" si="1"/>
        <v>0.16303069190460914</v>
      </c>
      <c r="I11" s="170">
        <v>2913</v>
      </c>
      <c r="J11" s="131">
        <f t="shared" si="2"/>
        <v>7.7879371190247029E-2</v>
      </c>
    </row>
    <row r="12" spans="2:11" ht="14.25" customHeight="1">
      <c r="B12" s="257"/>
      <c r="C12" s="136" t="s">
        <v>245</v>
      </c>
      <c r="D12" s="137">
        <v>16440</v>
      </c>
      <c r="E12" s="138">
        <v>52</v>
      </c>
      <c r="F12" s="130">
        <f>IFERROR(E12/D12,"-")</f>
        <v>3.1630170316301704E-3</v>
      </c>
      <c r="G12" s="138">
        <v>321</v>
      </c>
      <c r="H12" s="130">
        <f>IFERROR(G12/D12,"-")</f>
        <v>1.9525547445255476E-2</v>
      </c>
      <c r="I12" s="138">
        <v>215</v>
      </c>
      <c r="J12" s="130">
        <f t="shared" ref="J12" si="3">IFERROR(I12/D12,"-")</f>
        <v>1.3077858880778588E-2</v>
      </c>
    </row>
    <row r="13" spans="2:11" ht="14.25" customHeight="1" thickBot="1">
      <c r="B13" s="277"/>
      <c r="C13" s="178" t="s">
        <v>74</v>
      </c>
      <c r="D13" s="140">
        <f>SUM(D10:D12)</f>
        <v>721061</v>
      </c>
      <c r="E13" s="141">
        <f>SUM(E10:E12)</f>
        <v>27911</v>
      </c>
      <c r="F13" s="142">
        <f>IFERROR(E13/D13,"-")</f>
        <v>3.8708236889805438E-2</v>
      </c>
      <c r="G13" s="141">
        <f>SUM(G10:G12)</f>
        <v>106995</v>
      </c>
      <c r="H13" s="142">
        <f>IFERROR(G13/D13,"-")</f>
        <v>0.14838550413903956</v>
      </c>
      <c r="I13" s="141">
        <f>SUM(I10:I12)</f>
        <v>49392</v>
      </c>
      <c r="J13" s="142">
        <f>IFERROR(I13/D13,"-")</f>
        <v>6.8499059025519338E-2</v>
      </c>
    </row>
    <row r="14" spans="2:11" ht="14.25" customHeight="1" thickTop="1">
      <c r="B14" s="278" t="s">
        <v>295</v>
      </c>
      <c r="C14" s="177" t="s">
        <v>163</v>
      </c>
      <c r="D14" s="139">
        <f>地区別_健診受診率!BB39</f>
        <v>1087601</v>
      </c>
      <c r="E14" s="73">
        <f>地区別_健診受診率!BC39</f>
        <v>45122</v>
      </c>
      <c r="F14" s="71">
        <f>地区別_健診受診率!BD39</f>
        <v>4.1487641147810637E-2</v>
      </c>
      <c r="G14" s="73">
        <f>地区別_健診受診率!BE39</f>
        <v>169001</v>
      </c>
      <c r="H14" s="71">
        <f>地区別_健診受診率!BF39</f>
        <v>0.15538878688048283</v>
      </c>
      <c r="I14" s="73">
        <f>地区別_健診受診率!BG39</f>
        <v>76787</v>
      </c>
      <c r="J14" s="71">
        <f>地区別_健診受診率!BH39</f>
        <v>7.0602178556290404E-2</v>
      </c>
    </row>
    <row r="15" spans="2:11" ht="14.25" customHeight="1">
      <c r="B15" s="257"/>
      <c r="C15" s="133" t="s">
        <v>191</v>
      </c>
      <c r="D15" s="174">
        <f>地区別_健診受診率!BB40</f>
        <v>84696</v>
      </c>
      <c r="E15" s="69">
        <f>地区別_健診受診率!BC40</f>
        <v>3908</v>
      </c>
      <c r="F15" s="67">
        <f>地区別_健診受診率!BD40</f>
        <v>4.6141494285444416E-2</v>
      </c>
      <c r="G15" s="69">
        <f>地区別_健診受診率!BE40</f>
        <v>13846</v>
      </c>
      <c r="H15" s="67">
        <f>地区別_健診受診率!BF40</f>
        <v>0.1634787947482762</v>
      </c>
      <c r="I15" s="69">
        <f>地区別_健診受診率!BG40</f>
        <v>6630</v>
      </c>
      <c r="J15" s="67">
        <f>地区別_健診受診率!BH40</f>
        <v>7.8279965996032874E-2</v>
      </c>
    </row>
    <row r="16" spans="2:11" ht="14.25" customHeight="1">
      <c r="B16" s="257"/>
      <c r="C16" s="136" t="s">
        <v>245</v>
      </c>
      <c r="D16" s="166">
        <f>地区別_健診受診率!BB41</f>
        <v>29617</v>
      </c>
      <c r="E16" s="65">
        <f>地区別_健診受診率!BC41</f>
        <v>110</v>
      </c>
      <c r="F16" s="165">
        <f>地区別_健診受診率!BD41</f>
        <v>3.7140831279332816E-3</v>
      </c>
      <c r="G16" s="65">
        <f>地区別_健診受診率!BE41</f>
        <v>671</v>
      </c>
      <c r="H16" s="165">
        <f>地区別_健診受診率!BF41</f>
        <v>2.2655907080393018E-2</v>
      </c>
      <c r="I16" s="65">
        <f>地区別_健診受診率!BG41</f>
        <v>493</v>
      </c>
      <c r="J16" s="165">
        <f>地区別_健診受診率!BH41</f>
        <v>1.6645845291555526E-2</v>
      </c>
    </row>
    <row r="17" spans="2:10" ht="14.25" customHeight="1">
      <c r="B17" s="258"/>
      <c r="C17" s="226" t="s">
        <v>74</v>
      </c>
      <c r="D17" s="40">
        <f>地区別_健診受診率!BB42</f>
        <v>1201914</v>
      </c>
      <c r="E17" s="62">
        <f>地区別_健診受診率!BC42</f>
        <v>49140</v>
      </c>
      <c r="F17" s="60">
        <f>地区別_健診受診率!BD42</f>
        <v>4.088478876192473E-2</v>
      </c>
      <c r="G17" s="62">
        <f>地区別_健診受診率!BE42</f>
        <v>183518</v>
      </c>
      <c r="H17" s="60">
        <f>地区別_健診受診率!BF42</f>
        <v>0.15268812910075097</v>
      </c>
      <c r="I17" s="62">
        <f>地区別_健診受診率!BG42</f>
        <v>83910</v>
      </c>
      <c r="J17" s="60">
        <f>地区別_健診受診率!BH42</f>
        <v>6.9813647232663895E-2</v>
      </c>
    </row>
  </sheetData>
  <mergeCells count="9">
    <mergeCell ref="G3:H4"/>
    <mergeCell ref="I3:J4"/>
    <mergeCell ref="B6:B9"/>
    <mergeCell ref="B10:B13"/>
    <mergeCell ref="B14:B17"/>
    <mergeCell ref="B3:B5"/>
    <mergeCell ref="C3:C5"/>
    <mergeCell ref="D3:D5"/>
    <mergeCell ref="E3:F4"/>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ignoredErrors>
    <ignoredError sqref="J6:J8 J10:J12 D13 G13 I13" emptyCellReference="1"/>
    <ignoredError sqref="F13 H13 F9 H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S44"/>
  <sheetViews>
    <sheetView showGridLines="0" zoomScaleNormal="100" zoomScaleSheetLayoutView="100" workbookViewId="0"/>
  </sheetViews>
  <sheetFormatPr defaultColWidth="9" defaultRowHeight="13.5"/>
  <cols>
    <col min="1" max="1" width="4.625" style="3" customWidth="1"/>
    <col min="2" max="2" width="3.125" style="3" customWidth="1"/>
    <col min="3" max="4" width="16.625" style="3" customWidth="1"/>
    <col min="5" max="60" width="10.625" style="3" customWidth="1"/>
    <col min="61" max="61" width="9" style="3"/>
    <col min="62" max="63" width="16.875" style="3" customWidth="1"/>
    <col min="64" max="64" width="11.125" style="3" customWidth="1"/>
    <col min="65" max="65" width="9" style="3"/>
    <col min="66" max="66" width="12.625" style="3" customWidth="1"/>
    <col min="67" max="70" width="9" style="3"/>
    <col min="71" max="72" width="9" style="3" customWidth="1"/>
    <col min="73" max="79" width="9" style="3"/>
    <col min="80" max="97" width="10.625" style="3" customWidth="1"/>
    <col min="98" max="16384" width="9" style="3"/>
  </cols>
  <sheetData>
    <row r="1" spans="2:97" ht="16.5" customHeight="1">
      <c r="B1" s="3" t="s">
        <v>296</v>
      </c>
    </row>
    <row r="2" spans="2:97" ht="16.5" customHeight="1">
      <c r="B2" s="3" t="s">
        <v>308</v>
      </c>
      <c r="D2" s="6"/>
      <c r="E2" s="6" t="s">
        <v>291</v>
      </c>
      <c r="L2" s="6"/>
      <c r="S2" s="6"/>
      <c r="Z2" s="6"/>
      <c r="AG2" s="6"/>
      <c r="AN2" s="6"/>
      <c r="AU2" s="6"/>
    </row>
    <row r="3" spans="2:97" ht="16.5" customHeight="1">
      <c r="B3" s="299"/>
      <c r="C3" s="302" t="s">
        <v>105</v>
      </c>
      <c r="D3" s="303" t="s">
        <v>205</v>
      </c>
      <c r="E3" s="306" t="s">
        <v>65</v>
      </c>
      <c r="F3" s="307"/>
      <c r="G3" s="307"/>
      <c r="H3" s="307"/>
      <c r="I3" s="307"/>
      <c r="J3" s="307"/>
      <c r="K3" s="308"/>
      <c r="L3" s="306" t="s">
        <v>66</v>
      </c>
      <c r="M3" s="307"/>
      <c r="N3" s="307"/>
      <c r="O3" s="307"/>
      <c r="P3" s="307"/>
      <c r="Q3" s="307"/>
      <c r="R3" s="308"/>
      <c r="S3" s="306" t="s">
        <v>67</v>
      </c>
      <c r="T3" s="307"/>
      <c r="U3" s="307"/>
      <c r="V3" s="307"/>
      <c r="W3" s="307"/>
      <c r="X3" s="307"/>
      <c r="Y3" s="308"/>
      <c r="Z3" s="306" t="s">
        <v>68</v>
      </c>
      <c r="AA3" s="307"/>
      <c r="AB3" s="307"/>
      <c r="AC3" s="307"/>
      <c r="AD3" s="307"/>
      <c r="AE3" s="307"/>
      <c r="AF3" s="308"/>
      <c r="AG3" s="306" t="s">
        <v>69</v>
      </c>
      <c r="AH3" s="307"/>
      <c r="AI3" s="307"/>
      <c r="AJ3" s="307"/>
      <c r="AK3" s="307"/>
      <c r="AL3" s="307"/>
      <c r="AM3" s="308"/>
      <c r="AN3" s="306" t="s">
        <v>70</v>
      </c>
      <c r="AO3" s="307"/>
      <c r="AP3" s="307"/>
      <c r="AQ3" s="307"/>
      <c r="AR3" s="307"/>
      <c r="AS3" s="307"/>
      <c r="AT3" s="308"/>
      <c r="AU3" s="306" t="s">
        <v>71</v>
      </c>
      <c r="AV3" s="307"/>
      <c r="AW3" s="307"/>
      <c r="AX3" s="307"/>
      <c r="AY3" s="307"/>
      <c r="AZ3" s="307"/>
      <c r="BA3" s="308"/>
      <c r="BB3" s="306" t="s">
        <v>64</v>
      </c>
      <c r="BC3" s="307"/>
      <c r="BD3" s="307"/>
      <c r="BE3" s="307"/>
      <c r="BF3" s="307"/>
      <c r="BG3" s="307"/>
      <c r="BH3" s="308"/>
      <c r="BJ3" s="2" t="s">
        <v>234</v>
      </c>
      <c r="BK3" s="2"/>
      <c r="BL3" s="4"/>
      <c r="BN3" s="6" t="s">
        <v>126</v>
      </c>
      <c r="CB3" s="6" t="s">
        <v>235</v>
      </c>
    </row>
    <row r="4" spans="2:97" ht="16.5" customHeight="1">
      <c r="B4" s="300"/>
      <c r="C4" s="302"/>
      <c r="D4" s="304"/>
      <c r="E4" s="309" t="s">
        <v>73</v>
      </c>
      <c r="F4" s="299" t="s">
        <v>133</v>
      </c>
      <c r="G4" s="312"/>
      <c r="H4" s="299" t="s">
        <v>131</v>
      </c>
      <c r="I4" s="312"/>
      <c r="J4" s="299" t="s">
        <v>132</v>
      </c>
      <c r="K4" s="312"/>
      <c r="L4" s="309" t="s">
        <v>73</v>
      </c>
      <c r="M4" s="299" t="s">
        <v>133</v>
      </c>
      <c r="N4" s="312"/>
      <c r="O4" s="299" t="s">
        <v>131</v>
      </c>
      <c r="P4" s="312"/>
      <c r="Q4" s="299" t="s">
        <v>132</v>
      </c>
      <c r="R4" s="312"/>
      <c r="S4" s="309" t="s">
        <v>73</v>
      </c>
      <c r="T4" s="299" t="s">
        <v>133</v>
      </c>
      <c r="U4" s="312"/>
      <c r="V4" s="299" t="s">
        <v>131</v>
      </c>
      <c r="W4" s="312"/>
      <c r="X4" s="299" t="s">
        <v>132</v>
      </c>
      <c r="Y4" s="312"/>
      <c r="Z4" s="309" t="s">
        <v>73</v>
      </c>
      <c r="AA4" s="299" t="s">
        <v>133</v>
      </c>
      <c r="AB4" s="312"/>
      <c r="AC4" s="299" t="s">
        <v>131</v>
      </c>
      <c r="AD4" s="312"/>
      <c r="AE4" s="299" t="s">
        <v>132</v>
      </c>
      <c r="AF4" s="312"/>
      <c r="AG4" s="309" t="s">
        <v>73</v>
      </c>
      <c r="AH4" s="299" t="s">
        <v>133</v>
      </c>
      <c r="AI4" s="312"/>
      <c r="AJ4" s="299" t="s">
        <v>131</v>
      </c>
      <c r="AK4" s="312"/>
      <c r="AL4" s="299" t="s">
        <v>132</v>
      </c>
      <c r="AM4" s="312"/>
      <c r="AN4" s="309" t="s">
        <v>73</v>
      </c>
      <c r="AO4" s="299" t="s">
        <v>133</v>
      </c>
      <c r="AP4" s="312"/>
      <c r="AQ4" s="299" t="s">
        <v>131</v>
      </c>
      <c r="AR4" s="312"/>
      <c r="AS4" s="299" t="s">
        <v>132</v>
      </c>
      <c r="AT4" s="312"/>
      <c r="AU4" s="309" t="s">
        <v>73</v>
      </c>
      <c r="AV4" s="299" t="s">
        <v>133</v>
      </c>
      <c r="AW4" s="312"/>
      <c r="AX4" s="299" t="s">
        <v>131</v>
      </c>
      <c r="AY4" s="312"/>
      <c r="AZ4" s="299" t="s">
        <v>132</v>
      </c>
      <c r="BA4" s="312"/>
      <c r="BB4" s="309" t="s">
        <v>73</v>
      </c>
      <c r="BC4" s="299" t="s">
        <v>133</v>
      </c>
      <c r="BD4" s="312"/>
      <c r="BE4" s="299" t="s">
        <v>131</v>
      </c>
      <c r="BF4" s="312"/>
      <c r="BG4" s="299" t="s">
        <v>132</v>
      </c>
      <c r="BH4" s="312"/>
      <c r="BJ4" s="292" t="s">
        <v>301</v>
      </c>
      <c r="BK4" s="292" t="s">
        <v>205</v>
      </c>
      <c r="BL4" s="256" t="s">
        <v>134</v>
      </c>
      <c r="BN4" s="292" t="s">
        <v>301</v>
      </c>
      <c r="BO4" s="295" t="s">
        <v>184</v>
      </c>
      <c r="BP4" s="296"/>
      <c r="BQ4" s="296"/>
      <c r="BR4" s="297"/>
      <c r="BS4" s="295" t="s">
        <v>133</v>
      </c>
      <c r="BT4" s="297"/>
      <c r="BU4" s="295" t="s">
        <v>131</v>
      </c>
      <c r="BV4" s="297"/>
      <c r="BW4" s="295" t="s">
        <v>132</v>
      </c>
      <c r="BX4" s="297"/>
      <c r="BY4" s="295" t="s">
        <v>134</v>
      </c>
      <c r="BZ4" s="297"/>
      <c r="CB4" s="298" t="s">
        <v>124</v>
      </c>
      <c r="CC4" s="298"/>
      <c r="CD4" s="298" t="s">
        <v>7</v>
      </c>
      <c r="CE4" s="298"/>
      <c r="CF4" s="298" t="s">
        <v>12</v>
      </c>
      <c r="CG4" s="298"/>
      <c r="CH4" s="298" t="s">
        <v>20</v>
      </c>
      <c r="CI4" s="298"/>
      <c r="CJ4" s="298" t="s">
        <v>24</v>
      </c>
      <c r="CK4" s="298"/>
      <c r="CL4" s="298" t="s">
        <v>34</v>
      </c>
      <c r="CM4" s="298"/>
      <c r="CN4" s="298" t="s">
        <v>43</v>
      </c>
      <c r="CO4" s="298"/>
      <c r="CP4" s="298" t="s">
        <v>56</v>
      </c>
      <c r="CQ4" s="298"/>
      <c r="CR4" s="270" t="s">
        <v>144</v>
      </c>
      <c r="CS4" s="270"/>
    </row>
    <row r="5" spans="2:97" ht="16.5" customHeight="1">
      <c r="B5" s="300"/>
      <c r="C5" s="302"/>
      <c r="D5" s="304"/>
      <c r="E5" s="310"/>
      <c r="F5" s="301"/>
      <c r="G5" s="313"/>
      <c r="H5" s="301"/>
      <c r="I5" s="313"/>
      <c r="J5" s="301"/>
      <c r="K5" s="313"/>
      <c r="L5" s="310"/>
      <c r="M5" s="301"/>
      <c r="N5" s="313"/>
      <c r="O5" s="301"/>
      <c r="P5" s="313"/>
      <c r="Q5" s="301"/>
      <c r="R5" s="313"/>
      <c r="S5" s="310"/>
      <c r="T5" s="301"/>
      <c r="U5" s="313"/>
      <c r="V5" s="301"/>
      <c r="W5" s="313"/>
      <c r="X5" s="301"/>
      <c r="Y5" s="313"/>
      <c r="Z5" s="310"/>
      <c r="AA5" s="301"/>
      <c r="AB5" s="313"/>
      <c r="AC5" s="301"/>
      <c r="AD5" s="313"/>
      <c r="AE5" s="301"/>
      <c r="AF5" s="313"/>
      <c r="AG5" s="310"/>
      <c r="AH5" s="301"/>
      <c r="AI5" s="313"/>
      <c r="AJ5" s="301"/>
      <c r="AK5" s="313"/>
      <c r="AL5" s="301"/>
      <c r="AM5" s="313"/>
      <c r="AN5" s="310"/>
      <c r="AO5" s="301"/>
      <c r="AP5" s="313"/>
      <c r="AQ5" s="301"/>
      <c r="AR5" s="313"/>
      <c r="AS5" s="301"/>
      <c r="AT5" s="313"/>
      <c r="AU5" s="310"/>
      <c r="AV5" s="301"/>
      <c r="AW5" s="313"/>
      <c r="AX5" s="301"/>
      <c r="AY5" s="313"/>
      <c r="AZ5" s="301"/>
      <c r="BA5" s="313"/>
      <c r="BB5" s="310"/>
      <c r="BC5" s="301"/>
      <c r="BD5" s="313"/>
      <c r="BE5" s="301"/>
      <c r="BF5" s="313"/>
      <c r="BG5" s="301"/>
      <c r="BH5" s="313"/>
      <c r="BJ5" s="294"/>
      <c r="BK5" s="294"/>
      <c r="BL5" s="257"/>
      <c r="BN5" s="294"/>
      <c r="BO5" s="292" t="s">
        <v>133</v>
      </c>
      <c r="BP5" s="292" t="s">
        <v>131</v>
      </c>
      <c r="BQ5" s="292" t="s">
        <v>132</v>
      </c>
      <c r="BR5" s="292" t="s">
        <v>134</v>
      </c>
      <c r="BS5" s="290" t="s">
        <v>185</v>
      </c>
      <c r="BT5" s="290" t="s">
        <v>190</v>
      </c>
      <c r="BU5" s="290" t="s">
        <v>185</v>
      </c>
      <c r="BV5" s="290" t="s">
        <v>188</v>
      </c>
      <c r="BW5" s="290" t="s">
        <v>185</v>
      </c>
      <c r="BX5" s="290" t="s">
        <v>188</v>
      </c>
      <c r="BY5" s="290" t="s">
        <v>185</v>
      </c>
      <c r="BZ5" s="290" t="s">
        <v>188</v>
      </c>
      <c r="CB5" s="82" t="s">
        <v>177</v>
      </c>
      <c r="CC5" s="82" t="s">
        <v>164</v>
      </c>
      <c r="CD5" s="82" t="s">
        <v>163</v>
      </c>
      <c r="CE5" s="82" t="s">
        <v>164</v>
      </c>
      <c r="CF5" s="82" t="s">
        <v>163</v>
      </c>
      <c r="CG5" s="82" t="s">
        <v>164</v>
      </c>
      <c r="CH5" s="82" t="s">
        <v>163</v>
      </c>
      <c r="CI5" s="82" t="s">
        <v>164</v>
      </c>
      <c r="CJ5" s="82" t="s">
        <v>163</v>
      </c>
      <c r="CK5" s="82" t="s">
        <v>164</v>
      </c>
      <c r="CL5" s="82" t="s">
        <v>163</v>
      </c>
      <c r="CM5" s="82" t="s">
        <v>164</v>
      </c>
      <c r="CN5" s="82" t="s">
        <v>163</v>
      </c>
      <c r="CO5" s="82" t="s">
        <v>164</v>
      </c>
      <c r="CP5" s="82" t="s">
        <v>163</v>
      </c>
      <c r="CQ5" s="82" t="s">
        <v>164</v>
      </c>
      <c r="CR5" s="82" t="s">
        <v>163</v>
      </c>
      <c r="CS5" s="82" t="s">
        <v>164</v>
      </c>
    </row>
    <row r="6" spans="2:97" ht="27" customHeight="1">
      <c r="B6" s="301"/>
      <c r="C6" s="302"/>
      <c r="D6" s="305"/>
      <c r="E6" s="311"/>
      <c r="F6" s="84" t="s">
        <v>72</v>
      </c>
      <c r="G6" s="118" t="s">
        <v>127</v>
      </c>
      <c r="H6" s="84" t="s">
        <v>72</v>
      </c>
      <c r="I6" s="118" t="s">
        <v>127</v>
      </c>
      <c r="J6" s="84" t="s">
        <v>72</v>
      </c>
      <c r="K6" s="118" t="s">
        <v>127</v>
      </c>
      <c r="L6" s="311"/>
      <c r="M6" s="84" t="s">
        <v>72</v>
      </c>
      <c r="N6" s="118" t="s">
        <v>127</v>
      </c>
      <c r="O6" s="84" t="s">
        <v>72</v>
      </c>
      <c r="P6" s="118" t="s">
        <v>127</v>
      </c>
      <c r="Q6" s="84" t="s">
        <v>72</v>
      </c>
      <c r="R6" s="118" t="s">
        <v>127</v>
      </c>
      <c r="S6" s="311"/>
      <c r="T6" s="84" t="s">
        <v>72</v>
      </c>
      <c r="U6" s="118" t="s">
        <v>127</v>
      </c>
      <c r="V6" s="84" t="s">
        <v>72</v>
      </c>
      <c r="W6" s="118" t="s">
        <v>127</v>
      </c>
      <c r="X6" s="84" t="s">
        <v>72</v>
      </c>
      <c r="Y6" s="118" t="s">
        <v>127</v>
      </c>
      <c r="Z6" s="311"/>
      <c r="AA6" s="84" t="s">
        <v>72</v>
      </c>
      <c r="AB6" s="118" t="s">
        <v>127</v>
      </c>
      <c r="AC6" s="84" t="s">
        <v>72</v>
      </c>
      <c r="AD6" s="118" t="s">
        <v>127</v>
      </c>
      <c r="AE6" s="84" t="s">
        <v>72</v>
      </c>
      <c r="AF6" s="118" t="s">
        <v>127</v>
      </c>
      <c r="AG6" s="311"/>
      <c r="AH6" s="84" t="s">
        <v>72</v>
      </c>
      <c r="AI6" s="118" t="s">
        <v>127</v>
      </c>
      <c r="AJ6" s="84" t="s">
        <v>72</v>
      </c>
      <c r="AK6" s="118" t="s">
        <v>127</v>
      </c>
      <c r="AL6" s="84" t="s">
        <v>72</v>
      </c>
      <c r="AM6" s="118" t="s">
        <v>127</v>
      </c>
      <c r="AN6" s="311"/>
      <c r="AO6" s="84" t="s">
        <v>72</v>
      </c>
      <c r="AP6" s="118" t="s">
        <v>127</v>
      </c>
      <c r="AQ6" s="84" t="s">
        <v>72</v>
      </c>
      <c r="AR6" s="118" t="s">
        <v>127</v>
      </c>
      <c r="AS6" s="84" t="s">
        <v>72</v>
      </c>
      <c r="AT6" s="118" t="s">
        <v>127</v>
      </c>
      <c r="AU6" s="311"/>
      <c r="AV6" s="84" t="s">
        <v>72</v>
      </c>
      <c r="AW6" s="118" t="s">
        <v>127</v>
      </c>
      <c r="AX6" s="84" t="s">
        <v>72</v>
      </c>
      <c r="AY6" s="118" t="s">
        <v>127</v>
      </c>
      <c r="AZ6" s="84" t="s">
        <v>72</v>
      </c>
      <c r="BA6" s="118" t="s">
        <v>127</v>
      </c>
      <c r="BB6" s="311"/>
      <c r="BC6" s="84" t="s">
        <v>72</v>
      </c>
      <c r="BD6" s="93" t="s">
        <v>127</v>
      </c>
      <c r="BE6" s="84" t="s">
        <v>72</v>
      </c>
      <c r="BF6" s="93" t="s">
        <v>127</v>
      </c>
      <c r="BG6" s="84" t="s">
        <v>72</v>
      </c>
      <c r="BH6" s="93" t="s">
        <v>127</v>
      </c>
      <c r="BJ6" s="293"/>
      <c r="BK6" s="293"/>
      <c r="BL6" s="258"/>
      <c r="BN6" s="293"/>
      <c r="BO6" s="293"/>
      <c r="BP6" s="293"/>
      <c r="BQ6" s="293"/>
      <c r="BR6" s="293"/>
      <c r="BS6" s="291"/>
      <c r="BT6" s="291"/>
      <c r="BU6" s="291"/>
      <c r="BV6" s="291"/>
      <c r="BW6" s="291"/>
      <c r="BX6" s="291"/>
      <c r="BY6" s="291"/>
      <c r="BZ6" s="291"/>
    </row>
    <row r="7" spans="2:97" s="12" customFormat="1" ht="14.25" customHeight="1">
      <c r="B7" s="262">
        <v>1</v>
      </c>
      <c r="C7" s="283" t="s">
        <v>124</v>
      </c>
      <c r="D7" s="143" t="s">
        <v>163</v>
      </c>
      <c r="E7" s="128">
        <v>89</v>
      </c>
      <c r="F7" s="89">
        <v>9</v>
      </c>
      <c r="G7" s="77">
        <f>IFERROR(F7/E7,"-")</f>
        <v>0.10112359550561797</v>
      </c>
      <c r="H7" s="78">
        <v>10</v>
      </c>
      <c r="I7" s="77">
        <f>IFERROR(H7/E7,"-")</f>
        <v>0.11235955056179775</v>
      </c>
      <c r="J7" s="78">
        <v>6</v>
      </c>
      <c r="K7" s="77">
        <f>IFERROR(J7/E7,"-")</f>
        <v>6.741573033707865E-2</v>
      </c>
      <c r="L7" s="128">
        <v>231</v>
      </c>
      <c r="M7" s="89">
        <v>22</v>
      </c>
      <c r="N7" s="77">
        <f>IFERROR(M7/L7,"-")</f>
        <v>9.5238095238095233E-2</v>
      </c>
      <c r="O7" s="78">
        <v>42</v>
      </c>
      <c r="P7" s="77">
        <f>IFERROR(O7/L7,"-")</f>
        <v>0.18181818181818182</v>
      </c>
      <c r="Q7" s="78">
        <v>13</v>
      </c>
      <c r="R7" s="77">
        <f>IFERROR(Q7/L7,"-")</f>
        <v>5.627705627705628E-2</v>
      </c>
      <c r="S7" s="128">
        <v>45253</v>
      </c>
      <c r="T7" s="89">
        <v>3523</v>
      </c>
      <c r="U7" s="77">
        <f>IFERROR(T7/S7,"-")</f>
        <v>7.7851192186153398E-2</v>
      </c>
      <c r="V7" s="78">
        <v>10865</v>
      </c>
      <c r="W7" s="77">
        <f>IFERROR(V7/S7,"-")</f>
        <v>0.24009457936490397</v>
      </c>
      <c r="X7" s="78">
        <v>3290</v>
      </c>
      <c r="Y7" s="77">
        <f>IFERROR(X7/S7,"-")</f>
        <v>7.2702362274324348E-2</v>
      </c>
      <c r="Z7" s="128">
        <v>39183</v>
      </c>
      <c r="AA7" s="89">
        <v>2629</v>
      </c>
      <c r="AB7" s="77">
        <f>IFERROR(AA7/Z7,"-")</f>
        <v>6.7095424035933951E-2</v>
      </c>
      <c r="AC7" s="78">
        <v>9021</v>
      </c>
      <c r="AD7" s="77">
        <f>IFERROR(AC7/Z7,"-")</f>
        <v>0.23022739453334354</v>
      </c>
      <c r="AE7" s="78">
        <v>2944</v>
      </c>
      <c r="AF7" s="77">
        <f>IFERROR(AE7/Z7,"-")</f>
        <v>7.5134624709695536E-2</v>
      </c>
      <c r="AG7" s="128">
        <v>25379</v>
      </c>
      <c r="AH7" s="89">
        <v>1106</v>
      </c>
      <c r="AI7" s="77">
        <f>IFERROR(AH7/AG7,"-")</f>
        <v>4.3579337247330471E-2</v>
      </c>
      <c r="AJ7" s="78">
        <v>4653</v>
      </c>
      <c r="AK7" s="77">
        <f>IFERROR(AJ7/AG7,"-")</f>
        <v>0.18334055715355216</v>
      </c>
      <c r="AL7" s="78">
        <v>1494</v>
      </c>
      <c r="AM7" s="77">
        <f>IFERROR(AL7/AG7,"-")</f>
        <v>5.8867567674061233E-2</v>
      </c>
      <c r="AN7" s="128">
        <v>11002</v>
      </c>
      <c r="AO7" s="89">
        <v>272</v>
      </c>
      <c r="AP7" s="77">
        <f>IFERROR(AO7/AN7,"-")</f>
        <v>2.4722777676786038E-2</v>
      </c>
      <c r="AQ7" s="78">
        <v>1404</v>
      </c>
      <c r="AR7" s="77">
        <f>IFERROR(AQ7/AN7,"-")</f>
        <v>0.12761316124341029</v>
      </c>
      <c r="AS7" s="78">
        <v>471</v>
      </c>
      <c r="AT7" s="77">
        <f>IFERROR(AS7/AN7,"-")</f>
        <v>4.2810398109434648E-2</v>
      </c>
      <c r="AU7" s="128">
        <v>3537</v>
      </c>
      <c r="AV7" s="89">
        <v>33</v>
      </c>
      <c r="AW7" s="77">
        <f>IFERROR(AV7/AU7,"-")</f>
        <v>9.3299406276505514E-3</v>
      </c>
      <c r="AX7" s="78">
        <v>288</v>
      </c>
      <c r="AY7" s="77">
        <f>IFERROR(AX7/AU7,"-")</f>
        <v>8.1424936386768454E-2</v>
      </c>
      <c r="AZ7" s="78">
        <v>81</v>
      </c>
      <c r="BA7" s="77">
        <f>IFERROR(AZ7/AU7,"-")</f>
        <v>2.2900763358778626E-2</v>
      </c>
      <c r="BB7" s="128">
        <f>SUM(E7,L7,S7,Z7,AG7,AN7,AU7,)</f>
        <v>124674</v>
      </c>
      <c r="BC7" s="79">
        <f>SUM(F7,M7,T7,AA7,AH7,AO7,AV7,)</f>
        <v>7594</v>
      </c>
      <c r="BD7" s="77">
        <f>IFERROR(BC7/BB7,"-")</f>
        <v>6.0910855511173138E-2</v>
      </c>
      <c r="BE7" s="79">
        <f>SUM(H7,O7,V7,AC7,AJ7,AQ7,AX7,)</f>
        <v>26283</v>
      </c>
      <c r="BF7" s="77">
        <f>IFERROR(BE7/BB7,"-")</f>
        <v>0.21081380239665046</v>
      </c>
      <c r="BG7" s="79">
        <f>SUM(J7,Q7,X7,AE7,AL7,AS7,AZ7,)</f>
        <v>8299</v>
      </c>
      <c r="BH7" s="77">
        <f>IFERROR(BG7/BB7,"-")</f>
        <v>6.6565603092866202E-2</v>
      </c>
      <c r="BJ7" s="287" t="s">
        <v>124</v>
      </c>
      <c r="BK7" s="5" t="s">
        <v>163</v>
      </c>
      <c r="BL7" s="33">
        <f>(BB7-SUM(BC7,BE7,BG7))/BB7</f>
        <v>0.66170973899931018</v>
      </c>
      <c r="BM7" s="58">
        <v>1</v>
      </c>
      <c r="BN7" s="146" t="s">
        <v>124</v>
      </c>
      <c r="BO7" s="38">
        <f>INDEX($BD:$BD,(ROW()+($BM7)*3))</f>
        <v>6.012147468569487E-2</v>
      </c>
      <c r="BP7" s="38">
        <f>INDEX($BF:$BF,(ROW()+($BM7)*3))</f>
        <v>0.20646449201495073</v>
      </c>
      <c r="BQ7" s="38">
        <f>INDEX($BH:$BH,(ROW()+($BM7)*3))</f>
        <v>6.6471287801563028E-2</v>
      </c>
      <c r="BR7" s="38">
        <f>INDEX($BL:$BL,(ROW()+($BM7)*2))</f>
        <v>0.66694274549779142</v>
      </c>
      <c r="BS7" s="38">
        <f>INDEX($BD:$BD,(ROW()+($BM7*3)-3))</f>
        <v>6.0910855511173138E-2</v>
      </c>
      <c r="BT7" s="38">
        <f>INDEX($BD:$BD,(ROW()+($BM7*3)-2))</f>
        <v>6.3738344988344992E-2</v>
      </c>
      <c r="BU7" s="38">
        <f>INDEX($BF:$BF,(ROW()+($BM7*3)-3))</f>
        <v>0.21081380239665046</v>
      </c>
      <c r="BV7" s="38">
        <f>INDEX($BF:$BF,(ROW()+($BM7*3)-2))</f>
        <v>0.20272435897435898</v>
      </c>
      <c r="BW7" s="38">
        <f>INDEX($BH:$BH,(ROW()+($BM7*3)-3))</f>
        <v>6.6565603092866202E-2</v>
      </c>
      <c r="BX7" s="38">
        <f>INDEX($BH:$BH,(ROW()+($BM7*3)-2))</f>
        <v>7.5903263403263407E-2</v>
      </c>
      <c r="BY7" s="38">
        <f>INDEX($BL:$BL,(ROW()+($BM7*2)-2))</f>
        <v>0.66170973899931018</v>
      </c>
      <c r="BZ7" s="38">
        <f>INDEX($BL:$BL,(ROW()+($BM7*2)-1))</f>
        <v>0.65763403263403264</v>
      </c>
    </row>
    <row r="8" spans="2:97" s="12" customFormat="1" ht="14.25" customHeight="1">
      <c r="B8" s="263"/>
      <c r="C8" s="284"/>
      <c r="D8" s="184" t="s">
        <v>191</v>
      </c>
      <c r="E8" s="174">
        <v>1</v>
      </c>
      <c r="F8" s="175">
        <v>0</v>
      </c>
      <c r="G8" s="67">
        <f t="shared" ref="G8:G42" si="0">IFERROR(F8/E8,"-")</f>
        <v>0</v>
      </c>
      <c r="H8" s="68">
        <v>0</v>
      </c>
      <c r="I8" s="67">
        <f t="shared" ref="I8:I42" si="1">IFERROR(H8/E8,"-")</f>
        <v>0</v>
      </c>
      <c r="J8" s="68">
        <v>0</v>
      </c>
      <c r="K8" s="67">
        <f t="shared" ref="K8:K42" si="2">IFERROR(J8/E8,"-")</f>
        <v>0</v>
      </c>
      <c r="L8" s="174">
        <v>4</v>
      </c>
      <c r="M8" s="175">
        <v>0</v>
      </c>
      <c r="N8" s="67">
        <f t="shared" ref="N8:N42" si="3">IFERROR(M8/L8,"-")</f>
        <v>0</v>
      </c>
      <c r="O8" s="68">
        <v>1</v>
      </c>
      <c r="P8" s="67">
        <f t="shared" ref="P8:P42" si="4">IFERROR(O8/L8,"-")</f>
        <v>0.25</v>
      </c>
      <c r="Q8" s="68">
        <v>0</v>
      </c>
      <c r="R8" s="67">
        <f t="shared" ref="R8:R42" si="5">IFERROR(Q8/L8,"-")</f>
        <v>0</v>
      </c>
      <c r="S8" s="174">
        <v>6185</v>
      </c>
      <c r="T8" s="175">
        <v>429</v>
      </c>
      <c r="U8" s="67">
        <f t="shared" ref="U8:U42" si="6">IFERROR(T8/S8,"-")</f>
        <v>6.9361358124494746E-2</v>
      </c>
      <c r="V8" s="68">
        <v>1253</v>
      </c>
      <c r="W8" s="67">
        <f t="shared" ref="W8:W42" si="7">IFERROR(V8/S8,"-")</f>
        <v>0.20258690379951497</v>
      </c>
      <c r="X8" s="68">
        <v>447</v>
      </c>
      <c r="Y8" s="67">
        <f t="shared" ref="Y8:Y42" si="8">IFERROR(X8/S8,"-")</f>
        <v>7.2271624898949074E-2</v>
      </c>
      <c r="Z8" s="174">
        <v>4155</v>
      </c>
      <c r="AA8" s="175">
        <v>283</v>
      </c>
      <c r="AB8" s="67">
        <f t="shared" ref="AB8:AB42" si="9">IFERROR(AA8/Z8,"-")</f>
        <v>6.8110709987966311E-2</v>
      </c>
      <c r="AC8" s="68">
        <v>987</v>
      </c>
      <c r="AD8" s="67">
        <f t="shared" ref="AD8:AD42" si="10">IFERROR(AC8/Z8,"-")</f>
        <v>0.2375451263537906</v>
      </c>
      <c r="AE8" s="68">
        <v>370</v>
      </c>
      <c r="AF8" s="67">
        <f t="shared" ref="AF8:AF42" si="11">IFERROR(AE8/Z8,"-")</f>
        <v>8.9049338146811069E-2</v>
      </c>
      <c r="AG8" s="174">
        <v>2218</v>
      </c>
      <c r="AH8" s="175">
        <v>133</v>
      </c>
      <c r="AI8" s="67">
        <f t="shared" ref="AI8:AI42" si="12">IFERROR(AH8/AG8,"-")</f>
        <v>5.9963931469792606E-2</v>
      </c>
      <c r="AJ8" s="68">
        <v>412</v>
      </c>
      <c r="AK8" s="67">
        <f t="shared" ref="AK8:AK42" si="13">IFERROR(AJ8/AG8,"-")</f>
        <v>0.18575293056807934</v>
      </c>
      <c r="AL8" s="68">
        <v>156</v>
      </c>
      <c r="AM8" s="67">
        <f t="shared" ref="AM8:AM42" si="14">IFERROR(AL8/AG8,"-")</f>
        <v>7.0333633904418394E-2</v>
      </c>
      <c r="AN8" s="174">
        <v>934</v>
      </c>
      <c r="AO8" s="175">
        <v>29</v>
      </c>
      <c r="AP8" s="67">
        <f t="shared" ref="AP8:AP42" si="15">IFERROR(AO8/AN8,"-")</f>
        <v>3.1049250535331904E-2</v>
      </c>
      <c r="AQ8" s="68">
        <v>111</v>
      </c>
      <c r="AR8" s="67">
        <f t="shared" ref="AR8:AR42" si="16">IFERROR(AQ8/AN8,"-")</f>
        <v>0.11884368308351177</v>
      </c>
      <c r="AS8" s="68">
        <v>66</v>
      </c>
      <c r="AT8" s="67">
        <f t="shared" ref="AT8:AT42" si="17">IFERROR(AS8/AN8,"-")</f>
        <v>7.0663811563169171E-2</v>
      </c>
      <c r="AU8" s="174">
        <v>231</v>
      </c>
      <c r="AV8" s="175">
        <v>1</v>
      </c>
      <c r="AW8" s="67">
        <f t="shared" ref="AW8:AW42" si="18">IFERROR(AV8/AU8,"-")</f>
        <v>4.329004329004329E-3</v>
      </c>
      <c r="AX8" s="68">
        <v>19</v>
      </c>
      <c r="AY8" s="67">
        <f t="shared" ref="AY8:AY42" si="19">IFERROR(AX8/AU8,"-")</f>
        <v>8.2251082251082255E-2</v>
      </c>
      <c r="AZ8" s="68">
        <v>3</v>
      </c>
      <c r="BA8" s="67">
        <f t="shared" ref="BA8:BA42" si="20">IFERROR(AZ8/AU8,"-")</f>
        <v>1.2987012987012988E-2</v>
      </c>
      <c r="BB8" s="174">
        <f t="shared" ref="BB8:BB42" si="21">SUM(E8,L8,S8,Z8,AG8,AN8,AU8,)</f>
        <v>13728</v>
      </c>
      <c r="BC8" s="69">
        <f t="shared" ref="BC8:BC42" si="22">SUM(F8,M8,T8,AA8,AH8,AO8,AV8,)</f>
        <v>875</v>
      </c>
      <c r="BD8" s="67">
        <f t="shared" ref="BD8:BD42" si="23">IFERROR(BC8/BB8,"-")</f>
        <v>6.3738344988344992E-2</v>
      </c>
      <c r="BE8" s="69">
        <f t="shared" ref="BE8:BE42" si="24">SUM(H8,O8,V8,AC8,AJ8,AQ8,AX8,)</f>
        <v>2783</v>
      </c>
      <c r="BF8" s="67">
        <f t="shared" ref="BF8:BF42" si="25">IFERROR(BE8/BB8,"-")</f>
        <v>0.20272435897435898</v>
      </c>
      <c r="BG8" s="69">
        <f t="shared" ref="BG8:BG42" si="26">SUM(J8,Q8,X8,AE8,AL8,AS8,AZ8,)</f>
        <v>1042</v>
      </c>
      <c r="BH8" s="67">
        <f t="shared" ref="BH8:BH42" si="27">IFERROR(BG8/BB8,"-")</f>
        <v>7.5903263403263407E-2</v>
      </c>
      <c r="BJ8" s="288"/>
      <c r="BK8" s="5" t="s">
        <v>191</v>
      </c>
      <c r="BL8" s="33">
        <f t="shared" ref="BL8" si="28">(BB8-SUM(BC8,BE8,BG8))/BB8</f>
        <v>0.65763403263403264</v>
      </c>
      <c r="BM8" s="58">
        <v>2</v>
      </c>
      <c r="BN8" s="146" t="s">
        <v>7</v>
      </c>
      <c r="BO8" s="38">
        <f t="shared" ref="BO8:BO14" si="29">INDEX($BD:$BD,(ROW()+($BM8)*3))</f>
        <v>6.0261959637978528E-2</v>
      </c>
      <c r="BP8" s="38">
        <f t="shared" ref="BP8:BP14" si="30">INDEX($BF:$BF,(ROW()+($BM8)*3))</f>
        <v>0.1873161316918695</v>
      </c>
      <c r="BQ8" s="38">
        <f t="shared" ref="BQ8:BQ15" si="31">INDEX($BH:$BH,(ROW()+($BM8)*3))</f>
        <v>8.3478554162684807E-2</v>
      </c>
      <c r="BR8" s="38">
        <f t="shared" ref="BR8:BR15" si="32">INDEX($BL:$BL,(ROW()+($BM8)*2))</f>
        <v>0.66894335450746711</v>
      </c>
      <c r="BS8" s="38">
        <f t="shared" ref="BS8:BS15" si="33">INDEX($BD:$BD,(ROW()+($BM8*3)-3))</f>
        <v>6.0813976490676443E-2</v>
      </c>
      <c r="BT8" s="38">
        <f t="shared" ref="BT8:BT15" si="34">INDEX($BD:$BD,(ROW()+($BM8*3)-2))</f>
        <v>6.6421934151657674E-2</v>
      </c>
      <c r="BU8" s="38">
        <f t="shared" ref="BU8:BU15" si="35">INDEX($BF:$BF,(ROW()+($BM8*3)-3))</f>
        <v>0.1894072693577103</v>
      </c>
      <c r="BV8" s="38">
        <f t="shared" ref="BV8:BV15" si="36">INDEX($BF:$BF,(ROW()+($BM8*3)-2))</f>
        <v>0.20041298611907765</v>
      </c>
      <c r="BW8" s="38">
        <f t="shared" ref="BW8:BW15" si="37">INDEX($BH:$BH,(ROW()+($BM8*3)-3))</f>
        <v>8.4260830635001616E-2</v>
      </c>
      <c r="BX8" s="38">
        <f t="shared" ref="BX8:BX15" si="38">INDEX($BH:$BH,(ROW()+($BM8*3)-2))</f>
        <v>8.6612366639899047E-2</v>
      </c>
      <c r="BY8" s="38">
        <f t="shared" ref="BY8:BY15" si="39">INDEX($BL:$BL,(ROW()+($BM8*2)-2))</f>
        <v>0.66551792351661165</v>
      </c>
      <c r="BZ8" s="38">
        <f t="shared" ref="BZ8:BZ15" si="40">INDEX($BL:$BL,(ROW()+($BM8*2)-1))</f>
        <v>0.64655271308936557</v>
      </c>
    </row>
    <row r="9" spans="2:97" s="12" customFormat="1" ht="14.25" customHeight="1">
      <c r="B9" s="263"/>
      <c r="C9" s="284"/>
      <c r="D9" s="179" t="s">
        <v>246</v>
      </c>
      <c r="E9" s="166">
        <v>1</v>
      </c>
      <c r="F9" s="235">
        <v>0</v>
      </c>
      <c r="G9" s="168">
        <f t="shared" ref="G9" si="41">IFERROR(F9/E9,"-")</f>
        <v>0</v>
      </c>
      <c r="H9" s="236">
        <v>0</v>
      </c>
      <c r="I9" s="168">
        <f t="shared" ref="I9" si="42">IFERROR(H9/E9,"-")</f>
        <v>0</v>
      </c>
      <c r="J9" s="236">
        <v>0</v>
      </c>
      <c r="K9" s="168">
        <f t="shared" ref="K9" si="43">IFERROR(J9/E9,"-")</f>
        <v>0</v>
      </c>
      <c r="L9" s="166">
        <v>10</v>
      </c>
      <c r="M9" s="235">
        <v>0</v>
      </c>
      <c r="N9" s="168">
        <f t="shared" ref="N9" si="44">IFERROR(M9/L9,"-")</f>
        <v>0</v>
      </c>
      <c r="O9" s="236">
        <v>0</v>
      </c>
      <c r="P9" s="168">
        <f t="shared" ref="P9" si="45">IFERROR(O9/L9,"-")</f>
        <v>0</v>
      </c>
      <c r="Q9" s="236">
        <v>0</v>
      </c>
      <c r="R9" s="168">
        <f t="shared" ref="R9" si="46">IFERROR(Q9/L9,"-")</f>
        <v>0</v>
      </c>
      <c r="S9" s="166">
        <v>409</v>
      </c>
      <c r="T9" s="235">
        <v>4</v>
      </c>
      <c r="U9" s="168">
        <f t="shared" ref="U9" si="47">IFERROR(T9/S9,"-")</f>
        <v>9.7799511002444987E-3</v>
      </c>
      <c r="V9" s="236">
        <v>18</v>
      </c>
      <c r="W9" s="168">
        <f t="shared" ref="W9" si="48">IFERROR(V9/S9,"-")</f>
        <v>4.4009779951100246E-2</v>
      </c>
      <c r="X9" s="236">
        <v>7</v>
      </c>
      <c r="Y9" s="168">
        <f t="shared" ref="Y9" si="49">IFERROR(X9/S9,"-")</f>
        <v>1.7114914425427872E-2</v>
      </c>
      <c r="Z9" s="166">
        <v>643</v>
      </c>
      <c r="AA9" s="235">
        <v>7</v>
      </c>
      <c r="AB9" s="168">
        <f t="shared" ref="AB9" si="50">IFERROR(AA9/Z9,"-")</f>
        <v>1.088646967340591E-2</v>
      </c>
      <c r="AC9" s="236">
        <v>32</v>
      </c>
      <c r="AD9" s="168">
        <f t="shared" ref="AD9" si="51">IFERROR(AC9/Z9,"-")</f>
        <v>4.9766718506998445E-2</v>
      </c>
      <c r="AE9" s="236">
        <v>20</v>
      </c>
      <c r="AF9" s="168">
        <f t="shared" ref="AF9" si="52">IFERROR(AE9/Z9,"-")</f>
        <v>3.110419906687403E-2</v>
      </c>
      <c r="AG9" s="166">
        <v>718</v>
      </c>
      <c r="AH9" s="235">
        <v>8</v>
      </c>
      <c r="AI9" s="168">
        <f t="shared" ref="AI9" si="53">IFERROR(AH9/AG9,"-")</f>
        <v>1.1142061281337047E-2</v>
      </c>
      <c r="AJ9" s="236">
        <v>21</v>
      </c>
      <c r="AK9" s="168">
        <f t="shared" ref="AK9" si="54">IFERROR(AJ9/AG9,"-")</f>
        <v>2.9247910863509748E-2</v>
      </c>
      <c r="AL9" s="236">
        <v>11</v>
      </c>
      <c r="AM9" s="168">
        <f t="shared" ref="AM9" si="55">IFERROR(AL9/AG9,"-")</f>
        <v>1.532033426183844E-2</v>
      </c>
      <c r="AN9" s="166">
        <v>629</v>
      </c>
      <c r="AO9" s="235">
        <v>5</v>
      </c>
      <c r="AP9" s="168">
        <f t="shared" ref="AP9" si="56">IFERROR(AO9/AN9,"-")</f>
        <v>7.9491255961844191E-3</v>
      </c>
      <c r="AQ9" s="236">
        <v>19</v>
      </c>
      <c r="AR9" s="168">
        <f t="shared" ref="AR9" si="57">IFERROR(AQ9/AN9,"-")</f>
        <v>3.0206677265500796E-2</v>
      </c>
      <c r="AS9" s="236">
        <v>8</v>
      </c>
      <c r="AT9" s="168">
        <f t="shared" ref="AT9" si="58">IFERROR(AS9/AN9,"-")</f>
        <v>1.2718600953895072E-2</v>
      </c>
      <c r="AU9" s="166">
        <v>452</v>
      </c>
      <c r="AV9" s="235">
        <v>0</v>
      </c>
      <c r="AW9" s="168">
        <f t="shared" ref="AW9" si="59">IFERROR(AV9/AU9,"-")</f>
        <v>0</v>
      </c>
      <c r="AX9" s="236">
        <v>10</v>
      </c>
      <c r="AY9" s="168">
        <f t="shared" ref="AY9" si="60">IFERROR(AX9/AU9,"-")</f>
        <v>2.2123893805309734E-2</v>
      </c>
      <c r="AZ9" s="236">
        <v>3</v>
      </c>
      <c r="BA9" s="168">
        <f t="shared" ref="BA9" si="61">IFERROR(AZ9/AU9,"-")</f>
        <v>6.6371681415929203E-3</v>
      </c>
      <c r="BB9" s="166">
        <f t="shared" ref="BB9" si="62">SUM(E9,L9,S9,Z9,AG9,AN9,AU9,)</f>
        <v>2862</v>
      </c>
      <c r="BC9" s="167">
        <f t="shared" ref="BC9" si="63">SUM(F9,M9,T9,AA9,AH9,AO9,AV9,)</f>
        <v>24</v>
      </c>
      <c r="BD9" s="168">
        <f t="shared" ref="BD9" si="64">IFERROR(BC9/BB9,"-")</f>
        <v>8.385744234800839E-3</v>
      </c>
      <c r="BE9" s="167">
        <f t="shared" ref="BE9" si="65">SUM(H9,O9,V9,AC9,AJ9,AQ9,AX9,)</f>
        <v>100</v>
      </c>
      <c r="BF9" s="168">
        <f t="shared" ref="BF9" si="66">IFERROR(BE9/BB9,"-")</f>
        <v>3.494060097833683E-2</v>
      </c>
      <c r="BG9" s="167">
        <f t="shared" ref="BG9" si="67">SUM(J9,Q9,X9,AE9,AL9,AS9,AZ9,)</f>
        <v>49</v>
      </c>
      <c r="BH9" s="168">
        <f t="shared" ref="BH9" si="68">IFERROR(BG9/BB9,"-")</f>
        <v>1.7120894479385047E-2</v>
      </c>
      <c r="BJ9" s="289"/>
      <c r="BK9" s="125" t="s">
        <v>74</v>
      </c>
      <c r="BL9" s="33">
        <f>(BB10-SUM(BC10,BE10,BG10))/BB10</f>
        <v>0.66694274549779142</v>
      </c>
      <c r="BM9" s="58">
        <v>3</v>
      </c>
      <c r="BN9" s="146" t="s">
        <v>12</v>
      </c>
      <c r="BO9" s="38">
        <f t="shared" si="29"/>
        <v>3.8385490837619309E-2</v>
      </c>
      <c r="BP9" s="38">
        <f t="shared" si="30"/>
        <v>0.16329869243353301</v>
      </c>
      <c r="BQ9" s="38">
        <f t="shared" si="31"/>
        <v>5.6839714241999836E-2</v>
      </c>
      <c r="BR9" s="38">
        <f t="shared" si="32"/>
        <v>0.74147610248684781</v>
      </c>
      <c r="BS9" s="38">
        <f t="shared" si="33"/>
        <v>3.8799252937666985E-2</v>
      </c>
      <c r="BT9" s="38">
        <f t="shared" si="34"/>
        <v>4.3974348296826851E-2</v>
      </c>
      <c r="BU9" s="38">
        <f t="shared" si="35"/>
        <v>0.16633161266893207</v>
      </c>
      <c r="BV9" s="38">
        <f t="shared" si="36"/>
        <v>0.16765220288165236</v>
      </c>
      <c r="BW9" s="38">
        <f t="shared" si="37"/>
        <v>5.7579569920365233E-2</v>
      </c>
      <c r="BX9" s="38">
        <f t="shared" si="38"/>
        <v>6.1297576413758638E-2</v>
      </c>
      <c r="BY9" s="38">
        <f t="shared" si="39"/>
        <v>0.73728956447303573</v>
      </c>
      <c r="BZ9" s="38">
        <f t="shared" si="40"/>
        <v>0.72707587240776217</v>
      </c>
    </row>
    <row r="10" spans="2:97" s="12" customFormat="1" ht="14.25" customHeight="1">
      <c r="B10" s="264"/>
      <c r="C10" s="285"/>
      <c r="D10" s="145" t="s">
        <v>74</v>
      </c>
      <c r="E10" s="39">
        <v>91</v>
      </c>
      <c r="F10" s="237">
        <v>9</v>
      </c>
      <c r="G10" s="13">
        <f t="shared" si="0"/>
        <v>9.8901098901098897E-2</v>
      </c>
      <c r="H10" s="34">
        <v>10</v>
      </c>
      <c r="I10" s="13">
        <f t="shared" si="1"/>
        <v>0.10989010989010989</v>
      </c>
      <c r="J10" s="34">
        <v>6</v>
      </c>
      <c r="K10" s="13">
        <f t="shared" si="2"/>
        <v>6.5934065934065936E-2</v>
      </c>
      <c r="L10" s="39">
        <v>245</v>
      </c>
      <c r="M10" s="237">
        <v>22</v>
      </c>
      <c r="N10" s="13">
        <f t="shared" si="3"/>
        <v>8.9795918367346933E-2</v>
      </c>
      <c r="O10" s="34">
        <v>43</v>
      </c>
      <c r="P10" s="13">
        <f t="shared" si="4"/>
        <v>0.17551020408163265</v>
      </c>
      <c r="Q10" s="34">
        <v>13</v>
      </c>
      <c r="R10" s="13">
        <f t="shared" si="5"/>
        <v>5.3061224489795916E-2</v>
      </c>
      <c r="S10" s="39">
        <v>51847</v>
      </c>
      <c r="T10" s="237">
        <v>3956</v>
      </c>
      <c r="U10" s="13">
        <f t="shared" si="6"/>
        <v>7.6301425347657534E-2</v>
      </c>
      <c r="V10" s="34">
        <v>12136</v>
      </c>
      <c r="W10" s="13">
        <f t="shared" si="7"/>
        <v>0.23407333114741452</v>
      </c>
      <c r="X10" s="34">
        <v>3744</v>
      </c>
      <c r="Y10" s="13">
        <f t="shared" si="8"/>
        <v>7.2212471309815424E-2</v>
      </c>
      <c r="Z10" s="39">
        <v>43981</v>
      </c>
      <c r="AA10" s="237">
        <v>2919</v>
      </c>
      <c r="AB10" s="13">
        <f t="shared" si="9"/>
        <v>6.6369568677383417E-2</v>
      </c>
      <c r="AC10" s="34">
        <v>10040</v>
      </c>
      <c r="AD10" s="13">
        <f t="shared" si="10"/>
        <v>0.2282803938064164</v>
      </c>
      <c r="AE10" s="34">
        <v>3334</v>
      </c>
      <c r="AF10" s="13">
        <f t="shared" si="11"/>
        <v>7.5805461449262188E-2</v>
      </c>
      <c r="AG10" s="39">
        <v>28315</v>
      </c>
      <c r="AH10" s="237">
        <v>1247</v>
      </c>
      <c r="AI10" s="13">
        <f t="shared" si="12"/>
        <v>4.4040261345576551E-2</v>
      </c>
      <c r="AJ10" s="34">
        <v>5086</v>
      </c>
      <c r="AK10" s="13">
        <f t="shared" si="13"/>
        <v>0.17962210842309731</v>
      </c>
      <c r="AL10" s="34">
        <v>1661</v>
      </c>
      <c r="AM10" s="13">
        <f t="shared" si="14"/>
        <v>5.8661486844428748E-2</v>
      </c>
      <c r="AN10" s="39">
        <v>12565</v>
      </c>
      <c r="AO10" s="237">
        <v>306</v>
      </c>
      <c r="AP10" s="13">
        <f t="shared" si="15"/>
        <v>2.4353362514922403E-2</v>
      </c>
      <c r="AQ10" s="34">
        <v>1534</v>
      </c>
      <c r="AR10" s="13">
        <f t="shared" si="16"/>
        <v>0.12208515718265021</v>
      </c>
      <c r="AS10" s="34">
        <v>545</v>
      </c>
      <c r="AT10" s="13">
        <f t="shared" si="17"/>
        <v>4.3374452845204935E-2</v>
      </c>
      <c r="AU10" s="39">
        <v>4220</v>
      </c>
      <c r="AV10" s="237">
        <v>34</v>
      </c>
      <c r="AW10" s="13">
        <f t="shared" si="18"/>
        <v>8.0568720379146919E-3</v>
      </c>
      <c r="AX10" s="34">
        <v>317</v>
      </c>
      <c r="AY10" s="13">
        <f t="shared" si="19"/>
        <v>7.5118483412322273E-2</v>
      </c>
      <c r="AZ10" s="34">
        <v>87</v>
      </c>
      <c r="BA10" s="13">
        <f t="shared" si="20"/>
        <v>2.0616113744075831E-2</v>
      </c>
      <c r="BB10" s="39">
        <f t="shared" si="21"/>
        <v>141264</v>
      </c>
      <c r="BC10" s="75">
        <f t="shared" si="22"/>
        <v>8493</v>
      </c>
      <c r="BD10" s="13">
        <f t="shared" si="23"/>
        <v>6.012147468569487E-2</v>
      </c>
      <c r="BE10" s="75">
        <f t="shared" si="24"/>
        <v>29166</v>
      </c>
      <c r="BF10" s="13">
        <f t="shared" si="25"/>
        <v>0.20646449201495073</v>
      </c>
      <c r="BG10" s="75">
        <f t="shared" si="26"/>
        <v>9390</v>
      </c>
      <c r="BH10" s="13">
        <f t="shared" si="27"/>
        <v>6.6471287801563028E-2</v>
      </c>
      <c r="BJ10" s="287" t="s">
        <v>7</v>
      </c>
      <c r="BK10" s="5" t="s">
        <v>163</v>
      </c>
      <c r="BL10" s="33">
        <f>(BB11-SUM(BC11,BE11,BG11))/BB11</f>
        <v>0.66551792351661165</v>
      </c>
      <c r="BM10" s="58">
        <v>4</v>
      </c>
      <c r="BN10" s="146" t="s">
        <v>20</v>
      </c>
      <c r="BO10" s="38">
        <f t="shared" si="29"/>
        <v>4.9123544495354998E-2</v>
      </c>
      <c r="BP10" s="38">
        <f t="shared" si="30"/>
        <v>0.150321577199546</v>
      </c>
      <c r="BQ10" s="38">
        <f t="shared" si="31"/>
        <v>8.8536718651477581E-2</v>
      </c>
      <c r="BR10" s="38">
        <f t="shared" si="32"/>
        <v>0.71201815965362147</v>
      </c>
      <c r="BS10" s="38">
        <f t="shared" si="33"/>
        <v>5.0129557653155653E-2</v>
      </c>
      <c r="BT10" s="38">
        <f t="shared" si="34"/>
        <v>5.0828863968795712E-2</v>
      </c>
      <c r="BU10" s="38">
        <f t="shared" si="35"/>
        <v>0.15371090135110124</v>
      </c>
      <c r="BV10" s="38">
        <f t="shared" si="36"/>
        <v>0.14700146270112141</v>
      </c>
      <c r="BW10" s="38">
        <f t="shared" si="37"/>
        <v>8.9209698315750513E-2</v>
      </c>
      <c r="BX10" s="38">
        <f t="shared" si="38"/>
        <v>0.10129205265724037</v>
      </c>
      <c r="BY10" s="38">
        <f t="shared" si="39"/>
        <v>0.70694984267999261</v>
      </c>
      <c r="BZ10" s="38">
        <f t="shared" si="40"/>
        <v>0.70087762067284254</v>
      </c>
    </row>
    <row r="11" spans="2:97" s="12" customFormat="1" ht="14.25" customHeight="1">
      <c r="B11" s="262">
        <v>2</v>
      </c>
      <c r="C11" s="283" t="s">
        <v>7</v>
      </c>
      <c r="D11" s="143" t="s">
        <v>163</v>
      </c>
      <c r="E11" s="128">
        <v>76</v>
      </c>
      <c r="F11" s="89">
        <v>3</v>
      </c>
      <c r="G11" s="77">
        <f t="shared" si="0"/>
        <v>3.9473684210526314E-2</v>
      </c>
      <c r="H11" s="78">
        <v>11</v>
      </c>
      <c r="I11" s="77">
        <f t="shared" si="1"/>
        <v>0.14473684210526316</v>
      </c>
      <c r="J11" s="78">
        <v>5</v>
      </c>
      <c r="K11" s="77">
        <f t="shared" si="2"/>
        <v>6.5789473684210523E-2</v>
      </c>
      <c r="L11" s="128">
        <v>386</v>
      </c>
      <c r="M11" s="89">
        <v>11</v>
      </c>
      <c r="N11" s="77">
        <f t="shared" si="3"/>
        <v>2.8497409326424871E-2</v>
      </c>
      <c r="O11" s="78">
        <v>38</v>
      </c>
      <c r="P11" s="77">
        <f t="shared" si="4"/>
        <v>9.8445595854922283E-2</v>
      </c>
      <c r="Q11" s="78">
        <v>27</v>
      </c>
      <c r="R11" s="77">
        <f t="shared" si="5"/>
        <v>6.9948186528497408E-2</v>
      </c>
      <c r="S11" s="128">
        <v>37191</v>
      </c>
      <c r="T11" s="89">
        <v>2624</v>
      </c>
      <c r="U11" s="77">
        <f t="shared" si="6"/>
        <v>7.0554704095076762E-2</v>
      </c>
      <c r="V11" s="78">
        <v>8010</v>
      </c>
      <c r="W11" s="77">
        <f t="shared" si="7"/>
        <v>0.21537468742437688</v>
      </c>
      <c r="X11" s="78">
        <v>3343</v>
      </c>
      <c r="Y11" s="77">
        <f t="shared" si="8"/>
        <v>8.9887338334543307E-2</v>
      </c>
      <c r="Z11" s="128">
        <v>30649</v>
      </c>
      <c r="AA11" s="89">
        <v>2174</v>
      </c>
      <c r="AB11" s="77">
        <f t="shared" si="9"/>
        <v>7.0932167444288555E-2</v>
      </c>
      <c r="AC11" s="78">
        <v>6540</v>
      </c>
      <c r="AD11" s="77">
        <f t="shared" si="10"/>
        <v>0.21338379718751019</v>
      </c>
      <c r="AE11" s="78">
        <v>2779</v>
      </c>
      <c r="AF11" s="77">
        <f t="shared" si="11"/>
        <v>9.067180005872949E-2</v>
      </c>
      <c r="AG11" s="128">
        <v>17758</v>
      </c>
      <c r="AH11" s="89">
        <v>829</v>
      </c>
      <c r="AI11" s="77">
        <f t="shared" si="12"/>
        <v>4.6683185043360741E-2</v>
      </c>
      <c r="AJ11" s="78">
        <v>2691</v>
      </c>
      <c r="AK11" s="77">
        <f t="shared" si="13"/>
        <v>0.15153733528550511</v>
      </c>
      <c r="AL11" s="78">
        <v>1426</v>
      </c>
      <c r="AM11" s="77">
        <f t="shared" si="14"/>
        <v>8.0301835792318949E-2</v>
      </c>
      <c r="AN11" s="128">
        <v>7633</v>
      </c>
      <c r="AO11" s="89">
        <v>183</v>
      </c>
      <c r="AP11" s="77">
        <f t="shared" si="15"/>
        <v>2.3974846063146864E-2</v>
      </c>
      <c r="AQ11" s="78">
        <v>772</v>
      </c>
      <c r="AR11" s="77">
        <f t="shared" si="16"/>
        <v>0.1011397877636578</v>
      </c>
      <c r="AS11" s="78">
        <v>434</v>
      </c>
      <c r="AT11" s="77">
        <f t="shared" si="17"/>
        <v>5.6858378095113321E-2</v>
      </c>
      <c r="AU11" s="128">
        <v>2354</v>
      </c>
      <c r="AV11" s="89">
        <v>17</v>
      </c>
      <c r="AW11" s="77">
        <f t="shared" si="18"/>
        <v>7.2217502124044177E-3</v>
      </c>
      <c r="AX11" s="78">
        <v>130</v>
      </c>
      <c r="AY11" s="77">
        <f t="shared" si="19"/>
        <v>5.5225148683092605E-2</v>
      </c>
      <c r="AZ11" s="78">
        <v>79</v>
      </c>
      <c r="BA11" s="77">
        <f t="shared" si="20"/>
        <v>3.3559898045879354E-2</v>
      </c>
      <c r="BB11" s="128">
        <f t="shared" si="21"/>
        <v>96047</v>
      </c>
      <c r="BC11" s="79">
        <f t="shared" si="22"/>
        <v>5841</v>
      </c>
      <c r="BD11" s="77">
        <f t="shared" si="23"/>
        <v>6.0813976490676443E-2</v>
      </c>
      <c r="BE11" s="79">
        <f t="shared" si="24"/>
        <v>18192</v>
      </c>
      <c r="BF11" s="77">
        <f t="shared" si="25"/>
        <v>0.1894072693577103</v>
      </c>
      <c r="BG11" s="79">
        <f t="shared" si="26"/>
        <v>8093</v>
      </c>
      <c r="BH11" s="77">
        <f t="shared" si="27"/>
        <v>8.4260830635001616E-2</v>
      </c>
      <c r="BJ11" s="288"/>
      <c r="BK11" s="5" t="s">
        <v>191</v>
      </c>
      <c r="BL11" s="33">
        <f>(BB12-SUM(BC12,BE12,BG12))/BB12</f>
        <v>0.64655271308936557</v>
      </c>
      <c r="BM11" s="58">
        <v>5</v>
      </c>
      <c r="BN11" s="146" t="s">
        <v>24</v>
      </c>
      <c r="BO11" s="38">
        <f t="shared" si="29"/>
        <v>5.5155003324468085E-2</v>
      </c>
      <c r="BP11" s="38">
        <f t="shared" si="30"/>
        <v>0.19993558843085107</v>
      </c>
      <c r="BQ11" s="38">
        <f t="shared" si="31"/>
        <v>6.2687001329787231E-2</v>
      </c>
      <c r="BR11" s="38">
        <f t="shared" si="32"/>
        <v>0.68222240691489366</v>
      </c>
      <c r="BS11" s="38">
        <f t="shared" si="33"/>
        <v>5.5807627690092232E-2</v>
      </c>
      <c r="BT11" s="38">
        <f t="shared" si="34"/>
        <v>6.1451684726139232E-2</v>
      </c>
      <c r="BU11" s="38">
        <f t="shared" si="35"/>
        <v>0.2027840954547013</v>
      </c>
      <c r="BV11" s="38">
        <f t="shared" si="36"/>
        <v>0.21270595220424521</v>
      </c>
      <c r="BW11" s="38">
        <f t="shared" si="37"/>
        <v>6.3076448335371502E-2</v>
      </c>
      <c r="BX11" s="38">
        <f t="shared" si="38"/>
        <v>7.2287368264806293E-2</v>
      </c>
      <c r="BY11" s="38">
        <f t="shared" si="39"/>
        <v>0.67833182851983498</v>
      </c>
      <c r="BZ11" s="38">
        <f t="shared" si="40"/>
        <v>0.65355499480480927</v>
      </c>
    </row>
    <row r="12" spans="2:97" s="12" customFormat="1" ht="14.25" customHeight="1">
      <c r="B12" s="263"/>
      <c r="C12" s="284"/>
      <c r="D12" s="184" t="s">
        <v>191</v>
      </c>
      <c r="E12" s="174">
        <v>1</v>
      </c>
      <c r="F12" s="175">
        <v>0</v>
      </c>
      <c r="G12" s="67">
        <f t="shared" si="0"/>
        <v>0</v>
      </c>
      <c r="H12" s="68">
        <v>0</v>
      </c>
      <c r="I12" s="67">
        <f t="shared" si="1"/>
        <v>0</v>
      </c>
      <c r="J12" s="68">
        <v>0</v>
      </c>
      <c r="K12" s="67">
        <f t="shared" si="2"/>
        <v>0</v>
      </c>
      <c r="L12" s="174">
        <v>14</v>
      </c>
      <c r="M12" s="175">
        <v>0</v>
      </c>
      <c r="N12" s="67">
        <f t="shared" si="3"/>
        <v>0</v>
      </c>
      <c r="O12" s="68">
        <v>2</v>
      </c>
      <c r="P12" s="67">
        <f t="shared" si="4"/>
        <v>0.14285714285714285</v>
      </c>
      <c r="Q12" s="68">
        <v>0</v>
      </c>
      <c r="R12" s="67">
        <f t="shared" si="5"/>
        <v>0</v>
      </c>
      <c r="S12" s="174">
        <v>3897</v>
      </c>
      <c r="T12" s="175">
        <v>264</v>
      </c>
      <c r="U12" s="67">
        <f t="shared" si="6"/>
        <v>6.7744418783679747E-2</v>
      </c>
      <c r="V12" s="68">
        <v>801</v>
      </c>
      <c r="W12" s="67">
        <f t="shared" si="7"/>
        <v>0.20554272517321015</v>
      </c>
      <c r="X12" s="68">
        <v>345</v>
      </c>
      <c r="Y12" s="67">
        <f t="shared" si="8"/>
        <v>8.8529638183217865E-2</v>
      </c>
      <c r="Z12" s="174">
        <v>2687</v>
      </c>
      <c r="AA12" s="175">
        <v>217</v>
      </c>
      <c r="AB12" s="67">
        <f t="shared" si="9"/>
        <v>8.0759211016002974E-2</v>
      </c>
      <c r="AC12" s="68">
        <v>602</v>
      </c>
      <c r="AD12" s="67">
        <f t="shared" si="10"/>
        <v>0.22404168217342763</v>
      </c>
      <c r="AE12" s="68">
        <v>262</v>
      </c>
      <c r="AF12" s="67">
        <f t="shared" si="11"/>
        <v>9.7506512839598061E-2</v>
      </c>
      <c r="AG12" s="174">
        <v>1436</v>
      </c>
      <c r="AH12" s="175">
        <v>83</v>
      </c>
      <c r="AI12" s="67">
        <f t="shared" si="12"/>
        <v>5.7799442896935935E-2</v>
      </c>
      <c r="AJ12" s="68">
        <v>262</v>
      </c>
      <c r="AK12" s="67">
        <f t="shared" si="13"/>
        <v>0.18245125348189414</v>
      </c>
      <c r="AL12" s="68">
        <v>109</v>
      </c>
      <c r="AM12" s="67">
        <f t="shared" si="14"/>
        <v>7.5905292479108641E-2</v>
      </c>
      <c r="AN12" s="174">
        <v>550</v>
      </c>
      <c r="AO12" s="175">
        <v>14</v>
      </c>
      <c r="AP12" s="67">
        <f t="shared" si="15"/>
        <v>2.5454545454545455E-2</v>
      </c>
      <c r="AQ12" s="68">
        <v>66</v>
      </c>
      <c r="AR12" s="67">
        <f t="shared" si="16"/>
        <v>0.12</v>
      </c>
      <c r="AS12" s="68">
        <v>34</v>
      </c>
      <c r="AT12" s="67">
        <f t="shared" si="17"/>
        <v>6.1818181818181821E-2</v>
      </c>
      <c r="AU12" s="174">
        <v>132</v>
      </c>
      <c r="AV12" s="175">
        <v>1</v>
      </c>
      <c r="AW12" s="67">
        <f t="shared" si="18"/>
        <v>7.575757575757576E-3</v>
      </c>
      <c r="AX12" s="68">
        <v>14</v>
      </c>
      <c r="AY12" s="67">
        <f t="shared" si="19"/>
        <v>0.10606060606060606</v>
      </c>
      <c r="AZ12" s="68">
        <v>5</v>
      </c>
      <c r="BA12" s="67">
        <f t="shared" si="20"/>
        <v>3.787878787878788E-2</v>
      </c>
      <c r="BB12" s="174">
        <f t="shared" si="21"/>
        <v>8717</v>
      </c>
      <c r="BC12" s="69">
        <f t="shared" si="22"/>
        <v>579</v>
      </c>
      <c r="BD12" s="67">
        <f t="shared" si="23"/>
        <v>6.6421934151657674E-2</v>
      </c>
      <c r="BE12" s="69">
        <f t="shared" si="24"/>
        <v>1747</v>
      </c>
      <c r="BF12" s="67">
        <f t="shared" si="25"/>
        <v>0.20041298611907765</v>
      </c>
      <c r="BG12" s="69">
        <f t="shared" si="26"/>
        <v>755</v>
      </c>
      <c r="BH12" s="67">
        <f t="shared" si="27"/>
        <v>8.6612366639899047E-2</v>
      </c>
      <c r="BJ12" s="289"/>
      <c r="BK12" s="125" t="s">
        <v>74</v>
      </c>
      <c r="BL12" s="33">
        <f>(BB14-SUM(BC14,BE14,BG14))/BB14</f>
        <v>0.66894335450746711</v>
      </c>
      <c r="BM12" s="58">
        <v>6</v>
      </c>
      <c r="BN12" s="146" t="s">
        <v>34</v>
      </c>
      <c r="BO12" s="38">
        <f t="shared" si="29"/>
        <v>2.6043411268171768E-2</v>
      </c>
      <c r="BP12" s="38">
        <f t="shared" si="30"/>
        <v>0.15217391304347827</v>
      </c>
      <c r="BQ12" s="38">
        <f t="shared" si="31"/>
        <v>4.8167749715281032E-2</v>
      </c>
      <c r="BR12" s="38">
        <f t="shared" si="32"/>
        <v>0.77361492597306891</v>
      </c>
      <c r="BS12" s="38">
        <f t="shared" si="33"/>
        <v>2.6529033683861582E-2</v>
      </c>
      <c r="BT12" s="38">
        <f t="shared" si="34"/>
        <v>2.8571428571428571E-2</v>
      </c>
      <c r="BU12" s="38">
        <f t="shared" si="35"/>
        <v>0.15456085747435497</v>
      </c>
      <c r="BV12" s="38">
        <f t="shared" si="36"/>
        <v>0.16950672645739912</v>
      </c>
      <c r="BW12" s="38">
        <f t="shared" si="37"/>
        <v>4.859205510230391E-2</v>
      </c>
      <c r="BX12" s="38">
        <f t="shared" si="38"/>
        <v>5.7014734144778985E-2</v>
      </c>
      <c r="BY12" s="38">
        <f t="shared" si="39"/>
        <v>0.77031805373947959</v>
      </c>
      <c r="BZ12" s="38">
        <f t="shared" si="40"/>
        <v>0.74490711082639338</v>
      </c>
    </row>
    <row r="13" spans="2:97" s="12" customFormat="1" ht="14.25" customHeight="1">
      <c r="B13" s="263"/>
      <c r="C13" s="284"/>
      <c r="D13" s="179" t="s">
        <v>246</v>
      </c>
      <c r="E13" s="189">
        <v>3</v>
      </c>
      <c r="F13" s="238">
        <v>0</v>
      </c>
      <c r="G13" s="190">
        <f t="shared" ref="G13" si="69">IFERROR(F13/E13,"-")</f>
        <v>0</v>
      </c>
      <c r="H13" s="191">
        <v>0</v>
      </c>
      <c r="I13" s="190">
        <f t="shared" ref="I13" si="70">IFERROR(H13/E13,"-")</f>
        <v>0</v>
      </c>
      <c r="J13" s="191">
        <v>0</v>
      </c>
      <c r="K13" s="190">
        <f t="shared" ref="K13" si="71">IFERROR(J13/E13,"-")</f>
        <v>0</v>
      </c>
      <c r="L13" s="189">
        <v>13</v>
      </c>
      <c r="M13" s="238">
        <v>0</v>
      </c>
      <c r="N13" s="190">
        <f t="shared" ref="N13" si="72">IFERROR(M13/L13,"-")</f>
        <v>0</v>
      </c>
      <c r="O13" s="191">
        <v>0</v>
      </c>
      <c r="P13" s="190">
        <f t="shared" ref="P13" si="73">IFERROR(O13/L13,"-")</f>
        <v>0</v>
      </c>
      <c r="Q13" s="191">
        <v>0</v>
      </c>
      <c r="R13" s="190">
        <f t="shared" ref="R13" si="74">IFERROR(Q13/L13,"-")</f>
        <v>0</v>
      </c>
      <c r="S13" s="189">
        <v>320</v>
      </c>
      <c r="T13" s="238">
        <v>5</v>
      </c>
      <c r="U13" s="190">
        <f t="shared" ref="U13" si="75">IFERROR(T13/S13,"-")</f>
        <v>1.5625E-2</v>
      </c>
      <c r="V13" s="191">
        <v>11</v>
      </c>
      <c r="W13" s="190">
        <f t="shared" ref="W13" si="76">IFERROR(V13/S13,"-")</f>
        <v>3.4375000000000003E-2</v>
      </c>
      <c r="X13" s="191">
        <v>21</v>
      </c>
      <c r="Y13" s="190">
        <f t="shared" ref="Y13" si="77">IFERROR(X13/S13,"-")</f>
        <v>6.5625000000000003E-2</v>
      </c>
      <c r="Z13" s="189">
        <v>458</v>
      </c>
      <c r="AA13" s="238">
        <v>2</v>
      </c>
      <c r="AB13" s="190">
        <f t="shared" ref="AB13" si="78">IFERROR(AA13/Z13,"-")</f>
        <v>4.3668122270742356E-3</v>
      </c>
      <c r="AC13" s="191">
        <v>20</v>
      </c>
      <c r="AD13" s="190">
        <f t="shared" ref="AD13" si="79">IFERROR(AC13/Z13,"-")</f>
        <v>4.3668122270742356E-2</v>
      </c>
      <c r="AE13" s="191">
        <v>22</v>
      </c>
      <c r="AF13" s="190">
        <f t="shared" ref="AF13" si="80">IFERROR(AE13/Z13,"-")</f>
        <v>4.8034934497816595E-2</v>
      </c>
      <c r="AG13" s="189">
        <v>496</v>
      </c>
      <c r="AH13" s="238">
        <v>3</v>
      </c>
      <c r="AI13" s="190">
        <f t="shared" ref="AI13" si="81">IFERROR(AH13/AG13,"-")</f>
        <v>6.0483870967741934E-3</v>
      </c>
      <c r="AJ13" s="191">
        <v>13</v>
      </c>
      <c r="AK13" s="190">
        <f t="shared" ref="AK13" si="82">IFERROR(AJ13/AG13,"-")</f>
        <v>2.620967741935484E-2</v>
      </c>
      <c r="AL13" s="191">
        <v>14</v>
      </c>
      <c r="AM13" s="190">
        <f t="shared" ref="AM13" si="83">IFERROR(AL13/AG13,"-")</f>
        <v>2.8225806451612902E-2</v>
      </c>
      <c r="AN13" s="189">
        <v>407</v>
      </c>
      <c r="AO13" s="238">
        <v>2</v>
      </c>
      <c r="AP13" s="190">
        <f t="shared" ref="AP13" si="84">IFERROR(AO13/AN13,"-")</f>
        <v>4.9140049140049139E-3</v>
      </c>
      <c r="AQ13" s="191">
        <v>6</v>
      </c>
      <c r="AR13" s="190">
        <f t="shared" ref="AR13" si="85">IFERROR(AQ13/AN13,"-")</f>
        <v>1.4742014742014743E-2</v>
      </c>
      <c r="AS13" s="191">
        <v>4</v>
      </c>
      <c r="AT13" s="190">
        <f t="shared" ref="AT13" si="86">IFERROR(AS13/AN13,"-")</f>
        <v>9.8280098280098278E-3</v>
      </c>
      <c r="AU13" s="189">
        <v>273</v>
      </c>
      <c r="AV13" s="238">
        <v>0</v>
      </c>
      <c r="AW13" s="190">
        <f t="shared" ref="AW13" si="87">IFERROR(AV13/AU13,"-")</f>
        <v>0</v>
      </c>
      <c r="AX13" s="191">
        <v>4</v>
      </c>
      <c r="AY13" s="190">
        <f t="shared" ref="AY13" si="88">IFERROR(AX13/AU13,"-")</f>
        <v>1.4652014652014652E-2</v>
      </c>
      <c r="AZ13" s="191">
        <v>1</v>
      </c>
      <c r="BA13" s="190">
        <f t="shared" ref="BA13" si="89">IFERROR(AZ13/AU13,"-")</f>
        <v>3.663003663003663E-3</v>
      </c>
      <c r="BB13" s="189">
        <f t="shared" ref="BB13" si="90">SUM(E13,L13,S13,Z13,AG13,AN13,AU13,)</f>
        <v>1970</v>
      </c>
      <c r="BC13" s="192">
        <f t="shared" ref="BC13" si="91">SUM(F13,M13,T13,AA13,AH13,AO13,AV13,)</f>
        <v>12</v>
      </c>
      <c r="BD13" s="190">
        <f t="shared" ref="BD13" si="92">IFERROR(BC13/BB13,"-")</f>
        <v>6.0913705583756344E-3</v>
      </c>
      <c r="BE13" s="192">
        <f t="shared" ref="BE13" si="93">SUM(H13,O13,V13,AC13,AJ13,AQ13,AX13,)</f>
        <v>54</v>
      </c>
      <c r="BF13" s="190">
        <f t="shared" ref="BF13" si="94">IFERROR(BE13/BB13,"-")</f>
        <v>2.7411167512690356E-2</v>
      </c>
      <c r="BG13" s="192">
        <f t="shared" ref="BG13" si="95">SUM(J13,Q13,X13,AE13,AL13,AS13,AZ13,)</f>
        <v>62</v>
      </c>
      <c r="BH13" s="190">
        <f t="shared" ref="BH13" si="96">IFERROR(BG13/BB13,"-")</f>
        <v>3.1472081218274113E-2</v>
      </c>
      <c r="BJ13" s="287" t="s">
        <v>12</v>
      </c>
      <c r="BK13" s="5" t="s">
        <v>163</v>
      </c>
      <c r="BL13" s="33">
        <f>(BB15-SUM(BC15,BE15,BG15))/BB15</f>
        <v>0.73728956447303573</v>
      </c>
      <c r="BM13" s="58">
        <v>7</v>
      </c>
      <c r="BN13" s="146" t="s">
        <v>43</v>
      </c>
      <c r="BO13" s="38">
        <f t="shared" si="29"/>
        <v>4.3389588123928464E-2</v>
      </c>
      <c r="BP13" s="38">
        <f t="shared" si="30"/>
        <v>0.14702082537722128</v>
      </c>
      <c r="BQ13" s="38">
        <f t="shared" si="31"/>
        <v>7.2892882969992925E-2</v>
      </c>
      <c r="BR13" s="38">
        <f t="shared" si="32"/>
        <v>0.7366967035288573</v>
      </c>
      <c r="BS13" s="38">
        <f t="shared" si="33"/>
        <v>4.3858340281739586E-2</v>
      </c>
      <c r="BT13" s="38">
        <f t="shared" si="34"/>
        <v>5.0521857510210252E-2</v>
      </c>
      <c r="BU13" s="38">
        <f t="shared" si="35"/>
        <v>0.1488743581866854</v>
      </c>
      <c r="BV13" s="38">
        <f t="shared" si="36"/>
        <v>0.1612464075026471</v>
      </c>
      <c r="BW13" s="38">
        <f t="shared" si="37"/>
        <v>7.3682362750691177E-2</v>
      </c>
      <c r="BX13" s="38">
        <f t="shared" si="38"/>
        <v>8.0169414612010284E-2</v>
      </c>
      <c r="BY13" s="38">
        <f t="shared" si="39"/>
        <v>0.73358493878088382</v>
      </c>
      <c r="BZ13" s="38">
        <f t="shared" si="40"/>
        <v>0.70806232037513239</v>
      </c>
    </row>
    <row r="14" spans="2:97" s="12" customFormat="1" ht="14.25" customHeight="1">
      <c r="B14" s="264"/>
      <c r="C14" s="285"/>
      <c r="D14" s="145" t="s">
        <v>74</v>
      </c>
      <c r="E14" s="40">
        <v>80</v>
      </c>
      <c r="F14" s="35">
        <v>3</v>
      </c>
      <c r="G14" s="60">
        <f t="shared" si="0"/>
        <v>3.7499999999999999E-2</v>
      </c>
      <c r="H14" s="61">
        <v>11</v>
      </c>
      <c r="I14" s="60">
        <f t="shared" si="1"/>
        <v>0.13750000000000001</v>
      </c>
      <c r="J14" s="61">
        <v>5</v>
      </c>
      <c r="K14" s="60">
        <f t="shared" si="2"/>
        <v>6.25E-2</v>
      </c>
      <c r="L14" s="40">
        <v>413</v>
      </c>
      <c r="M14" s="35">
        <v>11</v>
      </c>
      <c r="N14" s="60">
        <f t="shared" si="3"/>
        <v>2.6634382566585957E-2</v>
      </c>
      <c r="O14" s="61">
        <v>40</v>
      </c>
      <c r="P14" s="60">
        <f t="shared" si="4"/>
        <v>9.6852300242130748E-2</v>
      </c>
      <c r="Q14" s="61">
        <v>27</v>
      </c>
      <c r="R14" s="60">
        <f t="shared" si="5"/>
        <v>6.5375302663438259E-2</v>
      </c>
      <c r="S14" s="40">
        <v>41408</v>
      </c>
      <c r="T14" s="35">
        <v>2893</v>
      </c>
      <c r="U14" s="60">
        <f t="shared" si="6"/>
        <v>6.9865726429675423E-2</v>
      </c>
      <c r="V14" s="61">
        <v>8822</v>
      </c>
      <c r="W14" s="60">
        <f t="shared" si="7"/>
        <v>0.21305061823802163</v>
      </c>
      <c r="X14" s="61">
        <v>3709</v>
      </c>
      <c r="Y14" s="60">
        <f t="shared" si="8"/>
        <v>8.9572063369397215E-2</v>
      </c>
      <c r="Z14" s="40">
        <v>33794</v>
      </c>
      <c r="AA14" s="35">
        <v>2393</v>
      </c>
      <c r="AB14" s="60">
        <f t="shared" si="9"/>
        <v>7.0811386636681073E-2</v>
      </c>
      <c r="AC14" s="61">
        <v>7162</v>
      </c>
      <c r="AD14" s="60">
        <f t="shared" si="10"/>
        <v>0.2119311120317216</v>
      </c>
      <c r="AE14" s="61">
        <v>3063</v>
      </c>
      <c r="AF14" s="60">
        <f t="shared" si="11"/>
        <v>9.0637391252885127E-2</v>
      </c>
      <c r="AG14" s="40">
        <v>19690</v>
      </c>
      <c r="AH14" s="35">
        <v>915</v>
      </c>
      <c r="AI14" s="60">
        <f t="shared" si="12"/>
        <v>4.6470289487049267E-2</v>
      </c>
      <c r="AJ14" s="61">
        <v>2966</v>
      </c>
      <c r="AK14" s="60">
        <f t="shared" si="13"/>
        <v>0.15063484002031488</v>
      </c>
      <c r="AL14" s="61">
        <v>1549</v>
      </c>
      <c r="AM14" s="60">
        <f t="shared" si="14"/>
        <v>7.8669375317420007E-2</v>
      </c>
      <c r="AN14" s="40">
        <v>8590</v>
      </c>
      <c r="AO14" s="35">
        <v>199</v>
      </c>
      <c r="AP14" s="60">
        <f t="shared" si="15"/>
        <v>2.3166472642607683E-2</v>
      </c>
      <c r="AQ14" s="61">
        <v>844</v>
      </c>
      <c r="AR14" s="60">
        <f t="shared" si="16"/>
        <v>9.8253783469150174E-2</v>
      </c>
      <c r="AS14" s="61">
        <v>472</v>
      </c>
      <c r="AT14" s="60">
        <f t="shared" si="17"/>
        <v>5.4947613504074504E-2</v>
      </c>
      <c r="AU14" s="40">
        <v>2759</v>
      </c>
      <c r="AV14" s="35">
        <v>18</v>
      </c>
      <c r="AW14" s="60">
        <f t="shared" si="18"/>
        <v>6.5241029358463209E-3</v>
      </c>
      <c r="AX14" s="61">
        <v>148</v>
      </c>
      <c r="AY14" s="60">
        <f t="shared" si="19"/>
        <v>5.3642624139180861E-2</v>
      </c>
      <c r="AZ14" s="61">
        <v>85</v>
      </c>
      <c r="BA14" s="60">
        <f t="shared" si="20"/>
        <v>3.0808263863718738E-2</v>
      </c>
      <c r="BB14" s="40">
        <f t="shared" si="21"/>
        <v>106734</v>
      </c>
      <c r="BC14" s="62">
        <f t="shared" si="22"/>
        <v>6432</v>
      </c>
      <c r="BD14" s="60">
        <f t="shared" si="23"/>
        <v>6.0261959637978528E-2</v>
      </c>
      <c r="BE14" s="62">
        <f t="shared" si="24"/>
        <v>19993</v>
      </c>
      <c r="BF14" s="60">
        <f t="shared" si="25"/>
        <v>0.1873161316918695</v>
      </c>
      <c r="BG14" s="62">
        <f t="shared" si="26"/>
        <v>8910</v>
      </c>
      <c r="BH14" s="60">
        <f t="shared" si="27"/>
        <v>8.3478554162684807E-2</v>
      </c>
      <c r="BJ14" s="288"/>
      <c r="BK14" s="5" t="s">
        <v>191</v>
      </c>
      <c r="BL14" s="33">
        <f>(BB16-SUM(BC16,BE16,BG16))/BB16</f>
        <v>0.72707587240776217</v>
      </c>
      <c r="BM14" s="58">
        <v>8</v>
      </c>
      <c r="BN14" s="146" t="s">
        <v>56</v>
      </c>
      <c r="BO14" s="38">
        <f t="shared" si="29"/>
        <v>2.4793591055918895E-2</v>
      </c>
      <c r="BP14" s="38">
        <f t="shared" si="30"/>
        <v>0.10180389464715869</v>
      </c>
      <c r="BQ14" s="38">
        <f t="shared" si="31"/>
        <v>7.5585208431659792E-2</v>
      </c>
      <c r="BR14" s="38">
        <f t="shared" si="32"/>
        <v>0.79781730586526267</v>
      </c>
      <c r="BS14" s="38">
        <f t="shared" si="33"/>
        <v>2.5547717814152743E-2</v>
      </c>
      <c r="BT14" s="38">
        <f t="shared" si="34"/>
        <v>2.5757648297984392E-2</v>
      </c>
      <c r="BU14" s="38">
        <f t="shared" si="35"/>
        <v>0.10447543331998126</v>
      </c>
      <c r="BV14" s="38">
        <f t="shared" si="36"/>
        <v>0.10891942356489683</v>
      </c>
      <c r="BW14" s="38">
        <f t="shared" si="37"/>
        <v>7.7006375048372974E-2</v>
      </c>
      <c r="BX14" s="38">
        <f t="shared" si="38"/>
        <v>8.6369512136735771E-2</v>
      </c>
      <c r="BY14" s="38">
        <f t="shared" si="39"/>
        <v>0.79297047381749297</v>
      </c>
      <c r="BZ14" s="38">
        <f t="shared" si="40"/>
        <v>0.77895341600038304</v>
      </c>
    </row>
    <row r="15" spans="2:97" s="12" customFormat="1" ht="14.25" customHeight="1">
      <c r="B15" s="262">
        <v>3</v>
      </c>
      <c r="C15" s="283" t="s">
        <v>12</v>
      </c>
      <c r="D15" s="143" t="s">
        <v>163</v>
      </c>
      <c r="E15" s="128">
        <v>181</v>
      </c>
      <c r="F15" s="89">
        <v>7</v>
      </c>
      <c r="G15" s="77">
        <f t="shared" si="0"/>
        <v>3.8674033149171269E-2</v>
      </c>
      <c r="H15" s="78">
        <v>33</v>
      </c>
      <c r="I15" s="77">
        <f t="shared" si="1"/>
        <v>0.18232044198895028</v>
      </c>
      <c r="J15" s="78">
        <v>2</v>
      </c>
      <c r="K15" s="77">
        <f t="shared" si="2"/>
        <v>1.1049723756906077E-2</v>
      </c>
      <c r="L15" s="128">
        <v>839</v>
      </c>
      <c r="M15" s="89">
        <v>19</v>
      </c>
      <c r="N15" s="77">
        <f t="shared" si="3"/>
        <v>2.2646007151370679E-2</v>
      </c>
      <c r="O15" s="78">
        <v>114</v>
      </c>
      <c r="P15" s="77">
        <f t="shared" si="4"/>
        <v>0.13587604290822408</v>
      </c>
      <c r="Q15" s="78">
        <v>37</v>
      </c>
      <c r="R15" s="77">
        <f t="shared" si="5"/>
        <v>4.4100119189511323E-2</v>
      </c>
      <c r="S15" s="128">
        <v>60621</v>
      </c>
      <c r="T15" s="89">
        <v>2923</v>
      </c>
      <c r="U15" s="77">
        <f t="shared" si="6"/>
        <v>4.821761435806074E-2</v>
      </c>
      <c r="V15" s="78">
        <v>11994</v>
      </c>
      <c r="W15" s="77">
        <f t="shared" si="7"/>
        <v>0.19785222942544664</v>
      </c>
      <c r="X15" s="78">
        <v>3601</v>
      </c>
      <c r="Y15" s="77">
        <f t="shared" si="8"/>
        <v>5.9401857442140514E-2</v>
      </c>
      <c r="Z15" s="128">
        <v>50782</v>
      </c>
      <c r="AA15" s="89">
        <v>2145</v>
      </c>
      <c r="AB15" s="77">
        <f t="shared" si="9"/>
        <v>4.223937615690599E-2</v>
      </c>
      <c r="AC15" s="78">
        <v>8884</v>
      </c>
      <c r="AD15" s="77">
        <f t="shared" si="10"/>
        <v>0.17494387775195935</v>
      </c>
      <c r="AE15" s="78">
        <v>3273</v>
      </c>
      <c r="AF15" s="77">
        <f t="shared" si="11"/>
        <v>6.4451971170887329E-2</v>
      </c>
      <c r="AG15" s="128">
        <v>27838</v>
      </c>
      <c r="AH15" s="89">
        <v>728</v>
      </c>
      <c r="AI15" s="77">
        <f t="shared" si="12"/>
        <v>2.6151303972986564E-2</v>
      </c>
      <c r="AJ15" s="78">
        <v>3586</v>
      </c>
      <c r="AK15" s="77">
        <f t="shared" si="13"/>
        <v>0.12881672533946403</v>
      </c>
      <c r="AL15" s="78">
        <v>1539</v>
      </c>
      <c r="AM15" s="77">
        <f t="shared" si="14"/>
        <v>5.5284143975860338E-2</v>
      </c>
      <c r="AN15" s="128">
        <v>10722</v>
      </c>
      <c r="AO15" s="89">
        <v>138</v>
      </c>
      <c r="AP15" s="77">
        <f t="shared" si="15"/>
        <v>1.2870733072188025E-2</v>
      </c>
      <c r="AQ15" s="78">
        <v>893</v>
      </c>
      <c r="AR15" s="77">
        <f t="shared" si="16"/>
        <v>8.3286700242492073E-2</v>
      </c>
      <c r="AS15" s="78">
        <v>370</v>
      </c>
      <c r="AT15" s="77">
        <f t="shared" si="17"/>
        <v>3.4508487222533107E-2</v>
      </c>
      <c r="AU15" s="128">
        <v>3221</v>
      </c>
      <c r="AV15" s="89">
        <v>23</v>
      </c>
      <c r="AW15" s="77">
        <f t="shared" si="18"/>
        <v>7.1406395529338713E-3</v>
      </c>
      <c r="AX15" s="78">
        <v>145</v>
      </c>
      <c r="AY15" s="77">
        <f t="shared" si="19"/>
        <v>4.5017075442409189E-2</v>
      </c>
      <c r="AZ15" s="78">
        <v>57</v>
      </c>
      <c r="BA15" s="77">
        <f t="shared" si="20"/>
        <v>1.769636758770568E-2</v>
      </c>
      <c r="BB15" s="128">
        <f t="shared" si="21"/>
        <v>154204</v>
      </c>
      <c r="BC15" s="79">
        <f t="shared" si="22"/>
        <v>5983</v>
      </c>
      <c r="BD15" s="77">
        <f t="shared" si="23"/>
        <v>3.8799252937666985E-2</v>
      </c>
      <c r="BE15" s="79">
        <f t="shared" si="24"/>
        <v>25649</v>
      </c>
      <c r="BF15" s="77">
        <f t="shared" si="25"/>
        <v>0.16633161266893207</v>
      </c>
      <c r="BG15" s="79">
        <f t="shared" si="26"/>
        <v>8879</v>
      </c>
      <c r="BH15" s="77">
        <f t="shared" si="27"/>
        <v>5.7579569920365233E-2</v>
      </c>
      <c r="BJ15" s="289"/>
      <c r="BK15" s="125" t="s">
        <v>74</v>
      </c>
      <c r="BL15" s="33">
        <f>(BB18-SUM(BC18,BE18,BG18))/BB18</f>
        <v>0.74147610248684781</v>
      </c>
      <c r="BM15" s="58">
        <v>9</v>
      </c>
      <c r="BN15" s="82" t="s">
        <v>227</v>
      </c>
      <c r="BO15" s="38">
        <f>INDEX($BD:$BD,(ROW()+($BM15)*3))</f>
        <v>4.088478876192473E-2</v>
      </c>
      <c r="BP15" s="38">
        <f>INDEX($BF:$BF,(ROW()+($BM15)*3))</f>
        <v>0.15268812910075097</v>
      </c>
      <c r="BQ15" s="38">
        <f t="shared" si="31"/>
        <v>6.9813647232663895E-2</v>
      </c>
      <c r="BR15" s="38">
        <f t="shared" si="32"/>
        <v>0.73661343490466036</v>
      </c>
      <c r="BS15" s="38">
        <f t="shared" si="33"/>
        <v>4.1487641147810637E-2</v>
      </c>
      <c r="BT15" s="38">
        <f t="shared" si="34"/>
        <v>4.6141494285444416E-2</v>
      </c>
      <c r="BU15" s="38">
        <f t="shared" si="35"/>
        <v>0.15538878688048283</v>
      </c>
      <c r="BV15" s="38">
        <f t="shared" si="36"/>
        <v>0.1634787947482762</v>
      </c>
      <c r="BW15" s="38">
        <f t="shared" si="37"/>
        <v>7.0602178556290404E-2</v>
      </c>
      <c r="BX15" s="38">
        <f t="shared" si="38"/>
        <v>7.8279965996032874E-2</v>
      </c>
      <c r="BY15" s="38">
        <f t="shared" si="39"/>
        <v>0.73252139341541611</v>
      </c>
      <c r="BZ15" s="38">
        <f t="shared" si="40"/>
        <v>0.71209974497024653</v>
      </c>
    </row>
    <row r="16" spans="2:97" s="12" customFormat="1" ht="14.25" customHeight="1">
      <c r="B16" s="263"/>
      <c r="C16" s="284"/>
      <c r="D16" s="181" t="s">
        <v>191</v>
      </c>
      <c r="E16" s="174">
        <v>9</v>
      </c>
      <c r="F16" s="175">
        <v>1</v>
      </c>
      <c r="G16" s="67">
        <f t="shared" si="0"/>
        <v>0.1111111111111111</v>
      </c>
      <c r="H16" s="68">
        <v>3</v>
      </c>
      <c r="I16" s="67">
        <f t="shared" si="1"/>
        <v>0.33333333333333331</v>
      </c>
      <c r="J16" s="68">
        <v>1</v>
      </c>
      <c r="K16" s="67">
        <f t="shared" si="2"/>
        <v>0.1111111111111111</v>
      </c>
      <c r="L16" s="174">
        <v>12</v>
      </c>
      <c r="M16" s="175">
        <v>0</v>
      </c>
      <c r="N16" s="67">
        <f t="shared" si="3"/>
        <v>0</v>
      </c>
      <c r="O16" s="68">
        <v>2</v>
      </c>
      <c r="P16" s="67">
        <f t="shared" si="4"/>
        <v>0.16666666666666666</v>
      </c>
      <c r="Q16" s="68">
        <v>0</v>
      </c>
      <c r="R16" s="67">
        <f t="shared" si="5"/>
        <v>0</v>
      </c>
      <c r="S16" s="174">
        <v>5347</v>
      </c>
      <c r="T16" s="175">
        <v>268</v>
      </c>
      <c r="U16" s="67">
        <f t="shared" si="6"/>
        <v>5.0121563493547787E-2</v>
      </c>
      <c r="V16" s="68">
        <v>968</v>
      </c>
      <c r="W16" s="67">
        <f t="shared" si="7"/>
        <v>0.18103609500654572</v>
      </c>
      <c r="X16" s="68">
        <v>337</v>
      </c>
      <c r="Y16" s="67">
        <f t="shared" si="8"/>
        <v>6.3025995885543293E-2</v>
      </c>
      <c r="Z16" s="174">
        <v>3754</v>
      </c>
      <c r="AA16" s="175">
        <v>177</v>
      </c>
      <c r="AB16" s="67">
        <f t="shared" si="9"/>
        <v>4.7149706979222161E-2</v>
      </c>
      <c r="AC16" s="68">
        <v>688</v>
      </c>
      <c r="AD16" s="67">
        <f t="shared" si="10"/>
        <v>0.18327117741076185</v>
      </c>
      <c r="AE16" s="68">
        <v>245</v>
      </c>
      <c r="AF16" s="67">
        <f t="shared" si="11"/>
        <v>6.5263718700053278E-2</v>
      </c>
      <c r="AG16" s="174">
        <v>1958</v>
      </c>
      <c r="AH16" s="175">
        <v>68</v>
      </c>
      <c r="AI16" s="67">
        <f t="shared" si="12"/>
        <v>3.472931562819203E-2</v>
      </c>
      <c r="AJ16" s="68">
        <v>283</v>
      </c>
      <c r="AK16" s="67">
        <f t="shared" si="13"/>
        <v>0.14453524004085802</v>
      </c>
      <c r="AL16" s="68">
        <v>108</v>
      </c>
      <c r="AM16" s="67">
        <f t="shared" si="14"/>
        <v>5.515832482124617E-2</v>
      </c>
      <c r="AN16" s="174">
        <v>739</v>
      </c>
      <c r="AO16" s="175">
        <v>14</v>
      </c>
      <c r="AP16" s="67">
        <f t="shared" si="15"/>
        <v>1.8944519621109608E-2</v>
      </c>
      <c r="AQ16" s="68">
        <v>63</v>
      </c>
      <c r="AR16" s="67">
        <f t="shared" si="16"/>
        <v>8.5250338294993233E-2</v>
      </c>
      <c r="AS16" s="68">
        <v>36</v>
      </c>
      <c r="AT16" s="67">
        <f t="shared" si="17"/>
        <v>4.8714479025710418E-2</v>
      </c>
      <c r="AU16" s="174">
        <v>188</v>
      </c>
      <c r="AV16" s="175">
        <v>0</v>
      </c>
      <c r="AW16" s="67">
        <f t="shared" si="18"/>
        <v>0</v>
      </c>
      <c r="AX16" s="68">
        <v>6</v>
      </c>
      <c r="AY16" s="67">
        <f t="shared" si="19"/>
        <v>3.1914893617021274E-2</v>
      </c>
      <c r="AZ16" s="68">
        <v>9</v>
      </c>
      <c r="BA16" s="67">
        <f t="shared" si="20"/>
        <v>4.7872340425531915E-2</v>
      </c>
      <c r="BB16" s="174">
        <f t="shared" si="21"/>
        <v>12007</v>
      </c>
      <c r="BC16" s="69">
        <f t="shared" si="22"/>
        <v>528</v>
      </c>
      <c r="BD16" s="67">
        <f t="shared" si="23"/>
        <v>4.3974348296826851E-2</v>
      </c>
      <c r="BE16" s="69">
        <f t="shared" si="24"/>
        <v>2013</v>
      </c>
      <c r="BF16" s="67">
        <f t="shared" si="25"/>
        <v>0.16765220288165236</v>
      </c>
      <c r="BG16" s="69">
        <f t="shared" si="26"/>
        <v>736</v>
      </c>
      <c r="BH16" s="67">
        <f t="shared" si="27"/>
        <v>6.1297576413758638E-2</v>
      </c>
      <c r="BJ16" s="287" t="s">
        <v>20</v>
      </c>
      <c r="BK16" s="5" t="s">
        <v>163</v>
      </c>
      <c r="BL16" s="33">
        <f>(BB19-SUM(BC19,BE19,BG19))/BB19</f>
        <v>0.70694984267999261</v>
      </c>
      <c r="BM16" s="58"/>
      <c r="BN16" s="2"/>
      <c r="BO16" s="2"/>
      <c r="BP16" s="2"/>
      <c r="BQ16" s="2"/>
      <c r="BR16" s="2"/>
      <c r="BS16" s="2"/>
      <c r="BT16" s="2"/>
      <c r="BU16" s="2"/>
      <c r="BV16" s="2"/>
      <c r="BW16" s="2"/>
      <c r="BX16" s="2"/>
      <c r="BY16" s="2"/>
      <c r="BZ16" s="2"/>
    </row>
    <row r="17" spans="2:78" s="12" customFormat="1" ht="14.25" customHeight="1">
      <c r="B17" s="263"/>
      <c r="C17" s="284"/>
      <c r="D17" s="181" t="s">
        <v>246</v>
      </c>
      <c r="E17" s="239">
        <v>5</v>
      </c>
      <c r="F17" s="240">
        <v>0</v>
      </c>
      <c r="G17" s="88">
        <f>IFERROR(F17/E17,"-")</f>
        <v>0</v>
      </c>
      <c r="H17" s="241">
        <v>0</v>
      </c>
      <c r="I17" s="88">
        <f>IFERROR(H17/E17,"-")</f>
        <v>0</v>
      </c>
      <c r="J17" s="241">
        <v>0</v>
      </c>
      <c r="K17" s="88">
        <f t="shared" ref="K17" si="97">IFERROR(J17/E17,"-")</f>
        <v>0</v>
      </c>
      <c r="L17" s="239">
        <v>20</v>
      </c>
      <c r="M17" s="240">
        <v>0</v>
      </c>
      <c r="N17" s="88">
        <f t="shared" ref="N17" si="98">IFERROR(M17/L17,"-")</f>
        <v>0</v>
      </c>
      <c r="O17" s="241">
        <v>0</v>
      </c>
      <c r="P17" s="88">
        <f t="shared" ref="P17" si="99">IFERROR(O17/L17,"-")</f>
        <v>0</v>
      </c>
      <c r="Q17" s="236">
        <v>0</v>
      </c>
      <c r="R17" s="168">
        <f t="shared" ref="R17" si="100">IFERROR(Q17/L17,"-")</f>
        <v>0</v>
      </c>
      <c r="S17" s="166">
        <v>711</v>
      </c>
      <c r="T17" s="235">
        <v>4</v>
      </c>
      <c r="U17" s="168">
        <f t="shared" ref="U17" si="101">IFERROR(T17/S17,"-")</f>
        <v>5.6258790436005627E-3</v>
      </c>
      <c r="V17" s="236">
        <v>22</v>
      </c>
      <c r="W17" s="168">
        <f t="shared" ref="W17" si="102">IFERROR(V17/S17,"-")</f>
        <v>3.0942334739803096E-2</v>
      </c>
      <c r="X17" s="236">
        <v>15</v>
      </c>
      <c r="Y17" s="168">
        <f t="shared" ref="Y17" si="103">IFERROR(X17/S17,"-")</f>
        <v>2.1097046413502109E-2</v>
      </c>
      <c r="Z17" s="166">
        <v>968</v>
      </c>
      <c r="AA17" s="235">
        <v>4</v>
      </c>
      <c r="AB17" s="168">
        <f t="shared" ref="AB17" si="104">IFERROR(AA17/Z17,"-")</f>
        <v>4.1322314049586778E-3</v>
      </c>
      <c r="AC17" s="236">
        <v>34</v>
      </c>
      <c r="AD17" s="168">
        <f t="shared" ref="AD17" si="105">IFERROR(AC17/Z17,"-")</f>
        <v>3.5123966942148761E-2</v>
      </c>
      <c r="AE17" s="236">
        <v>14</v>
      </c>
      <c r="AF17" s="168">
        <f t="shared" ref="AF17" si="106">IFERROR(AE17/Z17,"-")</f>
        <v>1.4462809917355372E-2</v>
      </c>
      <c r="AG17" s="166">
        <v>881</v>
      </c>
      <c r="AH17" s="235">
        <v>2</v>
      </c>
      <c r="AI17" s="168">
        <f t="shared" ref="AI17" si="107">IFERROR(AH17/AG17,"-")</f>
        <v>2.2701475595913734E-3</v>
      </c>
      <c r="AJ17" s="236">
        <v>14</v>
      </c>
      <c r="AK17" s="168">
        <f t="shared" ref="AK17" si="108">IFERROR(AJ17/AG17,"-")</f>
        <v>1.5891032917139614E-2</v>
      </c>
      <c r="AL17" s="236">
        <v>8</v>
      </c>
      <c r="AM17" s="168">
        <f t="shared" ref="AM17" si="109">IFERROR(AL17/AG17,"-")</f>
        <v>9.0805902383654935E-3</v>
      </c>
      <c r="AN17" s="166">
        <v>725</v>
      </c>
      <c r="AO17" s="235">
        <v>2</v>
      </c>
      <c r="AP17" s="168">
        <f t="shared" ref="AP17" si="110">IFERROR(AO17/AN17,"-")</f>
        <v>2.7586206896551722E-3</v>
      </c>
      <c r="AQ17" s="236">
        <v>12</v>
      </c>
      <c r="AR17" s="168">
        <f t="shared" ref="AR17" si="111">IFERROR(AQ17/AN17,"-")</f>
        <v>1.6551724137931035E-2</v>
      </c>
      <c r="AS17" s="236">
        <v>6</v>
      </c>
      <c r="AT17" s="168">
        <f t="shared" ref="AT17" si="112">IFERROR(AS17/AN17,"-")</f>
        <v>8.2758620689655175E-3</v>
      </c>
      <c r="AU17" s="166">
        <v>413</v>
      </c>
      <c r="AV17" s="235">
        <v>0</v>
      </c>
      <c r="AW17" s="168">
        <f t="shared" ref="AW17" si="113">IFERROR(AV17/AU17,"-")</f>
        <v>0</v>
      </c>
      <c r="AX17" s="236">
        <v>6</v>
      </c>
      <c r="AY17" s="168">
        <f t="shared" ref="AY17" si="114">IFERROR(AX17/AU17,"-")</f>
        <v>1.4527845036319613E-2</v>
      </c>
      <c r="AZ17" s="236">
        <v>1</v>
      </c>
      <c r="BA17" s="168">
        <f t="shared" ref="BA17" si="115">IFERROR(AZ17/AU17,"-")</f>
        <v>2.4213075060532689E-3</v>
      </c>
      <c r="BB17" s="166">
        <f t="shared" ref="BB17" si="116">SUM(E17,L17,S17,Z17,AG17,AN17,AU17,)</f>
        <v>3723</v>
      </c>
      <c r="BC17" s="167">
        <f t="shared" ref="BC17" si="117">SUM(F17,M17,T17,AA17,AH17,AO17,AV17,)</f>
        <v>12</v>
      </c>
      <c r="BD17" s="168">
        <f t="shared" ref="BD17" si="118">IFERROR(BC17/BB17,"-")</f>
        <v>3.2232070910556002E-3</v>
      </c>
      <c r="BE17" s="167">
        <f t="shared" ref="BE17" si="119">SUM(H17,O17,V17,AC17,AJ17,AQ17,AX17,)</f>
        <v>88</v>
      </c>
      <c r="BF17" s="168">
        <f t="shared" ref="BF17" si="120">IFERROR(BE17/BB17,"-")</f>
        <v>2.3636852001074401E-2</v>
      </c>
      <c r="BG17" s="167">
        <f t="shared" ref="BG17" si="121">SUM(J17,Q17,X17,AE17,AL17,AS17,AZ17,)</f>
        <v>44</v>
      </c>
      <c r="BH17" s="168">
        <f t="shared" ref="BH17" si="122">IFERROR(BG17/BB17,"-")</f>
        <v>1.18184260005372E-2</v>
      </c>
      <c r="BJ17" s="288"/>
      <c r="BK17" s="5" t="s">
        <v>191</v>
      </c>
      <c r="BL17" s="33">
        <f>(BB20-SUM(BC20,BE20,BG20))/BB20</f>
        <v>0.70087762067284254</v>
      </c>
      <c r="BM17" s="58"/>
      <c r="BN17" s="85"/>
      <c r="BO17" s="85"/>
      <c r="BP17" s="85"/>
      <c r="BQ17" s="85"/>
      <c r="BR17" s="85"/>
      <c r="BS17" s="85"/>
      <c r="BT17" s="85"/>
      <c r="BU17" s="85"/>
      <c r="BV17" s="85"/>
      <c r="BW17" s="85"/>
      <c r="BX17" s="85"/>
      <c r="BY17" s="85"/>
      <c r="BZ17" s="85"/>
    </row>
    <row r="18" spans="2:78" s="12" customFormat="1" ht="14.25" customHeight="1">
      <c r="B18" s="264"/>
      <c r="C18" s="285"/>
      <c r="D18" s="188" t="s">
        <v>74</v>
      </c>
      <c r="E18" s="40">
        <v>195</v>
      </c>
      <c r="F18" s="35">
        <v>8</v>
      </c>
      <c r="G18" s="60">
        <f t="shared" si="0"/>
        <v>4.1025641025641026E-2</v>
      </c>
      <c r="H18" s="61">
        <v>36</v>
      </c>
      <c r="I18" s="60">
        <f t="shared" si="1"/>
        <v>0.18461538461538463</v>
      </c>
      <c r="J18" s="61">
        <v>3</v>
      </c>
      <c r="K18" s="60">
        <f t="shared" si="2"/>
        <v>1.5384615384615385E-2</v>
      </c>
      <c r="L18" s="40">
        <v>871</v>
      </c>
      <c r="M18" s="35">
        <v>19</v>
      </c>
      <c r="N18" s="60">
        <f t="shared" si="3"/>
        <v>2.1814006888633754E-2</v>
      </c>
      <c r="O18" s="61">
        <v>116</v>
      </c>
      <c r="P18" s="60">
        <f t="shared" si="4"/>
        <v>0.13318025258323765</v>
      </c>
      <c r="Q18" s="34">
        <v>37</v>
      </c>
      <c r="R18" s="13">
        <f t="shared" si="5"/>
        <v>4.2479908151549943E-2</v>
      </c>
      <c r="S18" s="39">
        <v>66679</v>
      </c>
      <c r="T18" s="237">
        <v>3195</v>
      </c>
      <c r="U18" s="13">
        <f t="shared" si="6"/>
        <v>4.7916135514929736E-2</v>
      </c>
      <c r="V18" s="34">
        <v>12984</v>
      </c>
      <c r="W18" s="13">
        <f t="shared" si="7"/>
        <v>0.19472397606442807</v>
      </c>
      <c r="X18" s="34">
        <v>3953</v>
      </c>
      <c r="Y18" s="13">
        <f t="shared" si="8"/>
        <v>5.9284032453996008E-2</v>
      </c>
      <c r="Z18" s="39">
        <v>55504</v>
      </c>
      <c r="AA18" s="237">
        <v>2326</v>
      </c>
      <c r="AB18" s="13">
        <f t="shared" si="9"/>
        <v>4.1906889593542808E-2</v>
      </c>
      <c r="AC18" s="34">
        <v>9606</v>
      </c>
      <c r="AD18" s="13">
        <f t="shared" si="10"/>
        <v>0.17306860766791582</v>
      </c>
      <c r="AE18" s="34">
        <v>3532</v>
      </c>
      <c r="AF18" s="13">
        <f t="shared" si="11"/>
        <v>6.3635053329489766E-2</v>
      </c>
      <c r="AG18" s="39">
        <v>30677</v>
      </c>
      <c r="AH18" s="237">
        <v>798</v>
      </c>
      <c r="AI18" s="13">
        <f t="shared" si="12"/>
        <v>2.6012973889232977E-2</v>
      </c>
      <c r="AJ18" s="34">
        <v>3883</v>
      </c>
      <c r="AK18" s="13">
        <f t="shared" si="13"/>
        <v>0.1265769143006161</v>
      </c>
      <c r="AL18" s="34">
        <v>1655</v>
      </c>
      <c r="AM18" s="13">
        <f t="shared" si="14"/>
        <v>5.3949212765263876E-2</v>
      </c>
      <c r="AN18" s="39">
        <v>12186</v>
      </c>
      <c r="AO18" s="237">
        <v>154</v>
      </c>
      <c r="AP18" s="13">
        <f t="shared" si="15"/>
        <v>1.2637452814705399E-2</v>
      </c>
      <c r="AQ18" s="34">
        <v>968</v>
      </c>
      <c r="AR18" s="13">
        <f t="shared" si="16"/>
        <v>7.9435417692433938E-2</v>
      </c>
      <c r="AS18" s="34">
        <v>412</v>
      </c>
      <c r="AT18" s="13">
        <f t="shared" si="17"/>
        <v>3.3809289348432629E-2</v>
      </c>
      <c r="AU18" s="39">
        <v>3822</v>
      </c>
      <c r="AV18" s="237">
        <v>23</v>
      </c>
      <c r="AW18" s="13">
        <f t="shared" si="18"/>
        <v>6.0177917320774462E-3</v>
      </c>
      <c r="AX18" s="34">
        <v>157</v>
      </c>
      <c r="AY18" s="13">
        <f t="shared" si="19"/>
        <v>4.1077969649398222E-2</v>
      </c>
      <c r="AZ18" s="34">
        <v>67</v>
      </c>
      <c r="BA18" s="13">
        <f t="shared" si="20"/>
        <v>1.7530088958660386E-2</v>
      </c>
      <c r="BB18" s="39">
        <f t="shared" si="21"/>
        <v>169934</v>
      </c>
      <c r="BC18" s="75">
        <f t="shared" si="22"/>
        <v>6523</v>
      </c>
      <c r="BD18" s="13">
        <f t="shared" si="23"/>
        <v>3.8385490837619309E-2</v>
      </c>
      <c r="BE18" s="75">
        <f t="shared" si="24"/>
        <v>27750</v>
      </c>
      <c r="BF18" s="13">
        <f t="shared" si="25"/>
        <v>0.16329869243353301</v>
      </c>
      <c r="BG18" s="75">
        <f t="shared" si="26"/>
        <v>9659</v>
      </c>
      <c r="BH18" s="13">
        <f t="shared" si="27"/>
        <v>5.6839714241999836E-2</v>
      </c>
      <c r="BJ18" s="289"/>
      <c r="BK18" s="125" t="s">
        <v>74</v>
      </c>
      <c r="BL18" s="33">
        <f>(BB22-SUM(BC22,BE22,BG22))/BB22</f>
        <v>0.71201815965362147</v>
      </c>
      <c r="BM18" s="58"/>
      <c r="BN18" s="3"/>
      <c r="BO18" s="3"/>
      <c r="BP18" s="3"/>
      <c r="BQ18" s="3"/>
      <c r="BR18" s="3"/>
      <c r="BS18" s="3"/>
      <c r="BT18" s="3"/>
      <c r="BU18" s="3"/>
      <c r="BV18" s="3"/>
      <c r="BW18" s="3"/>
      <c r="BX18" s="3"/>
      <c r="BY18" s="3"/>
      <c r="BZ18" s="3"/>
    </row>
    <row r="19" spans="2:78" s="12" customFormat="1" ht="14.25" customHeight="1">
      <c r="B19" s="262">
        <v>4</v>
      </c>
      <c r="C19" s="283" t="s">
        <v>20</v>
      </c>
      <c r="D19" s="143" t="s">
        <v>163</v>
      </c>
      <c r="E19" s="128">
        <v>92</v>
      </c>
      <c r="F19" s="89">
        <v>2</v>
      </c>
      <c r="G19" s="77">
        <f t="shared" si="0"/>
        <v>2.1739130434782608E-2</v>
      </c>
      <c r="H19" s="78">
        <v>8</v>
      </c>
      <c r="I19" s="77">
        <f t="shared" si="1"/>
        <v>8.6956521739130432E-2</v>
      </c>
      <c r="J19" s="78">
        <v>6</v>
      </c>
      <c r="K19" s="77">
        <f t="shared" si="2"/>
        <v>6.5217391304347824E-2</v>
      </c>
      <c r="L19" s="128">
        <v>284</v>
      </c>
      <c r="M19" s="89">
        <v>6</v>
      </c>
      <c r="N19" s="77">
        <f t="shared" si="3"/>
        <v>2.1126760563380281E-2</v>
      </c>
      <c r="O19" s="78">
        <v>36</v>
      </c>
      <c r="P19" s="77">
        <f t="shared" si="4"/>
        <v>0.12676056338028169</v>
      </c>
      <c r="Q19" s="78">
        <v>19</v>
      </c>
      <c r="R19" s="77">
        <f t="shared" si="5"/>
        <v>6.6901408450704219E-2</v>
      </c>
      <c r="S19" s="128">
        <v>40843</v>
      </c>
      <c r="T19" s="89">
        <v>2518</v>
      </c>
      <c r="U19" s="77">
        <f t="shared" si="6"/>
        <v>6.1650711260191463E-2</v>
      </c>
      <c r="V19" s="78">
        <v>7453</v>
      </c>
      <c r="W19" s="77">
        <f t="shared" si="7"/>
        <v>0.18247924981024899</v>
      </c>
      <c r="X19" s="78">
        <v>3835</v>
      </c>
      <c r="Y19" s="77">
        <f t="shared" si="8"/>
        <v>9.389613887324634E-2</v>
      </c>
      <c r="Z19" s="128">
        <v>35616</v>
      </c>
      <c r="AA19" s="89">
        <v>2014</v>
      </c>
      <c r="AB19" s="77">
        <f t="shared" si="9"/>
        <v>5.6547619047619048E-2</v>
      </c>
      <c r="AC19" s="78">
        <v>5721</v>
      </c>
      <c r="AD19" s="77">
        <f t="shared" si="10"/>
        <v>0.1606300539083558</v>
      </c>
      <c r="AE19" s="78">
        <v>3574</v>
      </c>
      <c r="AF19" s="77">
        <f t="shared" si="11"/>
        <v>0.10034815813117699</v>
      </c>
      <c r="AG19" s="128">
        <v>21014</v>
      </c>
      <c r="AH19" s="89">
        <v>728</v>
      </c>
      <c r="AI19" s="77">
        <f t="shared" si="12"/>
        <v>3.4643570952698204E-2</v>
      </c>
      <c r="AJ19" s="78">
        <v>2533</v>
      </c>
      <c r="AK19" s="77">
        <f t="shared" si="13"/>
        <v>0.12053868849338537</v>
      </c>
      <c r="AL19" s="78">
        <v>1710</v>
      </c>
      <c r="AM19" s="77">
        <f t="shared" si="14"/>
        <v>8.1374321880650996E-2</v>
      </c>
      <c r="AN19" s="128">
        <v>7858</v>
      </c>
      <c r="AO19" s="89">
        <v>133</v>
      </c>
      <c r="AP19" s="77">
        <f t="shared" si="15"/>
        <v>1.6925426317129042E-2</v>
      </c>
      <c r="AQ19" s="78">
        <v>693</v>
      </c>
      <c r="AR19" s="77">
        <f t="shared" si="16"/>
        <v>8.8190379231356586E-2</v>
      </c>
      <c r="AS19" s="78">
        <v>437</v>
      </c>
      <c r="AT19" s="77">
        <f t="shared" si="17"/>
        <v>5.5612115041995418E-2</v>
      </c>
      <c r="AU19" s="128">
        <v>2353</v>
      </c>
      <c r="AV19" s="89">
        <v>16</v>
      </c>
      <c r="AW19" s="77">
        <f t="shared" si="18"/>
        <v>6.7998300042498936E-3</v>
      </c>
      <c r="AX19" s="78">
        <v>166</v>
      </c>
      <c r="AY19" s="77">
        <f t="shared" si="19"/>
        <v>7.0548236294092653E-2</v>
      </c>
      <c r="AZ19" s="78">
        <v>59</v>
      </c>
      <c r="BA19" s="77">
        <f t="shared" si="20"/>
        <v>2.5074373140671482E-2</v>
      </c>
      <c r="BB19" s="128">
        <f t="shared" si="21"/>
        <v>108060</v>
      </c>
      <c r="BC19" s="79">
        <f t="shared" si="22"/>
        <v>5417</v>
      </c>
      <c r="BD19" s="77">
        <f>IFERROR(BC19/BB19,"-")</f>
        <v>5.0129557653155653E-2</v>
      </c>
      <c r="BE19" s="79">
        <f t="shared" si="24"/>
        <v>16610</v>
      </c>
      <c r="BF19" s="77">
        <f t="shared" si="25"/>
        <v>0.15371090135110124</v>
      </c>
      <c r="BG19" s="79">
        <f t="shared" si="26"/>
        <v>9640</v>
      </c>
      <c r="BH19" s="77">
        <f t="shared" si="27"/>
        <v>8.9209698315750513E-2</v>
      </c>
      <c r="BJ19" s="287" t="s">
        <v>24</v>
      </c>
      <c r="BK19" s="5" t="s">
        <v>163</v>
      </c>
      <c r="BL19" s="33">
        <f>(BB23-SUM(BC23,BE23,BG23))/BB23</f>
        <v>0.67833182851983498</v>
      </c>
      <c r="BM19" s="58"/>
      <c r="BN19" s="3"/>
      <c r="BO19" s="3"/>
      <c r="BP19" s="3"/>
      <c r="BQ19" s="3"/>
      <c r="BR19" s="3"/>
      <c r="BS19" s="3"/>
      <c r="BT19" s="3"/>
      <c r="BU19" s="3"/>
      <c r="BV19" s="3"/>
      <c r="BW19" s="3"/>
      <c r="BX19" s="3"/>
      <c r="BY19" s="3"/>
      <c r="BZ19" s="3"/>
    </row>
    <row r="20" spans="2:78" s="12" customFormat="1" ht="14.25" customHeight="1">
      <c r="B20" s="263"/>
      <c r="C20" s="284"/>
      <c r="D20" s="184" t="s">
        <v>191</v>
      </c>
      <c r="E20" s="174">
        <v>1</v>
      </c>
      <c r="F20" s="175">
        <v>0</v>
      </c>
      <c r="G20" s="67">
        <f t="shared" si="0"/>
        <v>0</v>
      </c>
      <c r="H20" s="68">
        <v>0</v>
      </c>
      <c r="I20" s="67">
        <f t="shared" si="1"/>
        <v>0</v>
      </c>
      <c r="J20" s="68">
        <v>0</v>
      </c>
      <c r="K20" s="67">
        <f t="shared" si="2"/>
        <v>0</v>
      </c>
      <c r="L20" s="174">
        <v>4</v>
      </c>
      <c r="M20" s="175">
        <v>0</v>
      </c>
      <c r="N20" s="67">
        <f t="shared" si="3"/>
        <v>0</v>
      </c>
      <c r="O20" s="68">
        <v>0</v>
      </c>
      <c r="P20" s="67">
        <f t="shared" si="4"/>
        <v>0</v>
      </c>
      <c r="Q20" s="68">
        <v>0</v>
      </c>
      <c r="R20" s="67">
        <f t="shared" si="5"/>
        <v>0</v>
      </c>
      <c r="S20" s="174">
        <v>3896</v>
      </c>
      <c r="T20" s="175">
        <v>225</v>
      </c>
      <c r="U20" s="67">
        <f t="shared" si="6"/>
        <v>5.7751540041067764E-2</v>
      </c>
      <c r="V20" s="68">
        <v>608</v>
      </c>
      <c r="W20" s="67">
        <f t="shared" si="7"/>
        <v>0.15605749486652978</v>
      </c>
      <c r="X20" s="68">
        <v>402</v>
      </c>
      <c r="Y20" s="67">
        <f t="shared" si="8"/>
        <v>0.10318275154004107</v>
      </c>
      <c r="Z20" s="174">
        <v>2495</v>
      </c>
      <c r="AA20" s="175">
        <v>135</v>
      </c>
      <c r="AB20" s="67">
        <f t="shared" si="9"/>
        <v>5.410821643286573E-2</v>
      </c>
      <c r="AC20" s="68">
        <v>399</v>
      </c>
      <c r="AD20" s="67">
        <f t="shared" si="10"/>
        <v>0.15991983967935872</v>
      </c>
      <c r="AE20" s="68">
        <v>283</v>
      </c>
      <c r="AF20" s="67">
        <f t="shared" si="11"/>
        <v>0.11342685370741483</v>
      </c>
      <c r="AG20" s="174">
        <v>1211</v>
      </c>
      <c r="AH20" s="175">
        <v>39</v>
      </c>
      <c r="AI20" s="67">
        <f t="shared" si="12"/>
        <v>3.2204789430222959E-2</v>
      </c>
      <c r="AJ20" s="68">
        <v>148</v>
      </c>
      <c r="AK20" s="67">
        <f t="shared" si="13"/>
        <v>0.1222130470685384</v>
      </c>
      <c r="AL20" s="68">
        <v>119</v>
      </c>
      <c r="AM20" s="67">
        <f t="shared" si="14"/>
        <v>9.8265895953757232E-2</v>
      </c>
      <c r="AN20" s="174">
        <v>471</v>
      </c>
      <c r="AO20" s="175">
        <v>15</v>
      </c>
      <c r="AP20" s="67">
        <f t="shared" si="15"/>
        <v>3.1847133757961783E-2</v>
      </c>
      <c r="AQ20" s="68">
        <v>44</v>
      </c>
      <c r="AR20" s="67">
        <f t="shared" si="16"/>
        <v>9.3418259023354558E-2</v>
      </c>
      <c r="AS20" s="68">
        <v>22</v>
      </c>
      <c r="AT20" s="67">
        <f t="shared" si="17"/>
        <v>4.6709129511677279E-2</v>
      </c>
      <c r="AU20" s="174">
        <v>126</v>
      </c>
      <c r="AV20" s="175">
        <v>3</v>
      </c>
      <c r="AW20" s="67">
        <f t="shared" si="18"/>
        <v>2.3809523809523808E-2</v>
      </c>
      <c r="AX20" s="68">
        <v>7</v>
      </c>
      <c r="AY20" s="67">
        <f t="shared" si="19"/>
        <v>5.5555555555555552E-2</v>
      </c>
      <c r="AZ20" s="68">
        <v>5</v>
      </c>
      <c r="BA20" s="67">
        <f t="shared" si="20"/>
        <v>3.968253968253968E-2</v>
      </c>
      <c r="BB20" s="174">
        <f t="shared" si="21"/>
        <v>8204</v>
      </c>
      <c r="BC20" s="69">
        <f t="shared" si="22"/>
        <v>417</v>
      </c>
      <c r="BD20" s="67">
        <f>IFERROR(BC20/BB20,"-")</f>
        <v>5.0828863968795712E-2</v>
      </c>
      <c r="BE20" s="69">
        <f t="shared" si="24"/>
        <v>1206</v>
      </c>
      <c r="BF20" s="67">
        <f t="shared" si="25"/>
        <v>0.14700146270112141</v>
      </c>
      <c r="BG20" s="69">
        <f t="shared" si="26"/>
        <v>831</v>
      </c>
      <c r="BH20" s="67">
        <f t="shared" si="27"/>
        <v>0.10129205265724037</v>
      </c>
      <c r="BJ20" s="288"/>
      <c r="BK20" s="5" t="s">
        <v>191</v>
      </c>
      <c r="BL20" s="33">
        <f>(BB24-SUM(BC24,BE24,BG24))/BB24</f>
        <v>0.65355499480480927</v>
      </c>
      <c r="BM20" s="58"/>
      <c r="BN20" s="3"/>
      <c r="BO20" s="3"/>
      <c r="BP20" s="3"/>
      <c r="BQ20" s="3"/>
      <c r="BR20" s="3"/>
      <c r="BS20" s="3"/>
      <c r="BT20" s="3"/>
      <c r="BU20" s="3"/>
      <c r="BV20" s="3"/>
      <c r="BW20" s="3"/>
      <c r="BX20" s="3"/>
      <c r="BY20" s="3"/>
      <c r="BZ20" s="3"/>
    </row>
    <row r="21" spans="2:78" s="12" customFormat="1" ht="14.25" customHeight="1">
      <c r="B21" s="263"/>
      <c r="C21" s="284"/>
      <c r="D21" s="179" t="s">
        <v>246</v>
      </c>
      <c r="E21" s="166">
        <v>2</v>
      </c>
      <c r="F21" s="235">
        <v>0</v>
      </c>
      <c r="G21" s="168">
        <f t="shared" ref="G21" si="123">IFERROR(F21/E21,"-")</f>
        <v>0</v>
      </c>
      <c r="H21" s="236">
        <v>0</v>
      </c>
      <c r="I21" s="168">
        <f t="shared" ref="I21" si="124">IFERROR(H21/E21,"-")</f>
        <v>0</v>
      </c>
      <c r="J21" s="236">
        <v>0</v>
      </c>
      <c r="K21" s="168">
        <f t="shared" ref="K21" si="125">IFERROR(J21/E21,"-")</f>
        <v>0</v>
      </c>
      <c r="L21" s="166">
        <v>9</v>
      </c>
      <c r="M21" s="235">
        <v>0</v>
      </c>
      <c r="N21" s="168">
        <f t="shared" ref="N21" si="126">IFERROR(M21/L21,"-")</f>
        <v>0</v>
      </c>
      <c r="O21" s="236">
        <v>0</v>
      </c>
      <c r="P21" s="168">
        <f t="shared" ref="P21" si="127">IFERROR(O21/L21,"-")</f>
        <v>0</v>
      </c>
      <c r="Q21" s="236">
        <v>0</v>
      </c>
      <c r="R21" s="168">
        <f t="shared" ref="R21" si="128">IFERROR(Q21/L21,"-")</f>
        <v>0</v>
      </c>
      <c r="S21" s="166">
        <v>420</v>
      </c>
      <c r="T21" s="235">
        <v>2</v>
      </c>
      <c r="U21" s="168">
        <f t="shared" ref="U21" si="129">IFERROR(T21/S21,"-")</f>
        <v>4.7619047619047623E-3</v>
      </c>
      <c r="V21" s="236">
        <v>17</v>
      </c>
      <c r="W21" s="168">
        <f t="shared" ref="W21" si="130">IFERROR(V21/S21,"-")</f>
        <v>4.0476190476190478E-2</v>
      </c>
      <c r="X21" s="236">
        <v>13</v>
      </c>
      <c r="Y21" s="168">
        <f t="shared" ref="Y21" si="131">IFERROR(X21/S21,"-")</f>
        <v>3.0952380952380953E-2</v>
      </c>
      <c r="Z21" s="166">
        <v>743</v>
      </c>
      <c r="AA21" s="235">
        <v>3</v>
      </c>
      <c r="AB21" s="168">
        <f t="shared" ref="AB21" si="132">IFERROR(AA21/Z21,"-")</f>
        <v>4.0376850605652759E-3</v>
      </c>
      <c r="AC21" s="236">
        <v>14</v>
      </c>
      <c r="AD21" s="168">
        <f t="shared" ref="AD21" si="133">IFERROR(AC21/Z21,"-")</f>
        <v>1.8842530282637954E-2</v>
      </c>
      <c r="AE21" s="236">
        <v>21</v>
      </c>
      <c r="AF21" s="168">
        <f t="shared" ref="AF21" si="134">IFERROR(AE21/Z21,"-")</f>
        <v>2.826379542395693E-2</v>
      </c>
      <c r="AG21" s="166">
        <v>661</v>
      </c>
      <c r="AH21" s="235">
        <v>3</v>
      </c>
      <c r="AI21" s="168">
        <f t="shared" ref="AI21" si="135">IFERROR(AH21/AG21,"-")</f>
        <v>4.5385779122541605E-3</v>
      </c>
      <c r="AJ21" s="236">
        <v>17</v>
      </c>
      <c r="AK21" s="168">
        <f t="shared" ref="AK21" si="136">IFERROR(AJ21/AG21,"-")</f>
        <v>2.5718608169440244E-2</v>
      </c>
      <c r="AL21" s="236">
        <v>13</v>
      </c>
      <c r="AM21" s="168">
        <f t="shared" ref="AM21" si="137">IFERROR(AL21/AG21,"-")</f>
        <v>1.9667170953101363E-2</v>
      </c>
      <c r="AN21" s="166">
        <v>519</v>
      </c>
      <c r="AO21" s="235">
        <v>1</v>
      </c>
      <c r="AP21" s="168">
        <f t="shared" ref="AP21" si="138">IFERROR(AO21/AN21,"-")</f>
        <v>1.9267822736030828E-3</v>
      </c>
      <c r="AQ21" s="236">
        <v>9</v>
      </c>
      <c r="AR21" s="168">
        <f t="shared" ref="AR21" si="139">IFERROR(AQ21/AN21,"-")</f>
        <v>1.7341040462427744E-2</v>
      </c>
      <c r="AS21" s="236">
        <v>11</v>
      </c>
      <c r="AT21" s="168">
        <f t="shared" ref="AT21" si="140">IFERROR(AS21/AN21,"-")</f>
        <v>2.119460500963391E-2</v>
      </c>
      <c r="AU21" s="166">
        <v>327</v>
      </c>
      <c r="AV21" s="235">
        <v>0</v>
      </c>
      <c r="AW21" s="168">
        <f t="shared" ref="AW21" si="141">IFERROR(AV21/AU21,"-")</f>
        <v>0</v>
      </c>
      <c r="AX21" s="236">
        <v>7</v>
      </c>
      <c r="AY21" s="168">
        <f t="shared" ref="AY21" si="142">IFERROR(AX21/AU21,"-")</f>
        <v>2.1406727828746176E-2</v>
      </c>
      <c r="AZ21" s="236">
        <v>2</v>
      </c>
      <c r="BA21" s="168">
        <f t="shared" ref="BA21" si="143">IFERROR(AZ21/AU21,"-")</f>
        <v>6.1162079510703364E-3</v>
      </c>
      <c r="BB21" s="166">
        <f t="shared" ref="BB21" si="144">SUM(E21,L21,S21,Z21,AG21,AN21,AU21,)</f>
        <v>2681</v>
      </c>
      <c r="BC21" s="167">
        <f t="shared" ref="BC21" si="145">SUM(F21,M21,T21,AA21,AH21,AO21,AV21,)</f>
        <v>9</v>
      </c>
      <c r="BD21" s="168">
        <f>IFERROR(BC21/BB21,"-")</f>
        <v>3.3569563595673255E-3</v>
      </c>
      <c r="BE21" s="167">
        <f t="shared" ref="BE21" si="146">SUM(H21,O21,V21,AC21,AJ21,AQ21,AX21,)</f>
        <v>64</v>
      </c>
      <c r="BF21" s="168">
        <f t="shared" ref="BF21" si="147">IFERROR(BE21/BB21,"-")</f>
        <v>2.3871689668034317E-2</v>
      </c>
      <c r="BG21" s="167">
        <f t="shared" ref="BG21" si="148">SUM(J21,Q21,X21,AE21,AL21,AS21,AZ21,)</f>
        <v>60</v>
      </c>
      <c r="BH21" s="168">
        <f t="shared" ref="BH21" si="149">IFERROR(BG21/BB21,"-")</f>
        <v>2.2379709063782172E-2</v>
      </c>
      <c r="BJ21" s="289"/>
      <c r="BK21" s="125" t="s">
        <v>74</v>
      </c>
      <c r="BL21" s="33">
        <f>(BB26-SUM(BC26,BE26,BG26))/BB26</f>
        <v>0.68222240691489366</v>
      </c>
      <c r="BM21" s="58"/>
      <c r="BN21" s="3"/>
      <c r="BO21" s="3"/>
      <c r="BP21" s="3"/>
      <c r="BQ21" s="3"/>
      <c r="BR21" s="3"/>
      <c r="BS21" s="3"/>
      <c r="BT21" s="3"/>
      <c r="BU21" s="3"/>
      <c r="BV21" s="3"/>
      <c r="BW21" s="3"/>
      <c r="BX21" s="3"/>
      <c r="BY21" s="3"/>
      <c r="BZ21" s="3"/>
    </row>
    <row r="22" spans="2:78" s="12" customFormat="1" ht="14.25" customHeight="1">
      <c r="B22" s="264"/>
      <c r="C22" s="285"/>
      <c r="D22" s="145" t="s">
        <v>74</v>
      </c>
      <c r="E22" s="39">
        <v>95</v>
      </c>
      <c r="F22" s="237">
        <v>2</v>
      </c>
      <c r="G22" s="13">
        <f t="shared" si="0"/>
        <v>2.1052631578947368E-2</v>
      </c>
      <c r="H22" s="34">
        <v>8</v>
      </c>
      <c r="I22" s="13">
        <f t="shared" si="1"/>
        <v>8.4210526315789472E-2</v>
      </c>
      <c r="J22" s="34">
        <v>6</v>
      </c>
      <c r="K22" s="13">
        <f t="shared" si="2"/>
        <v>6.3157894736842107E-2</v>
      </c>
      <c r="L22" s="39">
        <v>297</v>
      </c>
      <c r="M22" s="237">
        <v>6</v>
      </c>
      <c r="N22" s="13">
        <f t="shared" si="3"/>
        <v>2.0202020202020204E-2</v>
      </c>
      <c r="O22" s="34">
        <v>36</v>
      </c>
      <c r="P22" s="13">
        <f t="shared" si="4"/>
        <v>0.12121212121212122</v>
      </c>
      <c r="Q22" s="34">
        <v>19</v>
      </c>
      <c r="R22" s="13">
        <f t="shared" si="5"/>
        <v>6.3973063973063973E-2</v>
      </c>
      <c r="S22" s="39">
        <v>45159</v>
      </c>
      <c r="T22" s="237">
        <v>2745</v>
      </c>
      <c r="U22" s="13">
        <f t="shared" si="6"/>
        <v>6.078522553643792E-2</v>
      </c>
      <c r="V22" s="34">
        <v>8078</v>
      </c>
      <c r="W22" s="13">
        <f t="shared" si="7"/>
        <v>0.17887907172435175</v>
      </c>
      <c r="X22" s="34">
        <v>4250</v>
      </c>
      <c r="Y22" s="13">
        <f t="shared" si="8"/>
        <v>9.4111915675723551E-2</v>
      </c>
      <c r="Z22" s="39">
        <v>38854</v>
      </c>
      <c r="AA22" s="237">
        <v>2152</v>
      </c>
      <c r="AB22" s="13">
        <f t="shared" si="9"/>
        <v>5.5386832758531943E-2</v>
      </c>
      <c r="AC22" s="34">
        <v>6134</v>
      </c>
      <c r="AD22" s="13">
        <f t="shared" si="10"/>
        <v>0.15787306326246975</v>
      </c>
      <c r="AE22" s="34">
        <v>3878</v>
      </c>
      <c r="AF22" s="13">
        <f t="shared" si="11"/>
        <v>9.9809543418952998E-2</v>
      </c>
      <c r="AG22" s="39">
        <v>22886</v>
      </c>
      <c r="AH22" s="237">
        <v>770</v>
      </c>
      <c r="AI22" s="13">
        <f t="shared" si="12"/>
        <v>3.3645023158262691E-2</v>
      </c>
      <c r="AJ22" s="34">
        <v>2698</v>
      </c>
      <c r="AK22" s="13">
        <f t="shared" si="13"/>
        <v>0.11788866555973083</v>
      </c>
      <c r="AL22" s="34">
        <v>1842</v>
      </c>
      <c r="AM22" s="13">
        <f t="shared" si="14"/>
        <v>8.048588656820764E-2</v>
      </c>
      <c r="AN22" s="39">
        <v>8848</v>
      </c>
      <c r="AO22" s="237">
        <v>149</v>
      </c>
      <c r="AP22" s="13">
        <f t="shared" si="15"/>
        <v>1.683996383363472E-2</v>
      </c>
      <c r="AQ22" s="34">
        <v>746</v>
      </c>
      <c r="AR22" s="13">
        <f t="shared" si="16"/>
        <v>8.4312839059674502E-2</v>
      </c>
      <c r="AS22" s="34">
        <v>470</v>
      </c>
      <c r="AT22" s="13">
        <f t="shared" si="17"/>
        <v>5.3119349005424955E-2</v>
      </c>
      <c r="AU22" s="39">
        <v>2806</v>
      </c>
      <c r="AV22" s="237">
        <v>19</v>
      </c>
      <c r="AW22" s="13">
        <f t="shared" si="18"/>
        <v>6.7712045616535998E-3</v>
      </c>
      <c r="AX22" s="34">
        <v>180</v>
      </c>
      <c r="AY22" s="13">
        <f t="shared" si="19"/>
        <v>6.4148253741981465E-2</v>
      </c>
      <c r="AZ22" s="34">
        <v>66</v>
      </c>
      <c r="BA22" s="13">
        <f t="shared" si="20"/>
        <v>2.3521026372059873E-2</v>
      </c>
      <c r="BB22" s="39">
        <f t="shared" si="21"/>
        <v>118945</v>
      </c>
      <c r="BC22" s="75">
        <f t="shared" si="22"/>
        <v>5843</v>
      </c>
      <c r="BD22" s="13">
        <f t="shared" si="23"/>
        <v>4.9123544495354998E-2</v>
      </c>
      <c r="BE22" s="75">
        <f t="shared" si="24"/>
        <v>17880</v>
      </c>
      <c r="BF22" s="13">
        <f t="shared" si="25"/>
        <v>0.150321577199546</v>
      </c>
      <c r="BG22" s="75">
        <f t="shared" si="26"/>
        <v>10531</v>
      </c>
      <c r="BH22" s="13">
        <f t="shared" si="27"/>
        <v>8.8536718651477581E-2</v>
      </c>
      <c r="BJ22" s="287" t="s">
        <v>34</v>
      </c>
      <c r="BK22" s="5" t="s">
        <v>163</v>
      </c>
      <c r="BL22" s="33">
        <f>(BB27-SUM(BC27,BE27,BG27))/BB27</f>
        <v>0.77031805373947959</v>
      </c>
      <c r="BM22" s="58"/>
      <c r="BN22" s="3"/>
      <c r="BO22" s="3"/>
      <c r="BP22" s="3"/>
      <c r="BQ22" s="3"/>
      <c r="BR22" s="3"/>
      <c r="BS22" s="3"/>
      <c r="BT22" s="3"/>
      <c r="BU22" s="3"/>
      <c r="BV22" s="3"/>
      <c r="BW22" s="3"/>
      <c r="BX22" s="3"/>
      <c r="BY22" s="3"/>
      <c r="BZ22" s="3"/>
    </row>
    <row r="23" spans="2:78" s="12" customFormat="1" ht="14.25" customHeight="1">
      <c r="B23" s="262">
        <v>5</v>
      </c>
      <c r="C23" s="283" t="s">
        <v>24</v>
      </c>
      <c r="D23" s="143" t="s">
        <v>163</v>
      </c>
      <c r="E23" s="128">
        <v>110</v>
      </c>
      <c r="F23" s="89">
        <v>7</v>
      </c>
      <c r="G23" s="77">
        <f t="shared" si="0"/>
        <v>6.363636363636363E-2</v>
      </c>
      <c r="H23" s="78">
        <v>15</v>
      </c>
      <c r="I23" s="77">
        <f t="shared" si="1"/>
        <v>0.13636363636363635</v>
      </c>
      <c r="J23" s="78">
        <v>7</v>
      </c>
      <c r="K23" s="77">
        <f t="shared" si="2"/>
        <v>6.363636363636363E-2</v>
      </c>
      <c r="L23" s="128">
        <v>423</v>
      </c>
      <c r="M23" s="89">
        <v>15</v>
      </c>
      <c r="N23" s="77">
        <f t="shared" si="3"/>
        <v>3.5460992907801421E-2</v>
      </c>
      <c r="O23" s="78">
        <v>63</v>
      </c>
      <c r="P23" s="77">
        <f t="shared" si="4"/>
        <v>0.14893617021276595</v>
      </c>
      <c r="Q23" s="78">
        <v>19</v>
      </c>
      <c r="R23" s="77">
        <f t="shared" si="5"/>
        <v>4.4917257683215132E-2</v>
      </c>
      <c r="S23" s="128">
        <v>33110</v>
      </c>
      <c r="T23" s="89">
        <v>2335</v>
      </c>
      <c r="U23" s="77">
        <f t="shared" si="6"/>
        <v>7.0522500755058892E-2</v>
      </c>
      <c r="V23" s="78">
        <v>7843</v>
      </c>
      <c r="W23" s="77">
        <f t="shared" si="7"/>
        <v>0.23687707641196012</v>
      </c>
      <c r="X23" s="78">
        <v>2304</v>
      </c>
      <c r="Y23" s="77">
        <f t="shared" si="8"/>
        <v>6.9586227725762603E-2</v>
      </c>
      <c r="Z23" s="128">
        <v>27826</v>
      </c>
      <c r="AA23" s="89">
        <v>1693</v>
      </c>
      <c r="AB23" s="77">
        <f t="shared" si="9"/>
        <v>6.0842377632430104E-2</v>
      </c>
      <c r="AC23" s="78">
        <v>6067</v>
      </c>
      <c r="AD23" s="77">
        <f t="shared" si="10"/>
        <v>0.2180334938546683</v>
      </c>
      <c r="AE23" s="78">
        <v>1871</v>
      </c>
      <c r="AF23" s="77">
        <f t="shared" si="11"/>
        <v>6.7239272622726942E-2</v>
      </c>
      <c r="AG23" s="128">
        <v>16643</v>
      </c>
      <c r="AH23" s="89">
        <v>668</v>
      </c>
      <c r="AI23" s="77">
        <f t="shared" si="12"/>
        <v>4.0136994532235772E-2</v>
      </c>
      <c r="AJ23" s="78">
        <v>2736</v>
      </c>
      <c r="AK23" s="77">
        <f t="shared" si="13"/>
        <v>0.16439343868292977</v>
      </c>
      <c r="AL23" s="78">
        <v>987</v>
      </c>
      <c r="AM23" s="77">
        <f t="shared" si="14"/>
        <v>5.9304211981013037E-2</v>
      </c>
      <c r="AN23" s="128">
        <v>7150</v>
      </c>
      <c r="AO23" s="89">
        <v>152</v>
      </c>
      <c r="AP23" s="77">
        <f t="shared" si="15"/>
        <v>2.1258741258741259E-2</v>
      </c>
      <c r="AQ23" s="78">
        <v>853</v>
      </c>
      <c r="AR23" s="77">
        <f t="shared" si="16"/>
        <v>0.11930069930069929</v>
      </c>
      <c r="AS23" s="78">
        <v>289</v>
      </c>
      <c r="AT23" s="77">
        <f t="shared" si="17"/>
        <v>4.0419580419580423E-2</v>
      </c>
      <c r="AU23" s="128">
        <v>2235</v>
      </c>
      <c r="AV23" s="89">
        <v>13</v>
      </c>
      <c r="AW23" s="77">
        <f t="shared" si="18"/>
        <v>5.8165548098434005E-3</v>
      </c>
      <c r="AX23" s="78">
        <v>166</v>
      </c>
      <c r="AY23" s="77">
        <f t="shared" si="19"/>
        <v>7.4272930648769581E-2</v>
      </c>
      <c r="AZ23" s="78">
        <v>42</v>
      </c>
      <c r="BA23" s="77">
        <f t="shared" si="20"/>
        <v>1.8791946308724831E-2</v>
      </c>
      <c r="BB23" s="128">
        <f t="shared" si="21"/>
        <v>87497</v>
      </c>
      <c r="BC23" s="79">
        <f t="shared" si="22"/>
        <v>4883</v>
      </c>
      <c r="BD23" s="77">
        <f t="shared" si="23"/>
        <v>5.5807627690092232E-2</v>
      </c>
      <c r="BE23" s="79">
        <f t="shared" si="24"/>
        <v>17743</v>
      </c>
      <c r="BF23" s="77">
        <f t="shared" si="25"/>
        <v>0.2027840954547013</v>
      </c>
      <c r="BG23" s="79">
        <f t="shared" si="26"/>
        <v>5519</v>
      </c>
      <c r="BH23" s="77">
        <f t="shared" si="27"/>
        <v>6.3076448335371502E-2</v>
      </c>
      <c r="BJ23" s="288"/>
      <c r="BK23" s="5" t="s">
        <v>191</v>
      </c>
      <c r="BL23" s="33">
        <f>(BB28-SUM(BC28,BE28,BG28))/BB28</f>
        <v>0.74490711082639338</v>
      </c>
      <c r="BM23" s="58"/>
      <c r="BN23" s="3"/>
      <c r="BO23" s="3"/>
      <c r="BP23" s="3"/>
      <c r="BQ23" s="3"/>
      <c r="BR23" s="3"/>
      <c r="BS23" s="3"/>
      <c r="BT23" s="3"/>
      <c r="BU23" s="3"/>
      <c r="BV23" s="3"/>
      <c r="BW23" s="3"/>
      <c r="BX23" s="3"/>
      <c r="BY23" s="3"/>
      <c r="BZ23" s="3"/>
    </row>
    <row r="24" spans="2:78" s="12" customFormat="1" ht="14.25" customHeight="1">
      <c r="B24" s="263"/>
      <c r="C24" s="284"/>
      <c r="D24" s="184" t="s">
        <v>191</v>
      </c>
      <c r="E24" s="174">
        <v>0</v>
      </c>
      <c r="F24" s="175">
        <v>0</v>
      </c>
      <c r="G24" s="67" t="str">
        <f t="shared" si="0"/>
        <v>-</v>
      </c>
      <c r="H24" s="68">
        <v>0</v>
      </c>
      <c r="I24" s="67" t="str">
        <f t="shared" si="1"/>
        <v>-</v>
      </c>
      <c r="J24" s="68">
        <v>0</v>
      </c>
      <c r="K24" s="67" t="str">
        <f t="shared" si="2"/>
        <v>-</v>
      </c>
      <c r="L24" s="174">
        <v>11</v>
      </c>
      <c r="M24" s="175">
        <v>0</v>
      </c>
      <c r="N24" s="67">
        <f t="shared" si="3"/>
        <v>0</v>
      </c>
      <c r="O24" s="68">
        <v>2</v>
      </c>
      <c r="P24" s="67">
        <f t="shared" si="4"/>
        <v>0.18181818181818182</v>
      </c>
      <c r="Q24" s="68">
        <v>1</v>
      </c>
      <c r="R24" s="67">
        <f t="shared" si="5"/>
        <v>9.0909090909090912E-2</v>
      </c>
      <c r="S24" s="174">
        <v>3258</v>
      </c>
      <c r="T24" s="175">
        <v>219</v>
      </c>
      <c r="U24" s="67">
        <f t="shared" si="6"/>
        <v>6.7219152854511965E-2</v>
      </c>
      <c r="V24" s="68">
        <v>738</v>
      </c>
      <c r="W24" s="67">
        <f t="shared" si="7"/>
        <v>0.22651933701657459</v>
      </c>
      <c r="X24" s="68">
        <v>252</v>
      </c>
      <c r="Y24" s="67">
        <f t="shared" si="8"/>
        <v>7.7348066298342538E-2</v>
      </c>
      <c r="Z24" s="174">
        <v>2044</v>
      </c>
      <c r="AA24" s="175">
        <v>149</v>
      </c>
      <c r="AB24" s="67">
        <f t="shared" si="9"/>
        <v>7.2896281800391385E-2</v>
      </c>
      <c r="AC24" s="68">
        <v>467</v>
      </c>
      <c r="AD24" s="67">
        <f t="shared" si="10"/>
        <v>0.22847358121330724</v>
      </c>
      <c r="AE24" s="68">
        <v>146</v>
      </c>
      <c r="AF24" s="67">
        <f t="shared" si="11"/>
        <v>7.1428571428571425E-2</v>
      </c>
      <c r="AG24" s="174">
        <v>948</v>
      </c>
      <c r="AH24" s="175">
        <v>38</v>
      </c>
      <c r="AI24" s="67">
        <f t="shared" si="12"/>
        <v>4.0084388185654012E-2</v>
      </c>
      <c r="AJ24" s="68">
        <v>174</v>
      </c>
      <c r="AK24" s="67">
        <f t="shared" si="13"/>
        <v>0.18354430379746836</v>
      </c>
      <c r="AL24" s="68">
        <v>62</v>
      </c>
      <c r="AM24" s="67">
        <f t="shared" si="14"/>
        <v>6.5400843881856546E-2</v>
      </c>
      <c r="AN24" s="174">
        <v>388</v>
      </c>
      <c r="AO24" s="175">
        <v>6</v>
      </c>
      <c r="AP24" s="67">
        <f t="shared" si="15"/>
        <v>1.5463917525773196E-2</v>
      </c>
      <c r="AQ24" s="68">
        <v>45</v>
      </c>
      <c r="AR24" s="67">
        <f t="shared" si="16"/>
        <v>0.11597938144329897</v>
      </c>
      <c r="AS24" s="68">
        <v>25</v>
      </c>
      <c r="AT24" s="67">
        <f t="shared" si="17"/>
        <v>6.4432989690721643E-2</v>
      </c>
      <c r="AU24" s="174">
        <v>88</v>
      </c>
      <c r="AV24" s="175">
        <v>2</v>
      </c>
      <c r="AW24" s="67">
        <f t="shared" si="18"/>
        <v>2.2727272727272728E-2</v>
      </c>
      <c r="AX24" s="68">
        <v>7</v>
      </c>
      <c r="AY24" s="67">
        <f t="shared" si="19"/>
        <v>7.9545454545454544E-2</v>
      </c>
      <c r="AZ24" s="68">
        <v>1</v>
      </c>
      <c r="BA24" s="67">
        <f t="shared" si="20"/>
        <v>1.1363636363636364E-2</v>
      </c>
      <c r="BB24" s="174">
        <f t="shared" si="21"/>
        <v>6737</v>
      </c>
      <c r="BC24" s="69">
        <f t="shared" si="22"/>
        <v>414</v>
      </c>
      <c r="BD24" s="67">
        <f t="shared" si="23"/>
        <v>6.1451684726139232E-2</v>
      </c>
      <c r="BE24" s="69">
        <f t="shared" si="24"/>
        <v>1433</v>
      </c>
      <c r="BF24" s="67">
        <f t="shared" si="25"/>
        <v>0.21270595220424521</v>
      </c>
      <c r="BG24" s="69">
        <f t="shared" si="26"/>
        <v>487</v>
      </c>
      <c r="BH24" s="67">
        <f t="shared" si="27"/>
        <v>7.2287368264806293E-2</v>
      </c>
      <c r="BJ24" s="289"/>
      <c r="BK24" s="125" t="s">
        <v>74</v>
      </c>
      <c r="BL24" s="33">
        <f>(BB30-SUM(BC30,BE30,BG30))/BB30</f>
        <v>0.77361492597306891</v>
      </c>
      <c r="BM24" s="58"/>
      <c r="BN24" s="3"/>
      <c r="BO24" s="3"/>
      <c r="BP24" s="3"/>
      <c r="BQ24" s="3"/>
      <c r="BR24" s="3"/>
      <c r="BS24" s="3"/>
      <c r="BT24" s="3"/>
      <c r="BU24" s="3"/>
      <c r="BV24" s="3"/>
      <c r="BW24" s="3"/>
      <c r="BX24" s="3"/>
      <c r="BY24" s="3"/>
      <c r="BZ24" s="3"/>
    </row>
    <row r="25" spans="2:78" s="12" customFormat="1" ht="14.25" customHeight="1">
      <c r="B25" s="263"/>
      <c r="C25" s="284"/>
      <c r="D25" s="179" t="s">
        <v>246</v>
      </c>
      <c r="E25" s="166">
        <v>0</v>
      </c>
      <c r="F25" s="235">
        <v>0</v>
      </c>
      <c r="G25" s="168" t="str">
        <f t="shared" ref="G25" si="150">IFERROR(F25/E25,"-")</f>
        <v>-</v>
      </c>
      <c r="H25" s="236">
        <v>0</v>
      </c>
      <c r="I25" s="168" t="str">
        <f t="shared" ref="I25" si="151">IFERROR(H25/E25,"-")</f>
        <v>-</v>
      </c>
      <c r="J25" s="236">
        <v>0</v>
      </c>
      <c r="K25" s="168" t="str">
        <f t="shared" ref="K25" si="152">IFERROR(J25/E25,"-")</f>
        <v>-</v>
      </c>
      <c r="L25" s="166">
        <v>12</v>
      </c>
      <c r="M25" s="235">
        <v>0</v>
      </c>
      <c r="N25" s="168">
        <f t="shared" ref="N25" si="153">IFERROR(M25/L25,"-")</f>
        <v>0</v>
      </c>
      <c r="O25" s="236">
        <v>0</v>
      </c>
      <c r="P25" s="168">
        <f t="shared" ref="P25" si="154">IFERROR(O25/L25,"-")</f>
        <v>0</v>
      </c>
      <c r="Q25" s="236">
        <v>0</v>
      </c>
      <c r="R25" s="168">
        <f t="shared" ref="R25" si="155">IFERROR(Q25/L25,"-")</f>
        <v>0</v>
      </c>
      <c r="S25" s="166">
        <v>286</v>
      </c>
      <c r="T25" s="235">
        <v>2</v>
      </c>
      <c r="U25" s="168">
        <f t="shared" ref="U25" si="156">IFERROR(T25/S25,"-")</f>
        <v>6.993006993006993E-3</v>
      </c>
      <c r="V25" s="236">
        <v>19</v>
      </c>
      <c r="W25" s="168">
        <f t="shared" ref="W25" si="157">IFERROR(V25/S25,"-")</f>
        <v>6.6433566433566432E-2</v>
      </c>
      <c r="X25" s="236">
        <v>6</v>
      </c>
      <c r="Y25" s="168">
        <f t="shared" ref="Y25" si="158">IFERROR(X25/S25,"-")</f>
        <v>2.097902097902098E-2</v>
      </c>
      <c r="Z25" s="166">
        <v>450</v>
      </c>
      <c r="AA25" s="235">
        <v>4</v>
      </c>
      <c r="AB25" s="168">
        <f t="shared" ref="AB25" si="159">IFERROR(AA25/Z25,"-")</f>
        <v>8.8888888888888889E-3</v>
      </c>
      <c r="AC25" s="236">
        <v>10</v>
      </c>
      <c r="AD25" s="168">
        <f t="shared" ref="AD25" si="160">IFERROR(AC25/Z25,"-")</f>
        <v>2.2222222222222223E-2</v>
      </c>
      <c r="AE25" s="236">
        <v>5</v>
      </c>
      <c r="AF25" s="168">
        <f t="shared" ref="AF25" si="161">IFERROR(AE25/Z25,"-")</f>
        <v>1.1111111111111112E-2</v>
      </c>
      <c r="AG25" s="166">
        <v>528</v>
      </c>
      <c r="AH25" s="235">
        <v>6</v>
      </c>
      <c r="AI25" s="168">
        <f t="shared" ref="AI25" si="162">IFERROR(AH25/AG25,"-")</f>
        <v>1.1363636363636364E-2</v>
      </c>
      <c r="AJ25" s="236">
        <v>21</v>
      </c>
      <c r="AK25" s="168">
        <f t="shared" ref="AK25" si="163">IFERROR(AJ25/AG25,"-")</f>
        <v>3.9772727272727272E-2</v>
      </c>
      <c r="AL25" s="236">
        <v>12</v>
      </c>
      <c r="AM25" s="168">
        <f t="shared" ref="AM25" si="164">IFERROR(AL25/AG25,"-")</f>
        <v>2.2727272727272728E-2</v>
      </c>
      <c r="AN25" s="166">
        <v>472</v>
      </c>
      <c r="AO25" s="235">
        <v>0</v>
      </c>
      <c r="AP25" s="168">
        <f t="shared" ref="AP25" si="165">IFERROR(AO25/AN25,"-")</f>
        <v>0</v>
      </c>
      <c r="AQ25" s="236">
        <v>12</v>
      </c>
      <c r="AR25" s="168">
        <f t="shared" ref="AR25" si="166">IFERROR(AQ25/AN25,"-")</f>
        <v>2.5423728813559324E-2</v>
      </c>
      <c r="AS25" s="236">
        <v>5</v>
      </c>
      <c r="AT25" s="168">
        <f t="shared" ref="AT25" si="167">IFERROR(AS25/AN25,"-")</f>
        <v>1.059322033898305E-2</v>
      </c>
      <c r="AU25" s="166">
        <v>274</v>
      </c>
      <c r="AV25" s="235">
        <v>0</v>
      </c>
      <c r="AW25" s="168">
        <f t="shared" ref="AW25" si="168">IFERROR(AV25/AU25,"-")</f>
        <v>0</v>
      </c>
      <c r="AX25" s="236">
        <v>7</v>
      </c>
      <c r="AY25" s="168">
        <f t="shared" ref="AY25" si="169">IFERROR(AX25/AU25,"-")</f>
        <v>2.5547445255474453E-2</v>
      </c>
      <c r="AZ25" s="236">
        <v>0</v>
      </c>
      <c r="BA25" s="168">
        <f t="shared" ref="BA25" si="170">IFERROR(AZ25/AU25,"-")</f>
        <v>0</v>
      </c>
      <c r="BB25" s="166">
        <f t="shared" ref="BB25" si="171">SUM(E25,L25,S25,Z25,AG25,AN25,AU25,)</f>
        <v>2022</v>
      </c>
      <c r="BC25" s="167">
        <f t="shared" ref="BC25" si="172">SUM(F25,M25,T25,AA25,AH25,AO25,AV25,)</f>
        <v>12</v>
      </c>
      <c r="BD25" s="168">
        <f t="shared" ref="BD25" si="173">IFERROR(BC25/BB25,"-")</f>
        <v>5.9347181008902079E-3</v>
      </c>
      <c r="BE25" s="167">
        <f t="shared" ref="BE25" si="174">SUM(H25,O25,V25,AC25,AJ25,AQ25,AX25,)</f>
        <v>69</v>
      </c>
      <c r="BF25" s="168">
        <f t="shared" ref="BF25" si="175">IFERROR(BE25/BB25,"-")</f>
        <v>3.4124629080118693E-2</v>
      </c>
      <c r="BG25" s="167">
        <f t="shared" ref="BG25" si="176">SUM(J25,Q25,X25,AE25,AL25,AS25,AZ25,)</f>
        <v>28</v>
      </c>
      <c r="BH25" s="168">
        <f t="shared" ref="BH25" si="177">IFERROR(BG25/BB25,"-")</f>
        <v>1.3847675568743818E-2</v>
      </c>
      <c r="BJ25" s="287" t="s">
        <v>43</v>
      </c>
      <c r="BK25" s="5" t="s">
        <v>163</v>
      </c>
      <c r="BL25" s="33">
        <f>(BB31-SUM(BC31,BE31,BG31))/BB31</f>
        <v>0.73358493878088382</v>
      </c>
      <c r="BM25" s="58"/>
      <c r="BN25" s="3"/>
      <c r="BO25" s="3"/>
      <c r="BP25" s="3"/>
      <c r="BQ25" s="3"/>
      <c r="BR25" s="3"/>
      <c r="BS25" s="3"/>
      <c r="BT25" s="3"/>
      <c r="BU25" s="3"/>
      <c r="BV25" s="3"/>
      <c r="BW25" s="3"/>
      <c r="BX25" s="3"/>
      <c r="BY25" s="3"/>
      <c r="BZ25" s="3"/>
    </row>
    <row r="26" spans="2:78" s="12" customFormat="1" ht="14.25" customHeight="1">
      <c r="B26" s="264"/>
      <c r="C26" s="285"/>
      <c r="D26" s="145" t="s">
        <v>74</v>
      </c>
      <c r="E26" s="39">
        <v>110</v>
      </c>
      <c r="F26" s="237">
        <v>7</v>
      </c>
      <c r="G26" s="13">
        <f t="shared" si="0"/>
        <v>6.363636363636363E-2</v>
      </c>
      <c r="H26" s="34">
        <v>15</v>
      </c>
      <c r="I26" s="13">
        <f t="shared" si="1"/>
        <v>0.13636363636363635</v>
      </c>
      <c r="J26" s="34">
        <v>7</v>
      </c>
      <c r="K26" s="13">
        <f t="shared" si="2"/>
        <v>6.363636363636363E-2</v>
      </c>
      <c r="L26" s="39">
        <v>446</v>
      </c>
      <c r="M26" s="237">
        <v>15</v>
      </c>
      <c r="N26" s="13">
        <f t="shared" si="3"/>
        <v>3.3632286995515695E-2</v>
      </c>
      <c r="O26" s="34">
        <v>65</v>
      </c>
      <c r="P26" s="13">
        <f t="shared" si="4"/>
        <v>0.14573991031390135</v>
      </c>
      <c r="Q26" s="34">
        <v>20</v>
      </c>
      <c r="R26" s="13">
        <f t="shared" si="5"/>
        <v>4.4843049327354258E-2</v>
      </c>
      <c r="S26" s="39">
        <v>36654</v>
      </c>
      <c r="T26" s="237">
        <v>2556</v>
      </c>
      <c r="U26" s="13">
        <f t="shared" si="6"/>
        <v>6.9733180553282037E-2</v>
      </c>
      <c r="V26" s="34">
        <v>8600</v>
      </c>
      <c r="W26" s="13">
        <f t="shared" si="7"/>
        <v>0.23462650733889889</v>
      </c>
      <c r="X26" s="34">
        <v>2562</v>
      </c>
      <c r="Y26" s="13">
        <f t="shared" si="8"/>
        <v>6.9896873465378956E-2</v>
      </c>
      <c r="Z26" s="39">
        <v>30320</v>
      </c>
      <c r="AA26" s="237">
        <v>1846</v>
      </c>
      <c r="AB26" s="13">
        <f t="shared" si="9"/>
        <v>6.0883905013192609E-2</v>
      </c>
      <c r="AC26" s="34">
        <v>6544</v>
      </c>
      <c r="AD26" s="13">
        <f t="shared" si="10"/>
        <v>0.21583113456464381</v>
      </c>
      <c r="AE26" s="34">
        <v>2022</v>
      </c>
      <c r="AF26" s="13">
        <f t="shared" si="11"/>
        <v>6.6688654353561999E-2</v>
      </c>
      <c r="AG26" s="39">
        <v>18119</v>
      </c>
      <c r="AH26" s="237">
        <v>712</v>
      </c>
      <c r="AI26" s="13">
        <f t="shared" si="12"/>
        <v>3.9295766874551573E-2</v>
      </c>
      <c r="AJ26" s="34">
        <v>2931</v>
      </c>
      <c r="AK26" s="13">
        <f t="shared" si="13"/>
        <v>0.16176389425464982</v>
      </c>
      <c r="AL26" s="34">
        <v>1061</v>
      </c>
      <c r="AM26" s="13">
        <f t="shared" si="14"/>
        <v>5.8557315525139354E-2</v>
      </c>
      <c r="AN26" s="39">
        <v>8010</v>
      </c>
      <c r="AO26" s="237">
        <v>158</v>
      </c>
      <c r="AP26" s="13">
        <f t="shared" si="15"/>
        <v>1.9725343320848941E-2</v>
      </c>
      <c r="AQ26" s="34">
        <v>910</v>
      </c>
      <c r="AR26" s="13">
        <f t="shared" si="16"/>
        <v>0.11360799001248439</v>
      </c>
      <c r="AS26" s="34">
        <v>319</v>
      </c>
      <c r="AT26" s="13">
        <f t="shared" si="17"/>
        <v>3.9825218476903873E-2</v>
      </c>
      <c r="AU26" s="39">
        <v>2597</v>
      </c>
      <c r="AV26" s="237">
        <v>15</v>
      </c>
      <c r="AW26" s="13">
        <f t="shared" si="18"/>
        <v>5.7758952637658838E-3</v>
      </c>
      <c r="AX26" s="34">
        <v>180</v>
      </c>
      <c r="AY26" s="13">
        <f t="shared" si="19"/>
        <v>6.9310743165190605E-2</v>
      </c>
      <c r="AZ26" s="34">
        <v>43</v>
      </c>
      <c r="BA26" s="13">
        <f t="shared" si="20"/>
        <v>1.6557566422795534E-2</v>
      </c>
      <c r="BB26" s="39">
        <f t="shared" si="21"/>
        <v>96256</v>
      </c>
      <c r="BC26" s="75">
        <f t="shared" si="22"/>
        <v>5309</v>
      </c>
      <c r="BD26" s="13">
        <f t="shared" si="23"/>
        <v>5.5155003324468085E-2</v>
      </c>
      <c r="BE26" s="75">
        <f t="shared" si="24"/>
        <v>19245</v>
      </c>
      <c r="BF26" s="13">
        <f t="shared" si="25"/>
        <v>0.19993558843085107</v>
      </c>
      <c r="BG26" s="75">
        <f t="shared" si="26"/>
        <v>6034</v>
      </c>
      <c r="BH26" s="13">
        <f t="shared" si="27"/>
        <v>6.2687001329787231E-2</v>
      </c>
      <c r="BJ26" s="288"/>
      <c r="BK26" s="5" t="s">
        <v>191</v>
      </c>
      <c r="BL26" s="33">
        <f>(BB32-SUM(BC32,BE32,BG32))/BB32</f>
        <v>0.70806232037513239</v>
      </c>
      <c r="BM26" s="58"/>
      <c r="BN26" s="3"/>
      <c r="BO26" s="3"/>
      <c r="BP26" s="3"/>
      <c r="BQ26" s="3"/>
      <c r="BR26" s="3"/>
      <c r="BS26" s="3"/>
      <c r="BT26" s="3"/>
      <c r="BU26" s="3"/>
      <c r="BV26" s="3"/>
      <c r="BW26" s="3"/>
      <c r="BX26" s="3"/>
      <c r="BY26" s="3"/>
      <c r="BZ26" s="3"/>
    </row>
    <row r="27" spans="2:78" s="12" customFormat="1" ht="14.25" customHeight="1">
      <c r="B27" s="262">
        <v>6</v>
      </c>
      <c r="C27" s="283" t="s">
        <v>34</v>
      </c>
      <c r="D27" s="143" t="s">
        <v>163</v>
      </c>
      <c r="E27" s="128">
        <v>347</v>
      </c>
      <c r="F27" s="89">
        <v>8</v>
      </c>
      <c r="G27" s="77">
        <f t="shared" si="0"/>
        <v>2.3054755043227664E-2</v>
      </c>
      <c r="H27" s="78">
        <v>41</v>
      </c>
      <c r="I27" s="77">
        <f t="shared" si="1"/>
        <v>0.11815561959654179</v>
      </c>
      <c r="J27" s="78">
        <v>11</v>
      </c>
      <c r="K27" s="77">
        <f t="shared" si="2"/>
        <v>3.1700288184438041E-2</v>
      </c>
      <c r="L27" s="128">
        <v>937</v>
      </c>
      <c r="M27" s="89">
        <v>12</v>
      </c>
      <c r="N27" s="77">
        <f t="shared" si="3"/>
        <v>1.2806830309498399E-2</v>
      </c>
      <c r="O27" s="78">
        <v>99</v>
      </c>
      <c r="P27" s="77">
        <f t="shared" si="4"/>
        <v>0.1056563500533618</v>
      </c>
      <c r="Q27" s="78">
        <v>24</v>
      </c>
      <c r="R27" s="77">
        <f t="shared" si="5"/>
        <v>2.5613660618996798E-2</v>
      </c>
      <c r="S27" s="128">
        <v>41366</v>
      </c>
      <c r="T27" s="89">
        <v>1403</v>
      </c>
      <c r="U27" s="77">
        <f t="shared" si="6"/>
        <v>3.3916743219068797E-2</v>
      </c>
      <c r="V27" s="78">
        <v>7487</v>
      </c>
      <c r="W27" s="77">
        <f t="shared" si="7"/>
        <v>0.18099405308707633</v>
      </c>
      <c r="X27" s="78">
        <v>2129</v>
      </c>
      <c r="Y27" s="77">
        <f t="shared" si="8"/>
        <v>5.1467388676691005E-2</v>
      </c>
      <c r="Z27" s="128">
        <v>34745</v>
      </c>
      <c r="AA27" s="89">
        <v>997</v>
      </c>
      <c r="AB27" s="77">
        <f t="shared" si="9"/>
        <v>2.8694776226795223E-2</v>
      </c>
      <c r="AC27" s="78">
        <v>5898</v>
      </c>
      <c r="AD27" s="77">
        <f t="shared" si="10"/>
        <v>0.16975104331558497</v>
      </c>
      <c r="AE27" s="78">
        <v>1913</v>
      </c>
      <c r="AF27" s="77">
        <f t="shared" si="11"/>
        <v>5.5058281767160745E-2</v>
      </c>
      <c r="AG27" s="128">
        <v>20272</v>
      </c>
      <c r="AH27" s="89">
        <v>371</v>
      </c>
      <c r="AI27" s="77">
        <f t="shared" si="12"/>
        <v>1.8301104972375689E-2</v>
      </c>
      <c r="AJ27" s="78">
        <v>2461</v>
      </c>
      <c r="AK27" s="77">
        <f t="shared" si="13"/>
        <v>0.12139897395422257</v>
      </c>
      <c r="AL27" s="78">
        <v>923</v>
      </c>
      <c r="AM27" s="77">
        <f t="shared" si="14"/>
        <v>4.553078137332281E-2</v>
      </c>
      <c r="AN27" s="128">
        <v>8261</v>
      </c>
      <c r="AO27" s="89">
        <v>86</v>
      </c>
      <c r="AP27" s="77">
        <f t="shared" si="15"/>
        <v>1.0410361941653554E-2</v>
      </c>
      <c r="AQ27" s="78">
        <v>654</v>
      </c>
      <c r="AR27" s="77">
        <f t="shared" si="16"/>
        <v>7.9167171044667722E-2</v>
      </c>
      <c r="AS27" s="78">
        <v>235</v>
      </c>
      <c r="AT27" s="77">
        <f t="shared" si="17"/>
        <v>2.8446919259169593E-2</v>
      </c>
      <c r="AU27" s="128">
        <v>2670</v>
      </c>
      <c r="AV27" s="89">
        <v>4</v>
      </c>
      <c r="AW27" s="77">
        <f t="shared" si="18"/>
        <v>1.4981273408239701E-3</v>
      </c>
      <c r="AX27" s="78">
        <v>145</v>
      </c>
      <c r="AY27" s="77">
        <f t="shared" si="19"/>
        <v>5.4307116104868915E-2</v>
      </c>
      <c r="AZ27" s="78">
        <v>42</v>
      </c>
      <c r="BA27" s="77">
        <f t="shared" si="20"/>
        <v>1.5730337078651686E-2</v>
      </c>
      <c r="BB27" s="128">
        <f t="shared" si="21"/>
        <v>108598</v>
      </c>
      <c r="BC27" s="79">
        <f t="shared" si="22"/>
        <v>2881</v>
      </c>
      <c r="BD27" s="77">
        <f t="shared" si="23"/>
        <v>2.6529033683861582E-2</v>
      </c>
      <c r="BE27" s="79">
        <f t="shared" si="24"/>
        <v>16785</v>
      </c>
      <c r="BF27" s="77">
        <f t="shared" si="25"/>
        <v>0.15456085747435497</v>
      </c>
      <c r="BG27" s="79">
        <f t="shared" si="26"/>
        <v>5277</v>
      </c>
      <c r="BH27" s="77">
        <f t="shared" si="27"/>
        <v>4.859205510230391E-2</v>
      </c>
      <c r="BJ27" s="289"/>
      <c r="BK27" s="125" t="s">
        <v>74</v>
      </c>
      <c r="BL27" s="33">
        <f>(BB34-SUM(BC34,BE34,BG34))/BB34</f>
        <v>0.7366967035288573</v>
      </c>
      <c r="BM27" s="58"/>
      <c r="BN27" s="3"/>
      <c r="BO27" s="3"/>
      <c r="BP27" s="3"/>
      <c r="BQ27" s="3"/>
      <c r="BR27" s="3"/>
      <c r="BS27" s="3"/>
      <c r="BT27" s="3"/>
      <c r="BU27" s="3"/>
      <c r="BV27" s="3"/>
      <c r="BW27" s="3"/>
      <c r="BX27" s="3"/>
      <c r="BY27" s="3"/>
      <c r="BZ27" s="3"/>
    </row>
    <row r="28" spans="2:78" s="12" customFormat="1" ht="14.25" customHeight="1">
      <c r="B28" s="263"/>
      <c r="C28" s="284"/>
      <c r="D28" s="184" t="s">
        <v>191</v>
      </c>
      <c r="E28" s="174">
        <v>5</v>
      </c>
      <c r="F28" s="175">
        <v>0</v>
      </c>
      <c r="G28" s="67">
        <f t="shared" si="0"/>
        <v>0</v>
      </c>
      <c r="H28" s="68">
        <v>0</v>
      </c>
      <c r="I28" s="67">
        <f t="shared" si="1"/>
        <v>0</v>
      </c>
      <c r="J28" s="68">
        <v>0</v>
      </c>
      <c r="K28" s="67">
        <f t="shared" si="2"/>
        <v>0</v>
      </c>
      <c r="L28" s="174">
        <v>20</v>
      </c>
      <c r="M28" s="175">
        <v>1</v>
      </c>
      <c r="N28" s="67">
        <f t="shared" si="3"/>
        <v>0.05</v>
      </c>
      <c r="O28" s="68">
        <v>5</v>
      </c>
      <c r="P28" s="67">
        <f t="shared" si="4"/>
        <v>0.25</v>
      </c>
      <c r="Q28" s="68">
        <v>1</v>
      </c>
      <c r="R28" s="67">
        <f t="shared" si="5"/>
        <v>0.05</v>
      </c>
      <c r="S28" s="174">
        <v>3814</v>
      </c>
      <c r="T28" s="175">
        <v>119</v>
      </c>
      <c r="U28" s="67">
        <f t="shared" si="6"/>
        <v>3.1200839014158363E-2</v>
      </c>
      <c r="V28" s="68">
        <v>690</v>
      </c>
      <c r="W28" s="67">
        <f t="shared" si="7"/>
        <v>0.18091242789722076</v>
      </c>
      <c r="X28" s="68">
        <v>205</v>
      </c>
      <c r="Y28" s="67">
        <f t="shared" si="8"/>
        <v>5.3749344520188778E-2</v>
      </c>
      <c r="Z28" s="174">
        <v>2186</v>
      </c>
      <c r="AA28" s="175">
        <v>66</v>
      </c>
      <c r="AB28" s="67">
        <f t="shared" si="9"/>
        <v>3.0192131747483988E-2</v>
      </c>
      <c r="AC28" s="68">
        <v>416</v>
      </c>
      <c r="AD28" s="67">
        <f t="shared" si="10"/>
        <v>0.19030192131747484</v>
      </c>
      <c r="AE28" s="68">
        <v>147</v>
      </c>
      <c r="AF28" s="67">
        <f t="shared" si="11"/>
        <v>6.7246111619396157E-2</v>
      </c>
      <c r="AG28" s="174">
        <v>1190</v>
      </c>
      <c r="AH28" s="175">
        <v>33</v>
      </c>
      <c r="AI28" s="67">
        <f t="shared" si="12"/>
        <v>2.7731092436974789E-2</v>
      </c>
      <c r="AJ28" s="68">
        <v>166</v>
      </c>
      <c r="AK28" s="67">
        <f t="shared" si="13"/>
        <v>0.13949579831932774</v>
      </c>
      <c r="AL28" s="68">
        <v>79</v>
      </c>
      <c r="AM28" s="67">
        <f t="shared" si="14"/>
        <v>6.638655462184874E-2</v>
      </c>
      <c r="AN28" s="174">
        <v>472</v>
      </c>
      <c r="AO28" s="175">
        <v>4</v>
      </c>
      <c r="AP28" s="67">
        <f t="shared" si="15"/>
        <v>8.4745762711864406E-3</v>
      </c>
      <c r="AQ28" s="68">
        <v>39</v>
      </c>
      <c r="AR28" s="67">
        <f t="shared" si="16"/>
        <v>8.2627118644067798E-2</v>
      </c>
      <c r="AS28" s="68">
        <v>11</v>
      </c>
      <c r="AT28" s="67">
        <f t="shared" si="17"/>
        <v>2.3305084745762712E-2</v>
      </c>
      <c r="AU28" s="174">
        <v>118</v>
      </c>
      <c r="AV28" s="175">
        <v>0</v>
      </c>
      <c r="AW28" s="67">
        <f t="shared" si="18"/>
        <v>0</v>
      </c>
      <c r="AX28" s="68">
        <v>7</v>
      </c>
      <c r="AY28" s="67">
        <f t="shared" si="19"/>
        <v>5.9322033898305086E-2</v>
      </c>
      <c r="AZ28" s="68">
        <v>2</v>
      </c>
      <c r="BA28" s="67">
        <f t="shared" si="20"/>
        <v>1.6949152542372881E-2</v>
      </c>
      <c r="BB28" s="174">
        <f t="shared" si="21"/>
        <v>7805</v>
      </c>
      <c r="BC28" s="69">
        <f t="shared" si="22"/>
        <v>223</v>
      </c>
      <c r="BD28" s="67">
        <f t="shared" si="23"/>
        <v>2.8571428571428571E-2</v>
      </c>
      <c r="BE28" s="69">
        <f t="shared" si="24"/>
        <v>1323</v>
      </c>
      <c r="BF28" s="67">
        <f t="shared" si="25"/>
        <v>0.16950672645739912</v>
      </c>
      <c r="BG28" s="69">
        <f t="shared" si="26"/>
        <v>445</v>
      </c>
      <c r="BH28" s="67">
        <f t="shared" si="27"/>
        <v>5.7014734144778985E-2</v>
      </c>
      <c r="BJ28" s="287" t="s">
        <v>56</v>
      </c>
      <c r="BK28" s="5" t="s">
        <v>163</v>
      </c>
      <c r="BL28" s="33">
        <f>(BB35-SUM(BC35,BE35,BG35))/BB35</f>
        <v>0.79297047381749297</v>
      </c>
      <c r="BM28" s="58"/>
      <c r="BN28" s="3"/>
      <c r="BO28" s="3"/>
      <c r="BP28" s="3"/>
      <c r="BQ28" s="3"/>
      <c r="BR28" s="3"/>
      <c r="BS28" s="3"/>
      <c r="BT28" s="3"/>
      <c r="BU28" s="3"/>
      <c r="BV28" s="3"/>
      <c r="BW28" s="3"/>
      <c r="BX28" s="3"/>
      <c r="BY28" s="3"/>
      <c r="BZ28" s="3"/>
    </row>
    <row r="29" spans="2:78" s="12" customFormat="1" ht="14.25" customHeight="1">
      <c r="B29" s="263"/>
      <c r="C29" s="284"/>
      <c r="D29" s="179" t="s">
        <v>246</v>
      </c>
      <c r="E29" s="166">
        <v>7</v>
      </c>
      <c r="F29" s="235">
        <v>1</v>
      </c>
      <c r="G29" s="168">
        <f t="shared" ref="G29" si="178">IFERROR(F29/E29,"-")</f>
        <v>0.14285714285714285</v>
      </c>
      <c r="H29" s="236">
        <v>0</v>
      </c>
      <c r="I29" s="168">
        <f t="shared" ref="I29" si="179">IFERROR(H29/E29,"-")</f>
        <v>0</v>
      </c>
      <c r="J29" s="236">
        <v>0</v>
      </c>
      <c r="K29" s="168">
        <f t="shared" ref="K29" si="180">IFERROR(J29/E29,"-")</f>
        <v>0</v>
      </c>
      <c r="L29" s="166">
        <v>39</v>
      </c>
      <c r="M29" s="235">
        <v>0</v>
      </c>
      <c r="N29" s="168">
        <f>IFERROR(M29/L29,"-")</f>
        <v>0</v>
      </c>
      <c r="O29" s="236">
        <v>0</v>
      </c>
      <c r="P29" s="168">
        <f t="shared" ref="P29" si="181">IFERROR(O29/L29,"-")</f>
        <v>0</v>
      </c>
      <c r="Q29" s="236">
        <v>0</v>
      </c>
      <c r="R29" s="168">
        <f t="shared" ref="R29" si="182">IFERROR(Q29/L29,"-")</f>
        <v>0</v>
      </c>
      <c r="S29" s="166">
        <v>389</v>
      </c>
      <c r="T29" s="235">
        <v>1</v>
      </c>
      <c r="U29" s="168">
        <f t="shared" ref="U29" si="183">IFERROR(T29/S29,"-")</f>
        <v>2.5706940874035988E-3</v>
      </c>
      <c r="V29" s="236">
        <v>16</v>
      </c>
      <c r="W29" s="168">
        <f t="shared" ref="W29" si="184">IFERROR(V29/S29,"-")</f>
        <v>4.1131105398457581E-2</v>
      </c>
      <c r="X29" s="236">
        <v>6</v>
      </c>
      <c r="Y29" s="168">
        <f t="shared" ref="Y29" si="185">IFERROR(X29/S29,"-")</f>
        <v>1.5424164524421594E-2</v>
      </c>
      <c r="Z29" s="166">
        <v>741</v>
      </c>
      <c r="AA29" s="235">
        <v>3</v>
      </c>
      <c r="AB29" s="168">
        <f t="shared" ref="AB29" si="186">IFERROR(AA29/Z29,"-")</f>
        <v>4.048582995951417E-3</v>
      </c>
      <c r="AC29" s="236">
        <v>22</v>
      </c>
      <c r="AD29" s="168">
        <f t="shared" ref="AD29" si="187">IFERROR(AC29/Z29,"-")</f>
        <v>2.9689608636977057E-2</v>
      </c>
      <c r="AE29" s="236">
        <v>9</v>
      </c>
      <c r="AF29" s="168">
        <f t="shared" ref="AF29" si="188">IFERROR(AE29/Z29,"-")</f>
        <v>1.2145748987854251E-2</v>
      </c>
      <c r="AG29" s="166">
        <v>728</v>
      </c>
      <c r="AH29" s="235">
        <v>1</v>
      </c>
      <c r="AI29" s="168">
        <f t="shared" ref="AI29" si="189">IFERROR(AH29/AG29,"-")</f>
        <v>1.3736263736263737E-3</v>
      </c>
      <c r="AJ29" s="236">
        <v>13</v>
      </c>
      <c r="AK29" s="168">
        <f t="shared" ref="AK29" si="190">IFERROR(AJ29/AG29,"-")</f>
        <v>1.7857142857142856E-2</v>
      </c>
      <c r="AL29" s="236">
        <v>11</v>
      </c>
      <c r="AM29" s="168">
        <f t="shared" ref="AM29" si="191">IFERROR(AL29/AG29,"-")</f>
        <v>1.510989010989011E-2</v>
      </c>
      <c r="AN29" s="166">
        <v>695</v>
      </c>
      <c r="AO29" s="235">
        <v>0</v>
      </c>
      <c r="AP29" s="168">
        <f t="shared" ref="AP29" si="192">IFERROR(AO29/AN29,"-")</f>
        <v>0</v>
      </c>
      <c r="AQ29" s="236">
        <v>9</v>
      </c>
      <c r="AR29" s="168">
        <f t="shared" ref="AR29" si="193">IFERROR(AQ29/AN29,"-")</f>
        <v>1.2949640287769784E-2</v>
      </c>
      <c r="AS29" s="236">
        <v>3</v>
      </c>
      <c r="AT29" s="168">
        <f t="shared" ref="AT29" si="194">IFERROR(AS29/AN29,"-")</f>
        <v>4.3165467625899279E-3</v>
      </c>
      <c r="AU29" s="166">
        <v>414</v>
      </c>
      <c r="AV29" s="235">
        <v>0</v>
      </c>
      <c r="AW29" s="168">
        <f t="shared" ref="AW29" si="195">IFERROR(AV29/AU29,"-")</f>
        <v>0</v>
      </c>
      <c r="AX29" s="236">
        <v>4</v>
      </c>
      <c r="AY29" s="168">
        <f t="shared" ref="AY29" si="196">IFERROR(AX29/AU29,"-")</f>
        <v>9.6618357487922701E-3</v>
      </c>
      <c r="AZ29" s="236">
        <v>1</v>
      </c>
      <c r="BA29" s="168">
        <f t="shared" ref="BA29" si="197">IFERROR(AZ29/AU29,"-")</f>
        <v>2.4154589371980675E-3</v>
      </c>
      <c r="BB29" s="166">
        <f t="shared" ref="BB29" si="198">SUM(E29,L29,S29,Z29,AG29,AN29,AU29,)</f>
        <v>3013</v>
      </c>
      <c r="BC29" s="167">
        <f t="shared" ref="BC29" si="199">SUM(F29,M29,T29,AA29,AH29,AO29,AV29,)</f>
        <v>6</v>
      </c>
      <c r="BD29" s="168">
        <f t="shared" ref="BD29" si="200">IFERROR(BC29/BB29,"-")</f>
        <v>1.9913707268503153E-3</v>
      </c>
      <c r="BE29" s="167">
        <f t="shared" ref="BE29" si="201">SUM(H29,O29,V29,AC29,AJ29,AQ29,AX29,)</f>
        <v>64</v>
      </c>
      <c r="BF29" s="168">
        <f t="shared" ref="BF29" si="202">IFERROR(BE29/BB29,"-")</f>
        <v>2.1241287753070031E-2</v>
      </c>
      <c r="BG29" s="167">
        <f t="shared" ref="BG29" si="203">SUM(J29,Q29,X29,AE29,AL29,AS29,AZ29,)</f>
        <v>30</v>
      </c>
      <c r="BH29" s="168">
        <f t="shared" ref="BH29" si="204">IFERROR(BG29/BB29,"-")</f>
        <v>9.9568536342515765E-3</v>
      </c>
      <c r="BJ29" s="288"/>
      <c r="BK29" s="5" t="s">
        <v>191</v>
      </c>
      <c r="BL29" s="36">
        <f>(BB36-SUM(BC36,BE36,BG36))/BB36</f>
        <v>0.77895341600038304</v>
      </c>
      <c r="BM29" s="58"/>
      <c r="BN29" s="3"/>
      <c r="BO29" s="3"/>
      <c r="BP29" s="3"/>
      <c r="BQ29" s="3"/>
      <c r="BR29" s="3"/>
      <c r="BS29" s="3"/>
      <c r="BT29" s="3"/>
      <c r="BU29" s="3"/>
      <c r="BV29" s="3"/>
      <c r="BW29" s="3"/>
      <c r="BX29" s="3"/>
      <c r="BY29" s="3"/>
      <c r="BZ29" s="3"/>
    </row>
    <row r="30" spans="2:78" s="12" customFormat="1" ht="14.25" customHeight="1">
      <c r="B30" s="264"/>
      <c r="C30" s="285"/>
      <c r="D30" s="145" t="s">
        <v>74</v>
      </c>
      <c r="E30" s="39">
        <v>359</v>
      </c>
      <c r="F30" s="237">
        <v>9</v>
      </c>
      <c r="G30" s="13">
        <f t="shared" si="0"/>
        <v>2.5069637883008356E-2</v>
      </c>
      <c r="H30" s="34">
        <v>41</v>
      </c>
      <c r="I30" s="13">
        <f t="shared" si="1"/>
        <v>0.11420612813370473</v>
      </c>
      <c r="J30" s="34">
        <v>11</v>
      </c>
      <c r="K30" s="13">
        <f t="shared" si="2"/>
        <v>3.0640668523676879E-2</v>
      </c>
      <c r="L30" s="39">
        <v>996</v>
      </c>
      <c r="M30" s="237">
        <v>13</v>
      </c>
      <c r="N30" s="13">
        <f t="shared" si="3"/>
        <v>1.3052208835341365E-2</v>
      </c>
      <c r="O30" s="34">
        <v>104</v>
      </c>
      <c r="P30" s="13">
        <f t="shared" si="4"/>
        <v>0.10441767068273092</v>
      </c>
      <c r="Q30" s="34">
        <v>25</v>
      </c>
      <c r="R30" s="13">
        <f t="shared" si="5"/>
        <v>2.5100401606425703E-2</v>
      </c>
      <c r="S30" s="39">
        <v>45569</v>
      </c>
      <c r="T30" s="237">
        <v>1523</v>
      </c>
      <c r="U30" s="13">
        <f t="shared" si="6"/>
        <v>3.342184379731835E-2</v>
      </c>
      <c r="V30" s="34">
        <v>8193</v>
      </c>
      <c r="W30" s="13">
        <f t="shared" si="7"/>
        <v>0.17979328051965152</v>
      </c>
      <c r="X30" s="34">
        <v>2340</v>
      </c>
      <c r="Y30" s="13">
        <f t="shared" si="8"/>
        <v>5.1350698940068905E-2</v>
      </c>
      <c r="Z30" s="39">
        <v>37672</v>
      </c>
      <c r="AA30" s="237">
        <v>1066</v>
      </c>
      <c r="AB30" s="13">
        <f t="shared" si="9"/>
        <v>2.8296878318114248E-2</v>
      </c>
      <c r="AC30" s="34">
        <v>6336</v>
      </c>
      <c r="AD30" s="13">
        <f t="shared" si="10"/>
        <v>0.16818857506901677</v>
      </c>
      <c r="AE30" s="34">
        <v>2069</v>
      </c>
      <c r="AF30" s="13">
        <f t="shared" si="11"/>
        <v>5.4921427054576345E-2</v>
      </c>
      <c r="AG30" s="39">
        <v>22190</v>
      </c>
      <c r="AH30" s="237">
        <v>405</v>
      </c>
      <c r="AI30" s="13">
        <f t="shared" si="12"/>
        <v>1.8251464623704371E-2</v>
      </c>
      <c r="AJ30" s="34">
        <v>2640</v>
      </c>
      <c r="AK30" s="13">
        <f t="shared" si="13"/>
        <v>0.11897251013970257</v>
      </c>
      <c r="AL30" s="34">
        <v>1013</v>
      </c>
      <c r="AM30" s="13">
        <f t="shared" si="14"/>
        <v>4.5651194231635869E-2</v>
      </c>
      <c r="AN30" s="39">
        <v>9428</v>
      </c>
      <c r="AO30" s="237">
        <v>90</v>
      </c>
      <c r="AP30" s="13">
        <f t="shared" si="15"/>
        <v>9.5460330929147217E-3</v>
      </c>
      <c r="AQ30" s="34">
        <v>702</v>
      </c>
      <c r="AR30" s="13">
        <f t="shared" si="16"/>
        <v>7.4459058124734828E-2</v>
      </c>
      <c r="AS30" s="34">
        <v>249</v>
      </c>
      <c r="AT30" s="13">
        <f t="shared" si="17"/>
        <v>2.6410691557064065E-2</v>
      </c>
      <c r="AU30" s="39">
        <v>3202</v>
      </c>
      <c r="AV30" s="237">
        <v>4</v>
      </c>
      <c r="AW30" s="13">
        <f t="shared" si="18"/>
        <v>1.2492192379762648E-3</v>
      </c>
      <c r="AX30" s="34">
        <v>156</v>
      </c>
      <c r="AY30" s="13">
        <f t="shared" si="19"/>
        <v>4.8719550281074331E-2</v>
      </c>
      <c r="AZ30" s="34">
        <v>45</v>
      </c>
      <c r="BA30" s="13">
        <f t="shared" si="20"/>
        <v>1.4053716427232979E-2</v>
      </c>
      <c r="BB30" s="39">
        <f t="shared" si="21"/>
        <v>119416</v>
      </c>
      <c r="BC30" s="75">
        <f t="shared" si="22"/>
        <v>3110</v>
      </c>
      <c r="BD30" s="13">
        <f t="shared" si="23"/>
        <v>2.6043411268171768E-2</v>
      </c>
      <c r="BE30" s="75">
        <f t="shared" si="24"/>
        <v>18172</v>
      </c>
      <c r="BF30" s="13">
        <f t="shared" si="25"/>
        <v>0.15217391304347827</v>
      </c>
      <c r="BG30" s="75">
        <f t="shared" si="26"/>
        <v>5752</v>
      </c>
      <c r="BH30" s="13">
        <f t="shared" si="27"/>
        <v>4.8167749715281032E-2</v>
      </c>
      <c r="BJ30" s="289"/>
      <c r="BK30" s="125" t="s">
        <v>74</v>
      </c>
      <c r="BL30" s="36">
        <f>(BB38-SUM(BC38,BE38,BG38))/BB38</f>
        <v>0.79781730586526267</v>
      </c>
      <c r="BM30" s="58"/>
      <c r="BN30" s="3"/>
      <c r="BO30" s="3"/>
      <c r="BP30" s="3"/>
      <c r="BQ30" s="3"/>
      <c r="BR30" s="3"/>
      <c r="BS30" s="3"/>
      <c r="BT30" s="3"/>
      <c r="BU30" s="3"/>
      <c r="BV30" s="3"/>
      <c r="BW30" s="3"/>
      <c r="BX30" s="3"/>
      <c r="BY30" s="3"/>
      <c r="BZ30" s="3"/>
    </row>
    <row r="31" spans="2:78" s="12" customFormat="1" ht="14.25" customHeight="1">
      <c r="B31" s="262">
        <v>7</v>
      </c>
      <c r="C31" s="283" t="s">
        <v>43</v>
      </c>
      <c r="D31" s="143" t="s">
        <v>163</v>
      </c>
      <c r="E31" s="128">
        <v>396</v>
      </c>
      <c r="F31" s="89">
        <v>14</v>
      </c>
      <c r="G31" s="77">
        <f t="shared" si="0"/>
        <v>3.5353535353535352E-2</v>
      </c>
      <c r="H31" s="78">
        <v>50</v>
      </c>
      <c r="I31" s="77">
        <f t="shared" si="1"/>
        <v>0.12626262626262627</v>
      </c>
      <c r="J31" s="78">
        <v>12</v>
      </c>
      <c r="K31" s="77">
        <f t="shared" si="2"/>
        <v>3.0303030303030304E-2</v>
      </c>
      <c r="L31" s="128">
        <v>958</v>
      </c>
      <c r="M31" s="89">
        <v>28</v>
      </c>
      <c r="N31" s="77">
        <f t="shared" si="3"/>
        <v>2.9227557411273485E-2</v>
      </c>
      <c r="O31" s="78">
        <v>88</v>
      </c>
      <c r="P31" s="77">
        <f t="shared" si="4"/>
        <v>9.1858037578288101E-2</v>
      </c>
      <c r="Q31" s="78">
        <v>57</v>
      </c>
      <c r="R31" s="77">
        <f t="shared" si="5"/>
        <v>5.9498956158663886E-2</v>
      </c>
      <c r="S31" s="128">
        <v>43431</v>
      </c>
      <c r="T31" s="89">
        <v>2461</v>
      </c>
      <c r="U31" s="77">
        <f t="shared" si="6"/>
        <v>5.6664594414128154E-2</v>
      </c>
      <c r="V31" s="78">
        <v>7734</v>
      </c>
      <c r="W31" s="77">
        <f t="shared" si="7"/>
        <v>0.17807556814257097</v>
      </c>
      <c r="X31" s="78">
        <v>3441</v>
      </c>
      <c r="Y31" s="77">
        <f t="shared" si="8"/>
        <v>7.922912205567452E-2</v>
      </c>
      <c r="Z31" s="128">
        <v>35561</v>
      </c>
      <c r="AA31" s="89">
        <v>1714</v>
      </c>
      <c r="AB31" s="77">
        <f t="shared" si="9"/>
        <v>4.8198869548100445E-2</v>
      </c>
      <c r="AC31" s="78">
        <v>5645</v>
      </c>
      <c r="AD31" s="77">
        <f t="shared" si="10"/>
        <v>0.15874131773572173</v>
      </c>
      <c r="AE31" s="78">
        <v>2919</v>
      </c>
      <c r="AF31" s="77">
        <f t="shared" si="11"/>
        <v>8.2084305840668143E-2</v>
      </c>
      <c r="AG31" s="128">
        <v>21579</v>
      </c>
      <c r="AH31" s="89">
        <v>638</v>
      </c>
      <c r="AI31" s="77">
        <f t="shared" si="12"/>
        <v>2.9565781546874274E-2</v>
      </c>
      <c r="AJ31" s="78">
        <v>2479</v>
      </c>
      <c r="AK31" s="77">
        <f t="shared" si="13"/>
        <v>0.11488020760924973</v>
      </c>
      <c r="AL31" s="78">
        <v>1508</v>
      </c>
      <c r="AM31" s="77">
        <f t="shared" si="14"/>
        <v>6.9882756383521011E-2</v>
      </c>
      <c r="AN31" s="128">
        <v>9237</v>
      </c>
      <c r="AO31" s="89">
        <v>125</v>
      </c>
      <c r="AP31" s="77">
        <f t="shared" si="15"/>
        <v>1.3532532207426654E-2</v>
      </c>
      <c r="AQ31" s="78">
        <v>804</v>
      </c>
      <c r="AR31" s="77">
        <f t="shared" si="16"/>
        <v>8.7041247158168231E-2</v>
      </c>
      <c r="AS31" s="78">
        <v>397</v>
      </c>
      <c r="AT31" s="77">
        <f t="shared" si="17"/>
        <v>4.2979322290787055E-2</v>
      </c>
      <c r="AU31" s="128">
        <v>2773</v>
      </c>
      <c r="AV31" s="89">
        <v>17</v>
      </c>
      <c r="AW31" s="77">
        <f t="shared" si="18"/>
        <v>6.1305445366029573E-3</v>
      </c>
      <c r="AX31" s="78">
        <v>162</v>
      </c>
      <c r="AY31" s="77">
        <f t="shared" si="19"/>
        <v>5.8420483231157588E-2</v>
      </c>
      <c r="AZ31" s="78">
        <v>61</v>
      </c>
      <c r="BA31" s="77">
        <f t="shared" si="20"/>
        <v>2.1997836278398845E-2</v>
      </c>
      <c r="BB31" s="128">
        <f t="shared" si="21"/>
        <v>113935</v>
      </c>
      <c r="BC31" s="79">
        <f t="shared" si="22"/>
        <v>4997</v>
      </c>
      <c r="BD31" s="77">
        <f t="shared" si="23"/>
        <v>4.3858340281739586E-2</v>
      </c>
      <c r="BE31" s="79">
        <f t="shared" si="24"/>
        <v>16962</v>
      </c>
      <c r="BF31" s="77">
        <f t="shared" si="25"/>
        <v>0.1488743581866854</v>
      </c>
      <c r="BG31" s="79">
        <f t="shared" si="26"/>
        <v>8395</v>
      </c>
      <c r="BH31" s="77">
        <f t="shared" si="27"/>
        <v>7.3682362750691177E-2</v>
      </c>
      <c r="BJ31" s="256" t="s">
        <v>264</v>
      </c>
      <c r="BK31" s="82" t="s">
        <v>163</v>
      </c>
      <c r="BL31" s="36">
        <f>(BB39-SUM(BC39,BE39,BG39))/BB39</f>
        <v>0.73252139341541611</v>
      </c>
      <c r="BM31" s="58"/>
      <c r="BN31" s="3"/>
      <c r="BO31" s="3"/>
      <c r="BP31" s="3"/>
      <c r="BQ31" s="3"/>
      <c r="BR31" s="3"/>
      <c r="BS31" s="3"/>
      <c r="BT31" s="3"/>
      <c r="BU31" s="3"/>
      <c r="BV31" s="3"/>
      <c r="BW31" s="3"/>
      <c r="BX31" s="3"/>
      <c r="BY31" s="3"/>
      <c r="BZ31" s="3"/>
    </row>
    <row r="32" spans="2:78" s="12" customFormat="1" ht="14.25" customHeight="1">
      <c r="B32" s="263"/>
      <c r="C32" s="284"/>
      <c r="D32" s="184" t="s">
        <v>191</v>
      </c>
      <c r="E32" s="174">
        <v>8</v>
      </c>
      <c r="F32" s="175">
        <v>0</v>
      </c>
      <c r="G32" s="67">
        <f t="shared" si="0"/>
        <v>0</v>
      </c>
      <c r="H32" s="68">
        <v>2</v>
      </c>
      <c r="I32" s="67">
        <f t="shared" si="1"/>
        <v>0.25</v>
      </c>
      <c r="J32" s="68">
        <v>0</v>
      </c>
      <c r="K32" s="67">
        <f t="shared" si="2"/>
        <v>0</v>
      </c>
      <c r="L32" s="174">
        <v>16</v>
      </c>
      <c r="M32" s="175">
        <v>0</v>
      </c>
      <c r="N32" s="67">
        <f t="shared" si="3"/>
        <v>0</v>
      </c>
      <c r="O32" s="68">
        <v>1</v>
      </c>
      <c r="P32" s="67">
        <f t="shared" si="4"/>
        <v>6.25E-2</v>
      </c>
      <c r="Q32" s="68">
        <v>1</v>
      </c>
      <c r="R32" s="67">
        <f t="shared" si="5"/>
        <v>6.25E-2</v>
      </c>
      <c r="S32" s="174">
        <v>3319</v>
      </c>
      <c r="T32" s="175">
        <v>181</v>
      </c>
      <c r="U32" s="67">
        <f t="shared" si="6"/>
        <v>5.4534498342874362E-2</v>
      </c>
      <c r="V32" s="68">
        <v>557</v>
      </c>
      <c r="W32" s="67">
        <f t="shared" si="7"/>
        <v>0.16782163302199457</v>
      </c>
      <c r="X32" s="68">
        <v>281</v>
      </c>
      <c r="Y32" s="67">
        <f t="shared" si="8"/>
        <v>8.4664055438385052E-2</v>
      </c>
      <c r="Z32" s="174">
        <v>1954</v>
      </c>
      <c r="AA32" s="175">
        <v>111</v>
      </c>
      <c r="AB32" s="67">
        <f t="shared" si="9"/>
        <v>5.6806550665301943E-2</v>
      </c>
      <c r="AC32" s="68">
        <v>336</v>
      </c>
      <c r="AD32" s="67">
        <f t="shared" si="10"/>
        <v>0.17195496417604914</v>
      </c>
      <c r="AE32" s="68">
        <v>160</v>
      </c>
      <c r="AF32" s="67">
        <f t="shared" si="11"/>
        <v>8.1883316274309115E-2</v>
      </c>
      <c r="AG32" s="174">
        <v>893</v>
      </c>
      <c r="AH32" s="175">
        <v>35</v>
      </c>
      <c r="AI32" s="67">
        <f t="shared" si="12"/>
        <v>3.9193729003359462E-2</v>
      </c>
      <c r="AJ32" s="68">
        <v>125</v>
      </c>
      <c r="AK32" s="67">
        <f t="shared" si="13"/>
        <v>0.13997760358342665</v>
      </c>
      <c r="AL32" s="68">
        <v>61</v>
      </c>
      <c r="AM32" s="67">
        <f t="shared" si="14"/>
        <v>6.83090705487122E-2</v>
      </c>
      <c r="AN32" s="174">
        <v>333</v>
      </c>
      <c r="AO32" s="175">
        <v>7</v>
      </c>
      <c r="AP32" s="67">
        <f t="shared" si="15"/>
        <v>2.1021021021021023E-2</v>
      </c>
      <c r="AQ32" s="68">
        <v>35</v>
      </c>
      <c r="AR32" s="67">
        <f t="shared" si="16"/>
        <v>0.10510510510510511</v>
      </c>
      <c r="AS32" s="68">
        <v>26</v>
      </c>
      <c r="AT32" s="67">
        <f t="shared" si="17"/>
        <v>7.8078078078078081E-2</v>
      </c>
      <c r="AU32" s="174">
        <v>88</v>
      </c>
      <c r="AV32" s="175">
        <v>0</v>
      </c>
      <c r="AW32" s="67">
        <f t="shared" si="18"/>
        <v>0</v>
      </c>
      <c r="AX32" s="68">
        <v>10</v>
      </c>
      <c r="AY32" s="67">
        <f t="shared" si="19"/>
        <v>0.11363636363636363</v>
      </c>
      <c r="AZ32" s="68">
        <v>1</v>
      </c>
      <c r="BA32" s="67">
        <f t="shared" si="20"/>
        <v>1.1363636363636364E-2</v>
      </c>
      <c r="BB32" s="174">
        <f t="shared" si="21"/>
        <v>6611</v>
      </c>
      <c r="BC32" s="69">
        <f t="shared" si="22"/>
        <v>334</v>
      </c>
      <c r="BD32" s="67">
        <f t="shared" si="23"/>
        <v>5.0521857510210252E-2</v>
      </c>
      <c r="BE32" s="69">
        <f t="shared" si="24"/>
        <v>1066</v>
      </c>
      <c r="BF32" s="67">
        <f t="shared" si="25"/>
        <v>0.1612464075026471</v>
      </c>
      <c r="BG32" s="69">
        <f t="shared" si="26"/>
        <v>530</v>
      </c>
      <c r="BH32" s="67">
        <f t="shared" si="27"/>
        <v>8.0169414612010284E-2</v>
      </c>
      <c r="BJ32" s="257"/>
      <c r="BK32" s="82" t="s">
        <v>191</v>
      </c>
      <c r="BL32" s="36">
        <f>(BB40-SUM(BC40,BE40,BG40))/BB40</f>
        <v>0.71209974497024653</v>
      </c>
      <c r="BM32" s="58"/>
      <c r="BN32" s="3"/>
      <c r="BO32" s="3"/>
      <c r="BP32" s="3"/>
      <c r="BQ32" s="3"/>
      <c r="BR32" s="3"/>
      <c r="BS32" s="3"/>
      <c r="BT32" s="3"/>
      <c r="BU32" s="3"/>
      <c r="BV32" s="3"/>
      <c r="BW32" s="3"/>
      <c r="BX32" s="3"/>
      <c r="BY32" s="3"/>
      <c r="BZ32" s="3"/>
    </row>
    <row r="33" spans="2:88" s="12" customFormat="1" ht="14.25" customHeight="1">
      <c r="B33" s="263"/>
      <c r="C33" s="284"/>
      <c r="D33" s="179" t="s">
        <v>246</v>
      </c>
      <c r="E33" s="166">
        <v>8</v>
      </c>
      <c r="F33" s="235">
        <v>0</v>
      </c>
      <c r="G33" s="168">
        <f t="shared" ref="G33" si="205">IFERROR(F33/E33,"-")</f>
        <v>0</v>
      </c>
      <c r="H33" s="236">
        <v>0</v>
      </c>
      <c r="I33" s="168">
        <f>IFERROR(H33/E33,"-")</f>
        <v>0</v>
      </c>
      <c r="J33" s="236">
        <v>0</v>
      </c>
      <c r="K33" s="168">
        <f t="shared" ref="K33" si="206">IFERROR(J33/E33,"-")</f>
        <v>0</v>
      </c>
      <c r="L33" s="166">
        <v>27</v>
      </c>
      <c r="M33" s="235">
        <v>0</v>
      </c>
      <c r="N33" s="168">
        <f t="shared" ref="N33" si="207">IFERROR(M33/L33,"-")</f>
        <v>0</v>
      </c>
      <c r="O33" s="236">
        <v>0</v>
      </c>
      <c r="P33" s="168">
        <f t="shared" ref="P33" si="208">IFERROR(O33/L33,"-")</f>
        <v>0</v>
      </c>
      <c r="Q33" s="236">
        <v>1</v>
      </c>
      <c r="R33" s="168">
        <f t="shared" ref="R33" si="209">IFERROR(Q33/L33,"-")</f>
        <v>3.7037037037037035E-2</v>
      </c>
      <c r="S33" s="166">
        <v>390</v>
      </c>
      <c r="T33" s="235">
        <v>1</v>
      </c>
      <c r="U33" s="168">
        <f t="shared" ref="U33" si="210">IFERROR(T33/S33,"-")</f>
        <v>2.5641025641025641E-3</v>
      </c>
      <c r="V33" s="236">
        <v>12</v>
      </c>
      <c r="W33" s="168">
        <f t="shared" ref="W33" si="211">IFERROR(V33/S33,"-")</f>
        <v>3.0769230769230771E-2</v>
      </c>
      <c r="X33" s="236">
        <v>8</v>
      </c>
      <c r="Y33" s="168">
        <f t="shared" ref="Y33" si="212">IFERROR(X33/S33,"-")</f>
        <v>2.0512820512820513E-2</v>
      </c>
      <c r="Z33" s="166">
        <v>646</v>
      </c>
      <c r="AA33" s="235">
        <v>2</v>
      </c>
      <c r="AB33" s="168">
        <f t="shared" ref="AB33" si="213">IFERROR(AA33/Z33,"-")</f>
        <v>3.0959752321981426E-3</v>
      </c>
      <c r="AC33" s="236">
        <v>27</v>
      </c>
      <c r="AD33" s="168">
        <f t="shared" ref="AD33" si="214">IFERROR(AC33/Z33,"-")</f>
        <v>4.1795665634674919E-2</v>
      </c>
      <c r="AE33" s="236">
        <v>16</v>
      </c>
      <c r="AF33" s="168">
        <f t="shared" ref="AF33" si="215">IFERROR(AE33/Z33,"-")</f>
        <v>2.4767801857585141E-2</v>
      </c>
      <c r="AG33" s="166">
        <v>617</v>
      </c>
      <c r="AH33" s="235">
        <v>3</v>
      </c>
      <c r="AI33" s="168">
        <f t="shared" ref="AI33" si="216">IFERROR(AH33/AG33,"-")</f>
        <v>4.8622366288492711E-3</v>
      </c>
      <c r="AJ33" s="236">
        <v>13</v>
      </c>
      <c r="AK33" s="168">
        <f t="shared" ref="AK33" si="217">IFERROR(AJ33/AG33,"-")</f>
        <v>2.1069692058346839E-2</v>
      </c>
      <c r="AL33" s="236">
        <v>14</v>
      </c>
      <c r="AM33" s="168">
        <f t="shared" ref="AM33" si="218">IFERROR(AL33/AG33,"-")</f>
        <v>2.2690437601296597E-2</v>
      </c>
      <c r="AN33" s="166">
        <v>508</v>
      </c>
      <c r="AO33" s="235">
        <v>3</v>
      </c>
      <c r="AP33" s="168">
        <f t="shared" ref="AP33" si="219">IFERROR(AO33/AN33,"-")</f>
        <v>5.905511811023622E-3</v>
      </c>
      <c r="AQ33" s="236">
        <v>9</v>
      </c>
      <c r="AR33" s="168">
        <f t="shared" ref="AR33" si="220">IFERROR(AQ33/AN33,"-")</f>
        <v>1.7716535433070866E-2</v>
      </c>
      <c r="AS33" s="236">
        <v>4</v>
      </c>
      <c r="AT33" s="168">
        <f t="shared" ref="AT33" si="221">IFERROR(AS33/AN33,"-")</f>
        <v>7.874015748031496E-3</v>
      </c>
      <c r="AU33" s="166">
        <v>329</v>
      </c>
      <c r="AV33" s="235">
        <v>0</v>
      </c>
      <c r="AW33" s="168">
        <f t="shared" ref="AW33" si="222">IFERROR(AV33/AU33,"-")</f>
        <v>0</v>
      </c>
      <c r="AX33" s="236">
        <v>5</v>
      </c>
      <c r="AY33" s="168">
        <f t="shared" ref="AY33" si="223">IFERROR(AX33/AU33,"-")</f>
        <v>1.5197568389057751E-2</v>
      </c>
      <c r="AZ33" s="236">
        <v>3</v>
      </c>
      <c r="BA33" s="168">
        <f t="shared" ref="BA33" si="224">IFERROR(AZ33/AU33,"-")</f>
        <v>9.11854103343465E-3</v>
      </c>
      <c r="BB33" s="166">
        <f t="shared" ref="BB33" si="225">SUM(E33,L33,S33,Z33,AG33,AN33,AU33,)</f>
        <v>2525</v>
      </c>
      <c r="BC33" s="167">
        <f t="shared" ref="BC33" si="226">SUM(F33,M33,T33,AA33,AH33,AO33,AV33,)</f>
        <v>9</v>
      </c>
      <c r="BD33" s="168">
        <f>IFERROR(BC33/BB33,"-")</f>
        <v>3.5643564356435645E-3</v>
      </c>
      <c r="BE33" s="167">
        <f t="shared" ref="BE33" si="227">SUM(H33,O33,V33,AC33,AJ33,AQ33,AX33,)</f>
        <v>66</v>
      </c>
      <c r="BF33" s="168">
        <f t="shared" ref="BF33" si="228">IFERROR(BE33/BB33,"-")</f>
        <v>2.6138613861386138E-2</v>
      </c>
      <c r="BG33" s="167">
        <f t="shared" ref="BG33" si="229">SUM(J33,Q33,X33,AE33,AL33,AS33,AZ33,)</f>
        <v>46</v>
      </c>
      <c r="BH33" s="168">
        <f t="shared" ref="BH33" si="230">IFERROR(BG33/BB33,"-")</f>
        <v>1.8217821782178217E-2</v>
      </c>
      <c r="BJ33" s="258"/>
      <c r="BK33" s="123" t="s">
        <v>74</v>
      </c>
      <c r="BL33" s="36">
        <f>(BB42-SUM(BC42,BE42,BG42))/BB42</f>
        <v>0.73661343490466036</v>
      </c>
      <c r="BM33" s="58"/>
      <c r="BN33" s="3"/>
      <c r="BO33" s="3"/>
      <c r="BP33" s="3"/>
      <c r="BQ33" s="3"/>
      <c r="BR33" s="3"/>
      <c r="BS33" s="3"/>
      <c r="BT33" s="3"/>
      <c r="BU33" s="3"/>
      <c r="BV33" s="3"/>
      <c r="BW33" s="3"/>
      <c r="BX33" s="3"/>
      <c r="BY33" s="3"/>
      <c r="BZ33" s="3"/>
    </row>
    <row r="34" spans="2:88" s="12" customFormat="1" ht="14.25" customHeight="1">
      <c r="B34" s="264"/>
      <c r="C34" s="285"/>
      <c r="D34" s="145" t="s">
        <v>74</v>
      </c>
      <c r="E34" s="39">
        <v>412</v>
      </c>
      <c r="F34" s="237">
        <v>14</v>
      </c>
      <c r="G34" s="13">
        <f t="shared" si="0"/>
        <v>3.3980582524271843E-2</v>
      </c>
      <c r="H34" s="34">
        <v>52</v>
      </c>
      <c r="I34" s="13">
        <f t="shared" si="1"/>
        <v>0.12621359223300971</v>
      </c>
      <c r="J34" s="34">
        <v>12</v>
      </c>
      <c r="K34" s="13">
        <f t="shared" si="2"/>
        <v>2.9126213592233011E-2</v>
      </c>
      <c r="L34" s="39">
        <v>1001</v>
      </c>
      <c r="M34" s="237">
        <v>28</v>
      </c>
      <c r="N34" s="13">
        <f t="shared" si="3"/>
        <v>2.7972027972027972E-2</v>
      </c>
      <c r="O34" s="34">
        <v>89</v>
      </c>
      <c r="P34" s="13">
        <f t="shared" si="4"/>
        <v>8.8911088911088912E-2</v>
      </c>
      <c r="Q34" s="34">
        <v>59</v>
      </c>
      <c r="R34" s="13">
        <f t="shared" si="5"/>
        <v>5.8941058941058944E-2</v>
      </c>
      <c r="S34" s="39">
        <v>47140</v>
      </c>
      <c r="T34" s="237">
        <v>2643</v>
      </c>
      <c r="U34" s="13">
        <f t="shared" si="6"/>
        <v>5.6067034365719137E-2</v>
      </c>
      <c r="V34" s="34">
        <v>8303</v>
      </c>
      <c r="W34" s="13">
        <f t="shared" si="7"/>
        <v>0.17613491726771319</v>
      </c>
      <c r="X34" s="34">
        <v>3730</v>
      </c>
      <c r="Y34" s="13">
        <f t="shared" si="8"/>
        <v>7.9126007636826479E-2</v>
      </c>
      <c r="Z34" s="39">
        <v>38161</v>
      </c>
      <c r="AA34" s="237">
        <v>1827</v>
      </c>
      <c r="AB34" s="13">
        <f t="shared" si="9"/>
        <v>4.7876103875684597E-2</v>
      </c>
      <c r="AC34" s="34">
        <v>6008</v>
      </c>
      <c r="AD34" s="13">
        <f t="shared" si="10"/>
        <v>0.15743822226880846</v>
      </c>
      <c r="AE34" s="34">
        <v>3095</v>
      </c>
      <c r="AF34" s="13">
        <f t="shared" si="11"/>
        <v>8.1103744660779326E-2</v>
      </c>
      <c r="AG34" s="39">
        <v>23089</v>
      </c>
      <c r="AH34" s="237">
        <v>676</v>
      </c>
      <c r="AI34" s="13">
        <f t="shared" si="12"/>
        <v>2.9278011174152192E-2</v>
      </c>
      <c r="AJ34" s="34">
        <v>2617</v>
      </c>
      <c r="AK34" s="13">
        <f t="shared" si="13"/>
        <v>0.11334401663129628</v>
      </c>
      <c r="AL34" s="34">
        <v>1583</v>
      </c>
      <c r="AM34" s="13">
        <f t="shared" si="14"/>
        <v>6.8560786521720304E-2</v>
      </c>
      <c r="AN34" s="39">
        <v>10078</v>
      </c>
      <c r="AO34" s="237">
        <v>135</v>
      </c>
      <c r="AP34" s="13">
        <f t="shared" si="15"/>
        <v>1.3395514983131573E-2</v>
      </c>
      <c r="AQ34" s="34">
        <v>848</v>
      </c>
      <c r="AR34" s="13">
        <f t="shared" si="16"/>
        <v>8.4143679301448698E-2</v>
      </c>
      <c r="AS34" s="34">
        <v>427</v>
      </c>
      <c r="AT34" s="13">
        <f t="shared" si="17"/>
        <v>4.2369517761460605E-2</v>
      </c>
      <c r="AU34" s="39">
        <v>3190</v>
      </c>
      <c r="AV34" s="237">
        <v>17</v>
      </c>
      <c r="AW34" s="13">
        <f t="shared" si="18"/>
        <v>5.3291536050156744E-3</v>
      </c>
      <c r="AX34" s="34">
        <v>177</v>
      </c>
      <c r="AY34" s="13">
        <f t="shared" si="19"/>
        <v>5.5485893416927896E-2</v>
      </c>
      <c r="AZ34" s="34">
        <v>65</v>
      </c>
      <c r="BA34" s="13">
        <f t="shared" si="20"/>
        <v>2.037617554858934E-2</v>
      </c>
      <c r="BB34" s="39">
        <f t="shared" si="21"/>
        <v>123071</v>
      </c>
      <c r="BC34" s="75">
        <f t="shared" si="22"/>
        <v>5340</v>
      </c>
      <c r="BD34" s="13">
        <f t="shared" si="23"/>
        <v>4.3389588123928464E-2</v>
      </c>
      <c r="BE34" s="75">
        <f t="shared" si="24"/>
        <v>18094</v>
      </c>
      <c r="BF34" s="13">
        <f t="shared" si="25"/>
        <v>0.14702082537722128</v>
      </c>
      <c r="BG34" s="75">
        <f t="shared" si="26"/>
        <v>8971</v>
      </c>
      <c r="BH34" s="13">
        <f t="shared" si="27"/>
        <v>7.2892882969992925E-2</v>
      </c>
      <c r="BJ34" s="286"/>
      <c r="BK34" s="286"/>
      <c r="BL34" s="286"/>
      <c r="BM34" s="2"/>
      <c r="BN34" s="3"/>
      <c r="BO34" s="3"/>
      <c r="BP34" s="3"/>
      <c r="BQ34" s="3"/>
      <c r="BR34" s="3"/>
      <c r="BS34" s="3"/>
      <c r="BT34" s="3"/>
      <c r="BU34" s="3"/>
      <c r="BV34" s="3"/>
      <c r="BW34" s="3"/>
      <c r="BX34" s="3"/>
      <c r="BY34" s="3"/>
      <c r="BZ34" s="3"/>
      <c r="CA34" s="2"/>
      <c r="CB34" s="2"/>
      <c r="CC34" s="286"/>
      <c r="CD34" s="286"/>
      <c r="CE34" s="286"/>
      <c r="CF34" s="286"/>
      <c r="CG34" s="286"/>
      <c r="CH34" s="286"/>
      <c r="CI34" s="286"/>
      <c r="CJ34" s="286"/>
    </row>
    <row r="35" spans="2:88" s="12" customFormat="1" ht="14.25" customHeight="1">
      <c r="B35" s="262">
        <v>8</v>
      </c>
      <c r="C35" s="283" t="s">
        <v>56</v>
      </c>
      <c r="D35" s="143" t="s">
        <v>163</v>
      </c>
      <c r="E35" s="128">
        <v>765</v>
      </c>
      <c r="F35" s="79">
        <v>16</v>
      </c>
      <c r="G35" s="77">
        <f t="shared" si="0"/>
        <v>2.0915032679738561E-2</v>
      </c>
      <c r="H35" s="79">
        <v>63</v>
      </c>
      <c r="I35" s="77">
        <f t="shared" si="1"/>
        <v>8.2352941176470587E-2</v>
      </c>
      <c r="J35" s="79">
        <v>37</v>
      </c>
      <c r="K35" s="77">
        <f t="shared" si="2"/>
        <v>4.8366013071895426E-2</v>
      </c>
      <c r="L35" s="128">
        <v>2494</v>
      </c>
      <c r="M35" s="79">
        <v>45</v>
      </c>
      <c r="N35" s="77">
        <f t="shared" si="3"/>
        <v>1.8043303929430633E-2</v>
      </c>
      <c r="O35" s="79">
        <v>174</v>
      </c>
      <c r="P35" s="77">
        <f t="shared" si="4"/>
        <v>6.9767441860465115E-2</v>
      </c>
      <c r="Q35" s="79">
        <v>124</v>
      </c>
      <c r="R35" s="77">
        <f t="shared" si="5"/>
        <v>4.9719326383319967E-2</v>
      </c>
      <c r="S35" s="128">
        <v>103053</v>
      </c>
      <c r="T35" s="79">
        <v>3426</v>
      </c>
      <c r="U35" s="77">
        <f t="shared" si="6"/>
        <v>3.3245029256790196E-2</v>
      </c>
      <c r="V35" s="79">
        <v>13036</v>
      </c>
      <c r="W35" s="77">
        <f t="shared" si="7"/>
        <v>0.12649801558421395</v>
      </c>
      <c r="X35" s="79">
        <v>8358</v>
      </c>
      <c r="Y35" s="77">
        <f t="shared" si="8"/>
        <v>8.1103897994235979E-2</v>
      </c>
      <c r="Z35" s="128">
        <v>91629</v>
      </c>
      <c r="AA35" s="79">
        <v>2597</v>
      </c>
      <c r="AB35" s="77">
        <f t="shared" si="9"/>
        <v>2.8342555304543323E-2</v>
      </c>
      <c r="AC35" s="79">
        <v>10279</v>
      </c>
      <c r="AD35" s="77">
        <f t="shared" si="10"/>
        <v>0.11218064149996181</v>
      </c>
      <c r="AE35" s="79">
        <v>8090</v>
      </c>
      <c r="AF35" s="77">
        <f t="shared" si="11"/>
        <v>8.8290824957164213E-2</v>
      </c>
      <c r="AG35" s="128">
        <v>61898</v>
      </c>
      <c r="AH35" s="79">
        <v>1142</v>
      </c>
      <c r="AI35" s="77">
        <f t="shared" si="12"/>
        <v>1.844970758344373E-2</v>
      </c>
      <c r="AJ35" s="79">
        <v>5138</v>
      </c>
      <c r="AK35" s="77">
        <f t="shared" si="13"/>
        <v>8.3007528514653137E-2</v>
      </c>
      <c r="AL35" s="79">
        <v>4536</v>
      </c>
      <c r="AM35" s="77">
        <f t="shared" si="14"/>
        <v>7.3281850786778249E-2</v>
      </c>
      <c r="AN35" s="128">
        <v>26770</v>
      </c>
      <c r="AO35" s="79">
        <v>264</v>
      </c>
      <c r="AP35" s="77">
        <f t="shared" si="15"/>
        <v>9.8617855808741123E-3</v>
      </c>
      <c r="AQ35" s="79">
        <v>1707</v>
      </c>
      <c r="AR35" s="77">
        <f t="shared" si="16"/>
        <v>6.376540903997012E-2</v>
      </c>
      <c r="AS35" s="79">
        <v>1349</v>
      </c>
      <c r="AT35" s="77">
        <f t="shared" si="17"/>
        <v>5.0392230108330223E-2</v>
      </c>
      <c r="AU35" s="128">
        <v>7977</v>
      </c>
      <c r="AV35" s="79">
        <v>36</v>
      </c>
      <c r="AW35" s="77">
        <f t="shared" si="18"/>
        <v>4.5129748025573525E-3</v>
      </c>
      <c r="AX35" s="79">
        <v>380</v>
      </c>
      <c r="AY35" s="77">
        <f t="shared" si="19"/>
        <v>4.7636956249216496E-2</v>
      </c>
      <c r="AZ35" s="79">
        <v>191</v>
      </c>
      <c r="BA35" s="77">
        <f t="shared" si="20"/>
        <v>2.3943838535790397E-2</v>
      </c>
      <c r="BB35" s="128">
        <f t="shared" si="21"/>
        <v>294586</v>
      </c>
      <c r="BC35" s="79">
        <f t="shared" si="22"/>
        <v>7526</v>
      </c>
      <c r="BD35" s="77">
        <f t="shared" si="23"/>
        <v>2.5547717814152743E-2</v>
      </c>
      <c r="BE35" s="79">
        <f t="shared" si="24"/>
        <v>30777</v>
      </c>
      <c r="BF35" s="77">
        <f t="shared" si="25"/>
        <v>0.10447543331998126</v>
      </c>
      <c r="BG35" s="79">
        <f t="shared" si="26"/>
        <v>22685</v>
      </c>
      <c r="BH35" s="77">
        <f t="shared" si="27"/>
        <v>7.7006375048372974E-2</v>
      </c>
      <c r="BJ35" s="85"/>
      <c r="BK35" s="85"/>
      <c r="BL35" s="85"/>
      <c r="BM35" s="85"/>
      <c r="BN35" s="3"/>
      <c r="BO35" s="3"/>
      <c r="BP35" s="3"/>
      <c r="BQ35" s="3"/>
      <c r="BR35" s="3"/>
      <c r="BS35" s="3"/>
      <c r="BT35" s="3"/>
      <c r="BU35" s="3"/>
      <c r="BV35" s="3"/>
      <c r="BW35" s="3"/>
      <c r="BX35" s="3"/>
      <c r="BY35" s="3"/>
      <c r="BZ35" s="3"/>
      <c r="CA35" s="85"/>
      <c r="CB35" s="85"/>
      <c r="CC35" s="85"/>
      <c r="CD35" s="85"/>
      <c r="CE35" s="85"/>
      <c r="CF35" s="85"/>
      <c r="CG35" s="85"/>
      <c r="CH35" s="85"/>
      <c r="CI35" s="85"/>
      <c r="CJ35" s="85"/>
    </row>
    <row r="36" spans="2:88" ht="14.25" customHeight="1">
      <c r="B36" s="263"/>
      <c r="C36" s="284"/>
      <c r="D36" s="184" t="s">
        <v>191</v>
      </c>
      <c r="E36" s="174">
        <v>9</v>
      </c>
      <c r="F36" s="69">
        <v>0</v>
      </c>
      <c r="G36" s="67">
        <f t="shared" si="0"/>
        <v>0</v>
      </c>
      <c r="H36" s="69">
        <v>0</v>
      </c>
      <c r="I36" s="67">
        <f t="shared" si="1"/>
        <v>0</v>
      </c>
      <c r="J36" s="69">
        <v>1</v>
      </c>
      <c r="K36" s="67">
        <f t="shared" si="2"/>
        <v>0.1111111111111111</v>
      </c>
      <c r="L36" s="174">
        <v>42</v>
      </c>
      <c r="M36" s="69">
        <v>1</v>
      </c>
      <c r="N36" s="67">
        <f t="shared" si="3"/>
        <v>2.3809523809523808E-2</v>
      </c>
      <c r="O36" s="69">
        <v>4</v>
      </c>
      <c r="P36" s="67">
        <f t="shared" si="4"/>
        <v>9.5238095238095233E-2</v>
      </c>
      <c r="Q36" s="69">
        <v>2</v>
      </c>
      <c r="R36" s="67">
        <f>IFERROR(Q36/L36,"-")</f>
        <v>4.7619047619047616E-2</v>
      </c>
      <c r="S36" s="174">
        <v>9612</v>
      </c>
      <c r="T36" s="69">
        <v>276</v>
      </c>
      <c r="U36" s="67">
        <f t="shared" si="6"/>
        <v>2.871410736579276E-2</v>
      </c>
      <c r="V36" s="69">
        <v>1230</v>
      </c>
      <c r="W36" s="67">
        <f t="shared" si="7"/>
        <v>0.12796504369538078</v>
      </c>
      <c r="X36" s="69">
        <v>805</v>
      </c>
      <c r="Y36" s="67">
        <f t="shared" si="8"/>
        <v>8.3749479816895553E-2</v>
      </c>
      <c r="Z36" s="174">
        <v>6152</v>
      </c>
      <c r="AA36" s="69">
        <v>171</v>
      </c>
      <c r="AB36" s="67">
        <f t="shared" si="9"/>
        <v>2.7795838751625487E-2</v>
      </c>
      <c r="AC36" s="69">
        <v>654</v>
      </c>
      <c r="AD36" s="67">
        <f t="shared" si="10"/>
        <v>0.10630689206762028</v>
      </c>
      <c r="AE36" s="69">
        <v>609</v>
      </c>
      <c r="AF36" s="67">
        <f t="shared" si="11"/>
        <v>9.8992197659297787E-2</v>
      </c>
      <c r="AG36" s="174">
        <v>3255</v>
      </c>
      <c r="AH36" s="69">
        <v>68</v>
      </c>
      <c r="AI36" s="67">
        <f t="shared" si="12"/>
        <v>2.0890937019969278E-2</v>
      </c>
      <c r="AJ36" s="69">
        <v>272</v>
      </c>
      <c r="AK36" s="67">
        <f t="shared" si="13"/>
        <v>8.3563748079877112E-2</v>
      </c>
      <c r="AL36" s="69">
        <v>296</v>
      </c>
      <c r="AM36" s="67">
        <f t="shared" si="14"/>
        <v>9.0937019969278041E-2</v>
      </c>
      <c r="AN36" s="174">
        <v>1432</v>
      </c>
      <c r="AO36" s="69">
        <v>20</v>
      </c>
      <c r="AP36" s="67">
        <f t="shared" si="15"/>
        <v>1.3966480446927373E-2</v>
      </c>
      <c r="AQ36" s="69">
        <v>92</v>
      </c>
      <c r="AR36" s="67">
        <f t="shared" si="16"/>
        <v>6.4245810055865923E-2</v>
      </c>
      <c r="AS36" s="69">
        <v>79</v>
      </c>
      <c r="AT36" s="67">
        <f t="shared" si="17"/>
        <v>5.5167597765363126E-2</v>
      </c>
      <c r="AU36" s="174">
        <v>385</v>
      </c>
      <c r="AV36" s="69">
        <v>2</v>
      </c>
      <c r="AW36" s="67">
        <f t="shared" si="18"/>
        <v>5.1948051948051948E-3</v>
      </c>
      <c r="AX36" s="69">
        <v>23</v>
      </c>
      <c r="AY36" s="67">
        <f t="shared" si="19"/>
        <v>5.9740259740259739E-2</v>
      </c>
      <c r="AZ36" s="69">
        <v>12</v>
      </c>
      <c r="BA36" s="67">
        <f t="shared" si="20"/>
        <v>3.1168831168831169E-2</v>
      </c>
      <c r="BB36" s="174">
        <f t="shared" si="21"/>
        <v>20887</v>
      </c>
      <c r="BC36" s="69">
        <f t="shared" si="22"/>
        <v>538</v>
      </c>
      <c r="BD36" s="67">
        <f t="shared" si="23"/>
        <v>2.5757648297984392E-2</v>
      </c>
      <c r="BE36" s="69">
        <f t="shared" si="24"/>
        <v>2275</v>
      </c>
      <c r="BF36" s="67">
        <f t="shared" si="25"/>
        <v>0.10891942356489683</v>
      </c>
      <c r="BG36" s="69">
        <f t="shared" si="26"/>
        <v>1804</v>
      </c>
      <c r="BH36" s="67">
        <f t="shared" si="27"/>
        <v>8.6369512136735771E-2</v>
      </c>
    </row>
    <row r="37" spans="2:88" ht="14.25" customHeight="1">
      <c r="B37" s="263"/>
      <c r="C37" s="284"/>
      <c r="D37" s="179" t="s">
        <v>246</v>
      </c>
      <c r="E37" s="166">
        <v>26</v>
      </c>
      <c r="F37" s="167">
        <v>0</v>
      </c>
      <c r="G37" s="168">
        <f t="shared" ref="G37" si="231">IFERROR(F37/E37,"-")</f>
        <v>0</v>
      </c>
      <c r="H37" s="167">
        <v>0</v>
      </c>
      <c r="I37" s="168">
        <f t="shared" ref="I37" si="232">IFERROR(H37/E37,"-")</f>
        <v>0</v>
      </c>
      <c r="J37" s="167">
        <v>0</v>
      </c>
      <c r="K37" s="168">
        <f t="shared" ref="K37" si="233">IFERROR(J37/E37,"-")</f>
        <v>0</v>
      </c>
      <c r="L37" s="166">
        <v>108</v>
      </c>
      <c r="M37" s="167">
        <v>0</v>
      </c>
      <c r="N37" s="168">
        <f t="shared" ref="N37" si="234">IFERROR(M37/L37,"-")</f>
        <v>0</v>
      </c>
      <c r="O37" s="167">
        <v>0</v>
      </c>
      <c r="P37" s="168">
        <f t="shared" ref="P37" si="235">IFERROR(O37/L37,"-")</f>
        <v>0</v>
      </c>
      <c r="Q37" s="167">
        <v>1</v>
      </c>
      <c r="R37" s="168">
        <f>IFERROR(Q37/L37,"-")</f>
        <v>9.2592592592592587E-3</v>
      </c>
      <c r="S37" s="166">
        <v>1580</v>
      </c>
      <c r="T37" s="167">
        <v>8</v>
      </c>
      <c r="U37" s="168">
        <f>IFERROR(T37/S37,"-")</f>
        <v>5.0632911392405064E-3</v>
      </c>
      <c r="V37" s="167">
        <v>30</v>
      </c>
      <c r="W37" s="168">
        <f t="shared" ref="W37" si="236">IFERROR(V37/S37,"-")</f>
        <v>1.8987341772151899E-2</v>
      </c>
      <c r="X37" s="167">
        <v>36</v>
      </c>
      <c r="Y37" s="168">
        <f t="shared" ref="Y37" si="237">IFERROR(X37/S37,"-")</f>
        <v>2.2784810126582278E-2</v>
      </c>
      <c r="Z37" s="166">
        <v>2596</v>
      </c>
      <c r="AA37" s="167">
        <v>8</v>
      </c>
      <c r="AB37" s="168">
        <f t="shared" ref="AB37" si="238">IFERROR(AA37/Z37,"-")</f>
        <v>3.0816640986132513E-3</v>
      </c>
      <c r="AC37" s="167">
        <v>42</v>
      </c>
      <c r="AD37" s="168">
        <f t="shared" ref="AD37" si="239">IFERROR(AC37/Z37,"-")</f>
        <v>1.6178736517719568E-2</v>
      </c>
      <c r="AE37" s="167">
        <v>57</v>
      </c>
      <c r="AF37" s="168">
        <f t="shared" ref="AF37" si="240">IFERROR(AE37/Z37,"-")</f>
        <v>2.1956856702619414E-2</v>
      </c>
      <c r="AG37" s="166">
        <v>2638</v>
      </c>
      <c r="AH37" s="167">
        <v>5</v>
      </c>
      <c r="AI37" s="168">
        <f t="shared" ref="AI37" si="241">IFERROR(AH37/AG37,"-")</f>
        <v>1.8953752843062926E-3</v>
      </c>
      <c r="AJ37" s="167">
        <v>52</v>
      </c>
      <c r="AK37" s="168">
        <f t="shared" ref="AK37" si="242">IFERROR(AJ37/AG37,"-")</f>
        <v>1.9711902956785442E-2</v>
      </c>
      <c r="AL37" s="167">
        <v>47</v>
      </c>
      <c r="AM37" s="168">
        <f t="shared" ref="AM37" si="243">IFERROR(AL37/AG37,"-")</f>
        <v>1.7816527672479151E-2</v>
      </c>
      <c r="AN37" s="166">
        <v>2287</v>
      </c>
      <c r="AO37" s="167">
        <v>4</v>
      </c>
      <c r="AP37" s="168">
        <f t="shared" ref="AP37" si="244">IFERROR(AO37/AN37,"-")</f>
        <v>1.7490161783996502E-3</v>
      </c>
      <c r="AQ37" s="167">
        <v>23</v>
      </c>
      <c r="AR37" s="168">
        <f t="shared" ref="AR37" si="245">IFERROR(AQ37/AN37,"-")</f>
        <v>1.0056843025797988E-2</v>
      </c>
      <c r="AS37" s="167">
        <v>25</v>
      </c>
      <c r="AT37" s="168">
        <f t="shared" ref="AT37" si="246">IFERROR(AS37/AN37,"-")</f>
        <v>1.0931351114997814E-2</v>
      </c>
      <c r="AU37" s="166">
        <v>1586</v>
      </c>
      <c r="AV37" s="167">
        <v>1</v>
      </c>
      <c r="AW37" s="168">
        <f t="shared" ref="AW37" si="247">IFERROR(AV37/AU37,"-")</f>
        <v>6.3051702395964691E-4</v>
      </c>
      <c r="AX37" s="167">
        <v>19</v>
      </c>
      <c r="AY37" s="168">
        <f t="shared" ref="AY37" si="248">IFERROR(AX37/AU37,"-")</f>
        <v>1.1979823455233291E-2</v>
      </c>
      <c r="AZ37" s="167">
        <v>8</v>
      </c>
      <c r="BA37" s="168">
        <f t="shared" ref="BA37" si="249">IFERROR(AZ37/AU37,"-")</f>
        <v>5.0441361916771753E-3</v>
      </c>
      <c r="BB37" s="166">
        <f t="shared" ref="BB37" si="250">SUM(E37,L37,S37,Z37,AG37,AN37,AU37,)</f>
        <v>10821</v>
      </c>
      <c r="BC37" s="167">
        <f t="shared" ref="BC37" si="251">SUM(F37,M37,T37,AA37,AH37,AO37,AV37,)</f>
        <v>26</v>
      </c>
      <c r="BD37" s="168">
        <f t="shared" ref="BD37" si="252">IFERROR(BC37/BB37,"-")</f>
        <v>2.4027354218648924E-3</v>
      </c>
      <c r="BE37" s="167">
        <f t="shared" ref="BE37" si="253">SUM(H37,O37,V37,AC37,AJ37,AQ37,AX37,)</f>
        <v>166</v>
      </c>
      <c r="BF37" s="168">
        <f t="shared" ref="BF37" si="254">IFERROR(BE37/BB37,"-")</f>
        <v>1.5340541539598927E-2</v>
      </c>
      <c r="BG37" s="167">
        <f t="shared" ref="BG37" si="255">SUM(J37,Q37,X37,AE37,AL37,AS37,AZ37,)</f>
        <v>174</v>
      </c>
      <c r="BH37" s="168">
        <f t="shared" ref="BH37" si="256">IFERROR(BG37/BB37,"-")</f>
        <v>1.6079844746326587E-2</v>
      </c>
    </row>
    <row r="38" spans="2:88" ht="14.25" customHeight="1" thickBot="1">
      <c r="B38" s="263"/>
      <c r="C38" s="284"/>
      <c r="D38" s="198" t="s">
        <v>74</v>
      </c>
      <c r="E38" s="39">
        <v>800</v>
      </c>
      <c r="F38" s="75">
        <v>16</v>
      </c>
      <c r="G38" s="13">
        <f t="shared" si="0"/>
        <v>0.02</v>
      </c>
      <c r="H38" s="75">
        <v>63</v>
      </c>
      <c r="I38" s="13">
        <f t="shared" si="1"/>
        <v>7.8750000000000001E-2</v>
      </c>
      <c r="J38" s="75">
        <v>38</v>
      </c>
      <c r="K38" s="13">
        <f t="shared" si="2"/>
        <v>4.7500000000000001E-2</v>
      </c>
      <c r="L38" s="39">
        <v>2644</v>
      </c>
      <c r="M38" s="75">
        <v>46</v>
      </c>
      <c r="N38" s="13">
        <f t="shared" si="3"/>
        <v>1.7397881996974281E-2</v>
      </c>
      <c r="O38" s="75">
        <v>178</v>
      </c>
      <c r="P38" s="13">
        <f t="shared" si="4"/>
        <v>6.7322239031770051E-2</v>
      </c>
      <c r="Q38" s="75">
        <v>127</v>
      </c>
      <c r="R38" s="13">
        <f t="shared" si="5"/>
        <v>4.8033282904689861E-2</v>
      </c>
      <c r="S38" s="39">
        <v>114245</v>
      </c>
      <c r="T38" s="75">
        <v>3710</v>
      </c>
      <c r="U38" s="13">
        <f>IFERROR(T38/S38,"-")</f>
        <v>3.2474068887041005E-2</v>
      </c>
      <c r="V38" s="75">
        <v>14296</v>
      </c>
      <c r="W38" s="13">
        <f t="shared" si="7"/>
        <v>0.1251345791938378</v>
      </c>
      <c r="X38" s="75">
        <v>9199</v>
      </c>
      <c r="Y38" s="13">
        <f t="shared" si="8"/>
        <v>8.0519935226924591E-2</v>
      </c>
      <c r="Z38" s="39">
        <v>100377</v>
      </c>
      <c r="AA38" s="75">
        <v>2776</v>
      </c>
      <c r="AB38" s="13">
        <f t="shared" si="9"/>
        <v>2.7655737868236746E-2</v>
      </c>
      <c r="AC38" s="75">
        <v>10975</v>
      </c>
      <c r="AD38" s="13">
        <f t="shared" si="10"/>
        <v>0.10933779650716798</v>
      </c>
      <c r="AE38" s="75">
        <v>8756</v>
      </c>
      <c r="AF38" s="13">
        <f t="shared" si="11"/>
        <v>8.723113860744991E-2</v>
      </c>
      <c r="AG38" s="39">
        <v>67791</v>
      </c>
      <c r="AH38" s="75">
        <v>1215</v>
      </c>
      <c r="AI38" s="13">
        <f t="shared" si="12"/>
        <v>1.7922733106164535E-2</v>
      </c>
      <c r="AJ38" s="75">
        <v>5462</v>
      </c>
      <c r="AK38" s="13">
        <f t="shared" si="13"/>
        <v>8.0571167264091109E-2</v>
      </c>
      <c r="AL38" s="75">
        <v>4879</v>
      </c>
      <c r="AM38" s="13">
        <f t="shared" si="14"/>
        <v>7.1971205617264833E-2</v>
      </c>
      <c r="AN38" s="39">
        <v>30489</v>
      </c>
      <c r="AO38" s="75">
        <v>288</v>
      </c>
      <c r="AP38" s="13">
        <f t="shared" si="15"/>
        <v>9.4460297156351465E-3</v>
      </c>
      <c r="AQ38" s="75">
        <v>1822</v>
      </c>
      <c r="AR38" s="13">
        <f t="shared" si="16"/>
        <v>5.9759257437108464E-2</v>
      </c>
      <c r="AS38" s="75">
        <v>1453</v>
      </c>
      <c r="AT38" s="13">
        <f t="shared" si="17"/>
        <v>4.7656531863950934E-2</v>
      </c>
      <c r="AU38" s="39">
        <v>9948</v>
      </c>
      <c r="AV38" s="75">
        <v>39</v>
      </c>
      <c r="AW38" s="13">
        <f t="shared" si="18"/>
        <v>3.9203860072376355E-3</v>
      </c>
      <c r="AX38" s="75">
        <v>422</v>
      </c>
      <c r="AY38" s="13">
        <f t="shared" si="19"/>
        <v>4.2420587052673903E-2</v>
      </c>
      <c r="AZ38" s="75">
        <v>211</v>
      </c>
      <c r="BA38" s="13">
        <f>IFERROR(AZ38/AU38,"-")</f>
        <v>2.1210293526336951E-2</v>
      </c>
      <c r="BB38" s="39">
        <f t="shared" si="21"/>
        <v>326294</v>
      </c>
      <c r="BC38" s="75">
        <f t="shared" si="22"/>
        <v>8090</v>
      </c>
      <c r="BD38" s="13">
        <f t="shared" si="23"/>
        <v>2.4793591055918895E-2</v>
      </c>
      <c r="BE38" s="75">
        <f t="shared" si="24"/>
        <v>33218</v>
      </c>
      <c r="BF38" s="13">
        <f t="shared" si="25"/>
        <v>0.10180389464715869</v>
      </c>
      <c r="BG38" s="75">
        <f t="shared" si="26"/>
        <v>24663</v>
      </c>
      <c r="BH38" s="13">
        <f t="shared" si="27"/>
        <v>7.5585208431659792E-2</v>
      </c>
    </row>
    <row r="39" spans="2:88" ht="14.25" customHeight="1" thickTop="1">
      <c r="B39" s="279" t="s">
        <v>0</v>
      </c>
      <c r="C39" s="280"/>
      <c r="D39" s="201" t="s">
        <v>163</v>
      </c>
      <c r="E39" s="139">
        <f t="shared" ref="E39:F42" si="257">SUM(E7,E11,E15,E19,E23,E27,E31,E35,)</f>
        <v>2056</v>
      </c>
      <c r="F39" s="73">
        <f t="shared" si="257"/>
        <v>66</v>
      </c>
      <c r="G39" s="71">
        <f t="shared" si="0"/>
        <v>3.2101167315175094E-2</v>
      </c>
      <c r="H39" s="73">
        <f>SUM(H7,H11,H15,H19,H23,H27,H31,H35,)</f>
        <v>231</v>
      </c>
      <c r="I39" s="71">
        <f t="shared" si="1"/>
        <v>0.11235408560311284</v>
      </c>
      <c r="J39" s="73">
        <f>SUM(J7,J11,J15,J19,J23,J27,J31,J35,)</f>
        <v>86</v>
      </c>
      <c r="K39" s="71">
        <f t="shared" si="2"/>
        <v>4.1828793774319063E-2</v>
      </c>
      <c r="L39" s="139">
        <f t="shared" ref="L39:M42" si="258">SUM(L7,L11,L15,L19,L23,L27,L31,L35,)</f>
        <v>6552</v>
      </c>
      <c r="M39" s="73">
        <f t="shared" si="258"/>
        <v>158</v>
      </c>
      <c r="N39" s="71">
        <f t="shared" si="3"/>
        <v>2.4114774114774116E-2</v>
      </c>
      <c r="O39" s="73">
        <f>SUM(O7,O11,O15,O19,O23,O27,O31,O35,)</f>
        <v>654</v>
      </c>
      <c r="P39" s="71">
        <f t="shared" si="4"/>
        <v>9.9816849816849823E-2</v>
      </c>
      <c r="Q39" s="73">
        <f>SUM(Q7,Q11,Q15,Q19,Q23,Q27,Q31,Q35,)</f>
        <v>320</v>
      </c>
      <c r="R39" s="71">
        <f t="shared" si="5"/>
        <v>4.884004884004884E-2</v>
      </c>
      <c r="S39" s="139">
        <f t="shared" ref="S39:T42" si="259">SUM(S7,S11,S15,S19,S23,S27,S31,S35,)</f>
        <v>404868</v>
      </c>
      <c r="T39" s="73">
        <f t="shared" si="259"/>
        <v>21213</v>
      </c>
      <c r="U39" s="71">
        <f>IFERROR(T39/S39,"-")</f>
        <v>5.2394854619283324E-2</v>
      </c>
      <c r="V39" s="73">
        <f>SUM(V7,V11,V15,V19,V23,V27,V31,V35,)</f>
        <v>74422</v>
      </c>
      <c r="W39" s="71">
        <f t="shared" si="7"/>
        <v>0.1838179357222601</v>
      </c>
      <c r="X39" s="73">
        <f>SUM(X7,X11,X15,X19,X23,X27,X31,X35,)</f>
        <v>30301</v>
      </c>
      <c r="Y39" s="71">
        <f t="shared" si="8"/>
        <v>7.4841676793424031E-2</v>
      </c>
      <c r="Z39" s="139">
        <f t="shared" ref="Z39:AA42" si="260">SUM(Z7,Z11,Z15,Z19,Z23,Z27,Z31,Z35,)</f>
        <v>345991</v>
      </c>
      <c r="AA39" s="73">
        <f t="shared" si="260"/>
        <v>15963</v>
      </c>
      <c r="AB39" s="71">
        <f t="shared" si="9"/>
        <v>4.6137038246659594E-2</v>
      </c>
      <c r="AC39" s="73">
        <f>SUM(AC7,AC11,AC15,AC19,AC23,AC27,AC31,AC35,)</f>
        <v>58055</v>
      </c>
      <c r="AD39" s="71">
        <f t="shared" si="10"/>
        <v>0.16779338190877796</v>
      </c>
      <c r="AE39" s="73">
        <f>SUM(AE7,AE11,AE15,AE19,AE23,AE27,AE31,AE35,)</f>
        <v>27363</v>
      </c>
      <c r="AF39" s="71">
        <f t="shared" si="11"/>
        <v>7.9085872175865851E-2</v>
      </c>
      <c r="AG39" s="139">
        <f t="shared" ref="AG39:AH42" si="261">SUM(AG7,AG11,AG15,AG19,AG23,AG27,AG31,AG35,)</f>
        <v>212381</v>
      </c>
      <c r="AH39" s="73">
        <f t="shared" si="261"/>
        <v>6210</v>
      </c>
      <c r="AI39" s="71">
        <f t="shared" si="12"/>
        <v>2.9239903757869112E-2</v>
      </c>
      <c r="AJ39" s="73">
        <f>SUM(AJ7,AJ11,AJ15,AJ19,AJ23,AJ27,AJ31,AJ35,)</f>
        <v>26277</v>
      </c>
      <c r="AK39" s="71">
        <f t="shared" si="13"/>
        <v>0.12372575701216211</v>
      </c>
      <c r="AL39" s="73">
        <f>SUM(AL7,AL11,AL15,AL19,AL23,AL27,AL31,AL35,)</f>
        <v>14123</v>
      </c>
      <c r="AM39" s="71">
        <f t="shared" si="14"/>
        <v>6.6498415583314888E-2</v>
      </c>
      <c r="AN39" s="139">
        <f t="shared" ref="AN39:AO42" si="262">SUM(AN7,AN11,AN15,AN19,AN23,AN27,AN31,AN35,)</f>
        <v>88633</v>
      </c>
      <c r="AO39" s="73">
        <f t="shared" si="262"/>
        <v>1353</v>
      </c>
      <c r="AP39" s="71">
        <f t="shared" si="15"/>
        <v>1.5265194679182697E-2</v>
      </c>
      <c r="AQ39" s="73">
        <f>SUM(AQ7,AQ11,AQ15,AQ19,AQ23,AQ27,AQ31,AQ35,)</f>
        <v>7780</v>
      </c>
      <c r="AR39" s="71">
        <f t="shared" si="16"/>
        <v>8.7777690025159935E-2</v>
      </c>
      <c r="AS39" s="73">
        <f>SUM(AS7,AS11,AS15,AS19,AS23,AS27,AS31,AS35,)</f>
        <v>3982</v>
      </c>
      <c r="AT39" s="71">
        <f t="shared" si="17"/>
        <v>4.4926833120846638E-2</v>
      </c>
      <c r="AU39" s="139">
        <f t="shared" ref="AU39:AV42" si="263">SUM(AU7,AU11,AU15,AU19,AU23,AU27,AU31,AU35,)</f>
        <v>27120</v>
      </c>
      <c r="AV39" s="73">
        <f t="shared" si="263"/>
        <v>159</v>
      </c>
      <c r="AW39" s="71">
        <f>IFERROR(AV39/AU39,"-")</f>
        <v>5.8628318584070796E-3</v>
      </c>
      <c r="AX39" s="73">
        <f>SUM(AX7,AX11,AX15,AX19,AX23,AX27,AX31,AX35,)</f>
        <v>1582</v>
      </c>
      <c r="AY39" s="71">
        <f t="shared" si="19"/>
        <v>5.8333333333333334E-2</v>
      </c>
      <c r="AZ39" s="73">
        <f>SUM(AZ7,AZ11,AZ15,AZ19,AZ23,AZ27,AZ31,AZ35,)</f>
        <v>612</v>
      </c>
      <c r="BA39" s="71">
        <f t="shared" si="20"/>
        <v>2.2566371681415929E-2</v>
      </c>
      <c r="BB39" s="139">
        <f t="shared" si="21"/>
        <v>1087601</v>
      </c>
      <c r="BC39" s="73">
        <f t="shared" si="22"/>
        <v>45122</v>
      </c>
      <c r="BD39" s="71">
        <f t="shared" si="23"/>
        <v>4.1487641147810637E-2</v>
      </c>
      <c r="BE39" s="73">
        <f t="shared" si="24"/>
        <v>169001</v>
      </c>
      <c r="BF39" s="71">
        <f t="shared" si="25"/>
        <v>0.15538878688048283</v>
      </c>
      <c r="BG39" s="73">
        <f t="shared" si="26"/>
        <v>76787</v>
      </c>
      <c r="BH39" s="71">
        <f t="shared" si="27"/>
        <v>7.0602178556290404E-2</v>
      </c>
    </row>
    <row r="40" spans="2:88" ht="14.25" customHeight="1">
      <c r="B40" s="281"/>
      <c r="C40" s="282"/>
      <c r="D40" s="180" t="s">
        <v>191</v>
      </c>
      <c r="E40" s="174">
        <f t="shared" si="257"/>
        <v>34</v>
      </c>
      <c r="F40" s="69">
        <f t="shared" si="257"/>
        <v>1</v>
      </c>
      <c r="G40" s="67">
        <f t="shared" si="0"/>
        <v>2.9411764705882353E-2</v>
      </c>
      <c r="H40" s="69">
        <f>SUM(H8,H12,H16,H20,H24,H28,H32,H36,)</f>
        <v>5</v>
      </c>
      <c r="I40" s="67">
        <f t="shared" si="1"/>
        <v>0.14705882352941177</v>
      </c>
      <c r="J40" s="69">
        <f>SUM(J8,J12,J16,J20,J24,J28,J32,J36,)</f>
        <v>2</v>
      </c>
      <c r="K40" s="67">
        <f>IFERROR(J40/E40,"-")</f>
        <v>5.8823529411764705E-2</v>
      </c>
      <c r="L40" s="174">
        <f t="shared" si="258"/>
        <v>123</v>
      </c>
      <c r="M40" s="69">
        <f t="shared" si="258"/>
        <v>2</v>
      </c>
      <c r="N40" s="67">
        <f t="shared" si="3"/>
        <v>1.6260162601626018E-2</v>
      </c>
      <c r="O40" s="69">
        <f>SUM(O8,O12,O16,O20,O24,O28,O32,O36,)</f>
        <v>17</v>
      </c>
      <c r="P40" s="67">
        <f t="shared" si="4"/>
        <v>0.13821138211382114</v>
      </c>
      <c r="Q40" s="69">
        <f>SUM(Q8,Q12,Q16,Q20,Q24,Q28,Q32,Q36,)</f>
        <v>5</v>
      </c>
      <c r="R40" s="67">
        <f t="shared" si="5"/>
        <v>4.065040650406504E-2</v>
      </c>
      <c r="S40" s="174">
        <f t="shared" si="259"/>
        <v>39328</v>
      </c>
      <c r="T40" s="69">
        <f t="shared" si="259"/>
        <v>1981</v>
      </c>
      <c r="U40" s="67">
        <f t="shared" si="6"/>
        <v>5.0371236777868186E-2</v>
      </c>
      <c r="V40" s="69">
        <f>SUM(V8,V12,V16,V20,V24,V28,V32,V36,)</f>
        <v>6845</v>
      </c>
      <c r="W40" s="67">
        <f t="shared" si="7"/>
        <v>0.17404902359641986</v>
      </c>
      <c r="X40" s="69">
        <f>SUM(X8,X12,X16,X20,X24,X28,X32,X36,)</f>
        <v>3074</v>
      </c>
      <c r="Y40" s="67">
        <f t="shared" si="8"/>
        <v>7.8163140764849467E-2</v>
      </c>
      <c r="Z40" s="174">
        <f t="shared" si="260"/>
        <v>25427</v>
      </c>
      <c r="AA40" s="69">
        <f t="shared" si="260"/>
        <v>1309</v>
      </c>
      <c r="AB40" s="67">
        <f t="shared" si="9"/>
        <v>5.1480709482046645E-2</v>
      </c>
      <c r="AC40" s="69">
        <f>SUM(AC8,AC12,AC16,AC20,AC24,AC28,AC32,AC36,)</f>
        <v>4549</v>
      </c>
      <c r="AD40" s="67">
        <f t="shared" si="10"/>
        <v>0.17890431431155859</v>
      </c>
      <c r="AE40" s="69">
        <f>SUM(AE8,AE12,AE16,AE20,AE24,AE28,AE32,AE36,)</f>
        <v>2222</v>
      </c>
      <c r="AF40" s="67">
        <f t="shared" si="11"/>
        <v>8.7387422818264046E-2</v>
      </c>
      <c r="AG40" s="174">
        <f t="shared" si="261"/>
        <v>13109</v>
      </c>
      <c r="AH40" s="69">
        <f t="shared" si="261"/>
        <v>497</v>
      </c>
      <c r="AI40" s="67">
        <f t="shared" si="12"/>
        <v>3.7912884277976962E-2</v>
      </c>
      <c r="AJ40" s="69">
        <f>SUM(AJ8,AJ12,AJ16,AJ20,AJ24,AJ28,AJ32,AJ36,)</f>
        <v>1842</v>
      </c>
      <c r="AK40" s="67">
        <f t="shared" si="13"/>
        <v>0.14051415058356853</v>
      </c>
      <c r="AL40" s="69">
        <f>SUM(AL8,AL12,AL16,AL20,AL24,AL28,AL32,AL36,)</f>
        <v>990</v>
      </c>
      <c r="AM40" s="67">
        <f t="shared" si="14"/>
        <v>7.5520634678465176E-2</v>
      </c>
      <c r="AN40" s="174">
        <f t="shared" si="262"/>
        <v>5319</v>
      </c>
      <c r="AO40" s="69">
        <f t="shared" si="262"/>
        <v>109</v>
      </c>
      <c r="AP40" s="67">
        <f t="shared" si="15"/>
        <v>2.0492573792066177E-2</v>
      </c>
      <c r="AQ40" s="69">
        <f>SUM(AQ8,AQ12,AQ16,AQ20,AQ24,AQ28,AQ32,AQ36,)</f>
        <v>495</v>
      </c>
      <c r="AR40" s="67">
        <f t="shared" si="16"/>
        <v>9.3062605752961089E-2</v>
      </c>
      <c r="AS40" s="69">
        <f>SUM(AS8,AS12,AS16,AS20,AS24,AS28,AS32,AS36,)</f>
        <v>299</v>
      </c>
      <c r="AT40" s="67">
        <f t="shared" si="17"/>
        <v>5.6213573980071443E-2</v>
      </c>
      <c r="AU40" s="174">
        <f t="shared" si="263"/>
        <v>1356</v>
      </c>
      <c r="AV40" s="69">
        <f t="shared" si="263"/>
        <v>9</v>
      </c>
      <c r="AW40" s="67">
        <f t="shared" si="18"/>
        <v>6.6371681415929203E-3</v>
      </c>
      <c r="AX40" s="69">
        <f>SUM(AX8,AX12,AX16,AX20,AX24,AX28,AX32,AX36,)</f>
        <v>93</v>
      </c>
      <c r="AY40" s="67">
        <f t="shared" si="19"/>
        <v>6.8584070796460173E-2</v>
      </c>
      <c r="AZ40" s="69">
        <f>SUM(AZ8,AZ12,AZ16,AZ20,AZ24,AZ28,AZ32,AZ36,)</f>
        <v>38</v>
      </c>
      <c r="BA40" s="67">
        <f t="shared" si="20"/>
        <v>2.8023598820058997E-2</v>
      </c>
      <c r="BB40" s="174">
        <f t="shared" si="21"/>
        <v>84696</v>
      </c>
      <c r="BC40" s="69">
        <f t="shared" si="22"/>
        <v>3908</v>
      </c>
      <c r="BD40" s="67">
        <f t="shared" si="23"/>
        <v>4.6141494285444416E-2</v>
      </c>
      <c r="BE40" s="69">
        <f t="shared" si="24"/>
        <v>13846</v>
      </c>
      <c r="BF40" s="67">
        <f t="shared" si="25"/>
        <v>0.1634787947482762</v>
      </c>
      <c r="BG40" s="69">
        <f t="shared" si="26"/>
        <v>6630</v>
      </c>
      <c r="BH40" s="67">
        <f t="shared" si="27"/>
        <v>7.8279965996032874E-2</v>
      </c>
    </row>
    <row r="41" spans="2:88" ht="14.25" customHeight="1">
      <c r="B41" s="281"/>
      <c r="C41" s="282"/>
      <c r="D41" s="200" t="s">
        <v>246</v>
      </c>
      <c r="E41" s="166">
        <f t="shared" si="257"/>
        <v>52</v>
      </c>
      <c r="F41" s="167">
        <f t="shared" si="257"/>
        <v>1</v>
      </c>
      <c r="G41" s="168">
        <f t="shared" ref="G41" si="264">IFERROR(F41/E41,"-")</f>
        <v>1.9230769230769232E-2</v>
      </c>
      <c r="H41" s="167">
        <f>SUM(H9,H13,H17,H21,H25,H29,H33,H37,)</f>
        <v>0</v>
      </c>
      <c r="I41" s="168">
        <f t="shared" ref="I41" si="265">IFERROR(H41/E41,"-")</f>
        <v>0</v>
      </c>
      <c r="J41" s="167">
        <f>SUM(J9,J13,J17,J21,J25,J29,J33,J37,)</f>
        <v>0</v>
      </c>
      <c r="K41" s="168">
        <f>IFERROR(J41/E41,"-")</f>
        <v>0</v>
      </c>
      <c r="L41" s="166">
        <f t="shared" si="258"/>
        <v>238</v>
      </c>
      <c r="M41" s="167">
        <f t="shared" si="258"/>
        <v>0</v>
      </c>
      <c r="N41" s="168">
        <f t="shared" ref="N41" si="266">IFERROR(M41/L41,"-")</f>
        <v>0</v>
      </c>
      <c r="O41" s="167">
        <f>SUM(O9,O13,O17,O21,O25,O29,O33,O37,)</f>
        <v>0</v>
      </c>
      <c r="P41" s="168">
        <f t="shared" ref="P41" si="267">IFERROR(O41/L41,"-")</f>
        <v>0</v>
      </c>
      <c r="Q41" s="167">
        <f>SUM(Q9,Q13,Q17,Q21,Q25,Q29,Q33,Q37,)</f>
        <v>2</v>
      </c>
      <c r="R41" s="168">
        <f t="shared" ref="R41" si="268">IFERROR(Q41/L41,"-")</f>
        <v>8.4033613445378148E-3</v>
      </c>
      <c r="S41" s="166">
        <f t="shared" si="259"/>
        <v>4505</v>
      </c>
      <c r="T41" s="167">
        <f t="shared" si="259"/>
        <v>27</v>
      </c>
      <c r="U41" s="168">
        <f t="shared" ref="U41" si="269">IFERROR(T41/S41,"-")</f>
        <v>5.9933407325194225E-3</v>
      </c>
      <c r="V41" s="167">
        <f>SUM(V9,V13,V17,V21,V25,V29,V33,V37,)</f>
        <v>145</v>
      </c>
      <c r="W41" s="168">
        <f t="shared" ref="W41" si="270">IFERROR(V41/S41,"-")</f>
        <v>3.2186459489456157E-2</v>
      </c>
      <c r="X41" s="167">
        <f>SUM(X9,X13,X17,X21,X25,X29,X33,X37,)</f>
        <v>112</v>
      </c>
      <c r="Y41" s="168">
        <f t="shared" ref="Y41" si="271">IFERROR(X41/S41,"-")</f>
        <v>2.4861265260821309E-2</v>
      </c>
      <c r="Z41" s="166">
        <f t="shared" si="260"/>
        <v>7245</v>
      </c>
      <c r="AA41" s="167">
        <f t="shared" si="260"/>
        <v>33</v>
      </c>
      <c r="AB41" s="168">
        <f t="shared" ref="AB41" si="272">IFERROR(AA41/Z41,"-")</f>
        <v>4.5548654244306416E-3</v>
      </c>
      <c r="AC41" s="167">
        <f>SUM(AC9,AC13,AC17,AC21,AC25,AC29,AC33,AC37,)</f>
        <v>201</v>
      </c>
      <c r="AD41" s="168">
        <f t="shared" ref="AD41" si="273">IFERROR(AC41/Z41,"-")</f>
        <v>2.7743271221532091E-2</v>
      </c>
      <c r="AE41" s="167">
        <f>SUM(AE9,AE13,AE17,AE21,AE25,AE29,AE33,AE37,)</f>
        <v>164</v>
      </c>
      <c r="AF41" s="168">
        <f t="shared" ref="AF41" si="274">IFERROR(AE41/Z41,"-")</f>
        <v>2.2636300897170461E-2</v>
      </c>
      <c r="AG41" s="166">
        <f t="shared" si="261"/>
        <v>7267</v>
      </c>
      <c r="AH41" s="167">
        <f t="shared" si="261"/>
        <v>31</v>
      </c>
      <c r="AI41" s="168">
        <f t="shared" ref="AI41" si="275">IFERROR(AH41/AG41,"-")</f>
        <v>4.2658593642493463E-3</v>
      </c>
      <c r="AJ41" s="167">
        <f>SUM(AJ9,AJ13,AJ17,AJ21,AJ25,AJ29,AJ33,AJ37,)</f>
        <v>164</v>
      </c>
      <c r="AK41" s="168">
        <f t="shared" ref="AK41" si="276">IFERROR(AJ41/AG41,"-")</f>
        <v>2.2567772120544928E-2</v>
      </c>
      <c r="AL41" s="167">
        <f>SUM(AL9,AL13,AL17,AL21,AL25,AL29,AL33,AL37,)</f>
        <v>130</v>
      </c>
      <c r="AM41" s="168">
        <f t="shared" ref="AM41" si="277">IFERROR(AL41/AG41,"-")</f>
        <v>1.7889087656529516E-2</v>
      </c>
      <c r="AN41" s="166">
        <f t="shared" si="262"/>
        <v>6242</v>
      </c>
      <c r="AO41" s="167">
        <f t="shared" si="262"/>
        <v>17</v>
      </c>
      <c r="AP41" s="168">
        <f t="shared" ref="AP41" si="278">IFERROR(AO41/AN41,"-")</f>
        <v>2.7234860621595642E-3</v>
      </c>
      <c r="AQ41" s="167">
        <f>SUM(AQ9,AQ13,AQ17,AQ21,AQ25,AQ29,AQ33,AQ37,)</f>
        <v>99</v>
      </c>
      <c r="AR41" s="168">
        <f t="shared" ref="AR41" si="279">IFERROR(AQ41/AN41,"-")</f>
        <v>1.5860301185517463E-2</v>
      </c>
      <c r="AS41" s="167">
        <f>SUM(AS9,AS13,AS17,AS21,AS25,AS29,AS33,AS37,)</f>
        <v>66</v>
      </c>
      <c r="AT41" s="168">
        <f t="shared" ref="AT41" si="280">IFERROR(AS41/AN41,"-")</f>
        <v>1.0573534123678308E-2</v>
      </c>
      <c r="AU41" s="166">
        <f t="shared" si="263"/>
        <v>4068</v>
      </c>
      <c r="AV41" s="167">
        <f t="shared" si="263"/>
        <v>1</v>
      </c>
      <c r="AW41" s="168">
        <f t="shared" ref="AW41" si="281">IFERROR(AV41/AU41,"-")</f>
        <v>2.4582104228121929E-4</v>
      </c>
      <c r="AX41" s="167">
        <f>SUM(AX9,AX13,AX17,AX21,AX25,AX29,AX33,AX37,)</f>
        <v>62</v>
      </c>
      <c r="AY41" s="168">
        <f t="shared" ref="AY41" si="282">IFERROR(AX41/AU41,"-")</f>
        <v>1.5240904621435595E-2</v>
      </c>
      <c r="AZ41" s="167">
        <f>SUM(AZ9,AZ13,AZ17,AZ21,AZ25,AZ29,AZ33,AZ37,)</f>
        <v>19</v>
      </c>
      <c r="BA41" s="168">
        <f t="shared" ref="BA41" si="283">IFERROR(AZ41/AU41,"-")</f>
        <v>4.6705998033431664E-3</v>
      </c>
      <c r="BB41" s="166">
        <f t="shared" ref="BB41" si="284">SUM(E41,L41,S41,Z41,AG41,AN41,AU41,)</f>
        <v>29617</v>
      </c>
      <c r="BC41" s="167">
        <f t="shared" ref="BC41" si="285">SUM(F41,M41,T41,AA41,AH41,AO41,AV41,)</f>
        <v>110</v>
      </c>
      <c r="BD41" s="168">
        <f t="shared" ref="BD41" si="286">IFERROR(BC41/BB41,"-")</f>
        <v>3.7140831279332816E-3</v>
      </c>
      <c r="BE41" s="167">
        <f t="shared" ref="BE41" si="287">SUM(H41,O41,V41,AC41,AJ41,AQ41,AX41,)</f>
        <v>671</v>
      </c>
      <c r="BF41" s="168">
        <f t="shared" ref="BF41" si="288">IFERROR(BE41/BB41,"-")</f>
        <v>2.2655907080393018E-2</v>
      </c>
      <c r="BG41" s="167">
        <f t="shared" ref="BG41" si="289">SUM(J41,Q41,X41,AE41,AL41,AS41,AZ41,)</f>
        <v>493</v>
      </c>
      <c r="BH41" s="168">
        <f t="shared" ref="BH41" si="290">IFERROR(BG41/BB41,"-")</f>
        <v>1.6645845291555526E-2</v>
      </c>
    </row>
    <row r="42" spans="2:88" ht="14.25" customHeight="1">
      <c r="B42" s="267"/>
      <c r="C42" s="268"/>
      <c r="D42" s="197" t="s">
        <v>74</v>
      </c>
      <c r="E42" s="40">
        <f t="shared" si="257"/>
        <v>2142</v>
      </c>
      <c r="F42" s="62">
        <f t="shared" si="257"/>
        <v>68</v>
      </c>
      <c r="G42" s="60">
        <f t="shared" si="0"/>
        <v>3.1746031746031744E-2</v>
      </c>
      <c r="H42" s="62">
        <f>SUM(H10,H14,H18,H22,H26,H30,H34,H38,)</f>
        <v>236</v>
      </c>
      <c r="I42" s="60">
        <f t="shared" si="1"/>
        <v>0.11017740429505135</v>
      </c>
      <c r="J42" s="62">
        <f>SUM(J10,J14,J18,J22,J26,J30,J34,J38,)</f>
        <v>88</v>
      </c>
      <c r="K42" s="60">
        <f t="shared" si="2"/>
        <v>4.1083099906629318E-2</v>
      </c>
      <c r="L42" s="40">
        <f t="shared" si="258"/>
        <v>6913</v>
      </c>
      <c r="M42" s="62">
        <f t="shared" si="258"/>
        <v>160</v>
      </c>
      <c r="N42" s="60">
        <f t="shared" si="3"/>
        <v>2.3144799652828004E-2</v>
      </c>
      <c r="O42" s="62">
        <f>SUM(O10,O14,O18,O22,O26,O30,O34,O38,)</f>
        <v>671</v>
      </c>
      <c r="P42" s="60">
        <f t="shared" si="4"/>
        <v>9.7063503544047441E-2</v>
      </c>
      <c r="Q42" s="62">
        <f>SUM(Q10,Q14,Q18,Q22,Q26,Q30,Q34,Q38,)</f>
        <v>327</v>
      </c>
      <c r="R42" s="60">
        <f t="shared" si="5"/>
        <v>4.7302184290467238E-2</v>
      </c>
      <c r="S42" s="40">
        <f t="shared" si="259"/>
        <v>448701</v>
      </c>
      <c r="T42" s="62">
        <f t="shared" si="259"/>
        <v>23221</v>
      </c>
      <c r="U42" s="60">
        <f t="shared" si="6"/>
        <v>5.1751611875168545E-2</v>
      </c>
      <c r="V42" s="62">
        <f>SUM(V10,V14,V18,V22,V26,V30,V34,V38,)</f>
        <v>81412</v>
      </c>
      <c r="W42" s="60">
        <f t="shared" si="7"/>
        <v>0.18143931036480865</v>
      </c>
      <c r="X42" s="62">
        <f>SUM(X10,X14,X18,X22,X26,X30,X34,X38,)</f>
        <v>33487</v>
      </c>
      <c r="Y42" s="60">
        <f t="shared" si="8"/>
        <v>7.4630990347692563E-2</v>
      </c>
      <c r="Z42" s="40">
        <f t="shared" si="260"/>
        <v>378663</v>
      </c>
      <c r="AA42" s="62">
        <f t="shared" si="260"/>
        <v>17305</v>
      </c>
      <c r="AB42" s="60">
        <f t="shared" si="9"/>
        <v>4.5700266463847804E-2</v>
      </c>
      <c r="AC42" s="62">
        <f>SUM(AC10,AC14,AC18,AC22,AC26,AC30,AC34,AC38,)</f>
        <v>62805</v>
      </c>
      <c r="AD42" s="60">
        <f t="shared" si="10"/>
        <v>0.16585988068546439</v>
      </c>
      <c r="AE42" s="62">
        <f>SUM(AE10,AE14,AE18,AE22,AE26,AE30,AE34,AE38,)</f>
        <v>29749</v>
      </c>
      <c r="AF42" s="60">
        <f t="shared" si="11"/>
        <v>7.8563260735799376E-2</v>
      </c>
      <c r="AG42" s="40">
        <f t="shared" si="261"/>
        <v>232757</v>
      </c>
      <c r="AH42" s="62">
        <f t="shared" si="261"/>
        <v>6738</v>
      </c>
      <c r="AI42" s="60">
        <f t="shared" si="12"/>
        <v>2.8948646012794458E-2</v>
      </c>
      <c r="AJ42" s="62">
        <f>SUM(AJ10,AJ14,AJ18,AJ22,AJ26,AJ30,AJ34,AJ38,)</f>
        <v>28283</v>
      </c>
      <c r="AK42" s="60">
        <f t="shared" si="13"/>
        <v>0.12151299423862655</v>
      </c>
      <c r="AL42" s="62">
        <f>SUM(AL10,AL14,AL18,AL22,AL26,AL30,AL34,AL38,)</f>
        <v>15243</v>
      </c>
      <c r="AM42" s="60">
        <f t="shared" si="14"/>
        <v>6.5488900441232706E-2</v>
      </c>
      <c r="AN42" s="40">
        <f t="shared" si="262"/>
        <v>100194</v>
      </c>
      <c r="AO42" s="62">
        <f t="shared" si="262"/>
        <v>1479</v>
      </c>
      <c r="AP42" s="60">
        <f t="shared" si="15"/>
        <v>1.4761362955865621E-2</v>
      </c>
      <c r="AQ42" s="62">
        <f>SUM(AQ10,AQ14,AQ18,AQ22,AQ26,AQ30,AQ34,AQ38,)</f>
        <v>8374</v>
      </c>
      <c r="AR42" s="60">
        <f t="shared" si="16"/>
        <v>8.3577858953629958E-2</v>
      </c>
      <c r="AS42" s="62">
        <f>SUM(AS10,AS14,AS18,AS22,AS26,AS30,AS34,AS38,)</f>
        <v>4347</v>
      </c>
      <c r="AT42" s="60">
        <f t="shared" si="17"/>
        <v>4.3385831486915383E-2</v>
      </c>
      <c r="AU42" s="40">
        <f t="shared" si="263"/>
        <v>32544</v>
      </c>
      <c r="AV42" s="62">
        <f t="shared" si="263"/>
        <v>169</v>
      </c>
      <c r="AW42" s="60">
        <f t="shared" si="18"/>
        <v>5.1929695181907572E-3</v>
      </c>
      <c r="AX42" s="62">
        <f>SUM(AX10,AX14,AX18,AX22,AX26,AX30,AX34,AX38,)</f>
        <v>1737</v>
      </c>
      <c r="AY42" s="60">
        <f t="shared" si="19"/>
        <v>5.3373893805309734E-2</v>
      </c>
      <c r="AZ42" s="62">
        <f>SUM(AZ10,AZ14,AZ18,AZ22,AZ26,AZ30,AZ34,AZ38,)</f>
        <v>669</v>
      </c>
      <c r="BA42" s="60">
        <f t="shared" si="20"/>
        <v>2.055678466076696E-2</v>
      </c>
      <c r="BB42" s="40">
        <f t="shared" si="21"/>
        <v>1201914</v>
      </c>
      <c r="BC42" s="62">
        <f t="shared" si="22"/>
        <v>49140</v>
      </c>
      <c r="BD42" s="60">
        <f t="shared" si="23"/>
        <v>4.088478876192473E-2</v>
      </c>
      <c r="BE42" s="62">
        <f t="shared" si="24"/>
        <v>183518</v>
      </c>
      <c r="BF42" s="60">
        <f t="shared" si="25"/>
        <v>0.15268812910075097</v>
      </c>
      <c r="BG42" s="62">
        <f t="shared" si="26"/>
        <v>83910</v>
      </c>
      <c r="BH42" s="60">
        <f t="shared" si="27"/>
        <v>6.9813647232663895E-2</v>
      </c>
    </row>
    <row r="43" spans="2:88">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row>
    <row r="44" spans="2:88">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row>
  </sheetData>
  <mergeCells count="104">
    <mergeCell ref="BK4:BK6"/>
    <mergeCell ref="BL4:BL6"/>
    <mergeCell ref="BJ16:BJ18"/>
    <mergeCell ref="BJ13:BJ15"/>
    <mergeCell ref="BJ10:BJ12"/>
    <mergeCell ref="BJ7:BJ9"/>
    <mergeCell ref="BJ31:BJ33"/>
    <mergeCell ref="BG4:BH5"/>
    <mergeCell ref="BE4:BF5"/>
    <mergeCell ref="BJ4:BJ6"/>
    <mergeCell ref="V4:W5"/>
    <mergeCell ref="T4:U5"/>
    <mergeCell ref="BB4:BB6"/>
    <mergeCell ref="Q4:R5"/>
    <mergeCell ref="O4:P5"/>
    <mergeCell ref="M4:N5"/>
    <mergeCell ref="J4:K5"/>
    <mergeCell ref="AL4:AM5"/>
    <mergeCell ref="AJ4:AK5"/>
    <mergeCell ref="AH4:AI5"/>
    <mergeCell ref="AE4:AF5"/>
    <mergeCell ref="AC4:AD5"/>
    <mergeCell ref="AA4:AB5"/>
    <mergeCell ref="AS4:AT5"/>
    <mergeCell ref="AQ4:AR5"/>
    <mergeCell ref="AO4:AP5"/>
    <mergeCell ref="AV4:AW5"/>
    <mergeCell ref="B3:B6"/>
    <mergeCell ref="C3:C6"/>
    <mergeCell ref="D3:D6"/>
    <mergeCell ref="BB3:BH3"/>
    <mergeCell ref="AU3:BA3"/>
    <mergeCell ref="AN3:AT3"/>
    <mergeCell ref="AG3:AM3"/>
    <mergeCell ref="Z3:AF3"/>
    <mergeCell ref="S3:Y3"/>
    <mergeCell ref="L3:R3"/>
    <mergeCell ref="E3:K3"/>
    <mergeCell ref="Z4:Z6"/>
    <mergeCell ref="S4:S6"/>
    <mergeCell ref="L4:L6"/>
    <mergeCell ref="E4:E6"/>
    <mergeCell ref="AU4:AU6"/>
    <mergeCell ref="AN4:AN6"/>
    <mergeCell ref="AG4:AG6"/>
    <mergeCell ref="BC4:BD5"/>
    <mergeCell ref="AZ4:BA5"/>
    <mergeCell ref="AX4:AY5"/>
    <mergeCell ref="H4:I5"/>
    <mergeCell ref="F4:G5"/>
    <mergeCell ref="X4:Y5"/>
    <mergeCell ref="CN4:CO4"/>
    <mergeCell ref="CP4:CQ4"/>
    <mergeCell ref="CR4:CS4"/>
    <mergeCell ref="CB4:CC4"/>
    <mergeCell ref="CD4:CE4"/>
    <mergeCell ref="CF4:CG4"/>
    <mergeCell ref="CH4:CI4"/>
    <mergeCell ref="CJ4:CK4"/>
    <mergeCell ref="CL4:CM4"/>
    <mergeCell ref="BZ5:BZ6"/>
    <mergeCell ref="BO5:BO6"/>
    <mergeCell ref="BP5:BP6"/>
    <mergeCell ref="BN4:BN6"/>
    <mergeCell ref="BO4:BR4"/>
    <mergeCell ref="BS4:BT4"/>
    <mergeCell ref="BU4:BV4"/>
    <mergeCell ref="BW4:BX4"/>
    <mergeCell ref="BY4:BZ4"/>
    <mergeCell ref="BQ5:BQ6"/>
    <mergeCell ref="BR5:BR6"/>
    <mergeCell ref="BS5:BS6"/>
    <mergeCell ref="BT5:BT6"/>
    <mergeCell ref="BU5:BU6"/>
    <mergeCell ref="BV5:BV6"/>
    <mergeCell ref="BW5:BW6"/>
    <mergeCell ref="BX5:BX6"/>
    <mergeCell ref="BY5:BY6"/>
    <mergeCell ref="CI34:CJ34"/>
    <mergeCell ref="BJ34:BL34"/>
    <mergeCell ref="CC34:CD34"/>
    <mergeCell ref="CE34:CF34"/>
    <mergeCell ref="CG34:CH34"/>
    <mergeCell ref="BJ28:BJ30"/>
    <mergeCell ref="BJ25:BJ27"/>
    <mergeCell ref="BJ22:BJ24"/>
    <mergeCell ref="BJ19:BJ21"/>
    <mergeCell ref="B39:C42"/>
    <mergeCell ref="B35:B38"/>
    <mergeCell ref="C7:C10"/>
    <mergeCell ref="C11:C14"/>
    <mergeCell ref="B11:B14"/>
    <mergeCell ref="B7:B10"/>
    <mergeCell ref="B15:B18"/>
    <mergeCell ref="C15:C18"/>
    <mergeCell ref="C19:C22"/>
    <mergeCell ref="B19:B22"/>
    <mergeCell ref="C23:C26"/>
    <mergeCell ref="B23:B26"/>
    <mergeCell ref="B27:B30"/>
    <mergeCell ref="C27:C30"/>
    <mergeCell ref="C31:C34"/>
    <mergeCell ref="B31:B34"/>
    <mergeCell ref="C35:C38"/>
  </mergeCells>
  <phoneticPr fontId="3"/>
  <pageMargins left="0.70866141732283472" right="0.59055118110236227" top="0.59055118110236227" bottom="0.59055118110236227" header="0.31496062992125984" footer="0.31496062992125984"/>
  <pageSetup paperSize="8" scale="73" fitToHeight="0" orientation="landscape" r:id="rId1"/>
  <headerFooter>
    <oddHeader>&amp;R&amp;"ＭＳ 明朝,標準"&amp;12 2-9.医科･歯科健診受診傾向</oddHeader>
  </headerFooter>
  <colBreaks count="2" manualBreakCount="2">
    <brk id="25" max="41" man="1"/>
    <brk id="46" max="41" man="1"/>
  </colBreaks>
  <ignoredErrors>
    <ignoredError sqref="G39 G42 K42 N42 P42 R42 U42 W42 Y42 AB42 AD42 AF42 AI42 AK42 AM42 AP42 AR42 AT42 AW42 AY42 BA42:BC42 I42 G40 N40 BH19 BH20 G41 BG39:BH39 BH12 BH16 BH24 BH28 BH32 BH36 BH11 BH15 BH23 BH27 BH31 BH35 BH10 BH14 BH18 BH22 BH26 BH30 BH34 BH38 BG42:BH42 BG40:BH40 BG41:BH41 BD41:BF41 BF7 BF20 BF19 BD40:BF40 BD42:BF42 BD38 BD34 BD30 BD26 BD22 BD18 BD14 BD10 BD35 BD31 BD27 BD23 BD15 BD11 BD36 BD32 BD28 BD24 BD16 BD12 BD39:BF39 BD8 BD7 BD9 BD13 BD17 BD25 BD29 BD33 BD37 BD21 BD19 BD20 BF8 BF9 BF10 BF11 BF12 BF13 BF14 BF15 BF16 BF17 BF18 BF21 BF22 BF23 BF24 BF25 BF26 BF27 BF28 BF29 BF30 BF31 BF32 BF33 BF34 BF35 BF36 BF37 BF38 I39 K39 N39 P39 R39 U39 W39 Y39 AB39 AD39 AF39 AI39 AK39 AM39 AP39 AR39 AT39 AW39 AY39 BA39:BC39 I40 K40 P40 R40 U40 W40 Y40 AB40 AD40 AF40 AI40 AK40 AM40 AP40 AR40 AT40 AW40 AY40 BA40:BC40 I41 K41 N41 P41 R41 U41 W41 Y41 AB41 AD41 AF41 AI41 AK41 AM41 AP41 AR41 AT41 AW41 AY41 BA41:BC41" formula="1"/>
    <ignoredError sqref="BO15:BQ15 K7:K38 R7:R38 Y7:Y38 AF7:AF38 AM7:AM38 AT7:AT38 BA7:BC7 BG7:BG9 BO7:BQ7 BS7:BX7 BA8:BC8 BO8:BQ8 BS8:BX8 BA9:BC9 BO9:BQ9 BS9:BX9 BO10:BQ10 BS10:BX10 BO11:BQ11 BS11:BX11 BO12:BQ12 BS12:BX12 BA13:BC13 BG13 BO13:BQ13 BS13:BX13 BO14:BQ14 BS14:BX14 BS15:BX15 BA17:BC17 BG17 BA21:BC21 BG21 BA25:BC25 BG25 BA29:BC29 BG29 BA33:BC33 BG33 BA37:BC37 BG37 BA38 E39:F42 H42 J42 M42 O42 Q42 T42 V42 X42 AA42 AC42 AE42 AH42 AJ42 AL42 AO42 AQ42 AS42 AV42 AX42 AZ42" emptyCellReference="1"/>
    <ignoredError sqref="BE7:BE38 BA10:BC10 BG10:BG12 BA11:BC12 BA14:BC14 BG14:BG16 BA15:BC16 BA18:BC18 BG18:BG20 BA19:BC20 BA22:BC22 BG22:BG24 BA23:BC24 BA26:BC26 BG26:BG28 BA27:BC28 BA30:BC30 BG30:BG32 BA31:BC32 BA34:BC34 BG34:BG36 BA35:BC36 BB38:BC38 BG38 H39:H41 J39:J41 L39:M39 O39:O41 Q39:Q41 S39:T39 V39:V41 X39:X41 Z39:AA39 AC39:AC41 AE39:AE41 AG39:AH39 AJ39:AJ41 AL39:AL41 AN39:AO39 AQ39:AQ41 AS39:AS41 AU39:AV39 AX39:AX41 AZ39:AZ41 L40:M40 S40:T40 Z40:AA40 AG40:AH40 AN40:AO40 AU40:AV40 L41:M41 S41:T41 Z41:AA41 AG41:AH41 AN41:AO41 AU41:AV41 L42 S42 Z42 AG42 AN42 AU42" formula="1" emptyCellReference="1"/>
    <ignoredError sqref="BL7:BL33" evalError="1"/>
    <ignoredError sqref="BR7:BR15 BY7:BZ15" evalError="1"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B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125" style="3" customWidth="1"/>
    <col min="12" max="12" width="20.625" style="3" customWidth="1"/>
    <col min="13" max="13" width="5.625" style="3" customWidth="1"/>
    <col min="14" max="16384" width="9" style="3"/>
  </cols>
  <sheetData>
    <row r="1" spans="2:2" ht="16.5" customHeight="1">
      <c r="B1" s="3" t="s">
        <v>296</v>
      </c>
    </row>
    <row r="2" spans="2:2" ht="16.5" customHeight="1">
      <c r="B2" s="3" t="s">
        <v>308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1:B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309</v>
      </c>
    </row>
    <row r="2" spans="2:2" ht="16.5" customHeight="1">
      <c r="B2" s="3" t="s">
        <v>308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2-9.医科･歯科健診受診傾向</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3" t="s">
        <v>310</v>
      </c>
    </row>
    <row r="2" spans="2:15" ht="16.5" customHeight="1">
      <c r="B2" s="14" t="s">
        <v>311</v>
      </c>
    </row>
    <row r="4" spans="2:15" ht="13.5" customHeight="1">
      <c r="B4" s="15"/>
      <c r="C4" s="16"/>
      <c r="D4" s="16"/>
      <c r="E4" s="16"/>
      <c r="F4" s="16"/>
      <c r="G4" s="17"/>
    </row>
    <row r="5" spans="2:15" ht="13.5" customHeight="1">
      <c r="B5" s="18"/>
      <c r="C5" s="19"/>
      <c r="D5" s="20">
        <v>5.2999999999999999E-2</v>
      </c>
      <c r="E5" s="10" t="s">
        <v>128</v>
      </c>
      <c r="F5" s="21">
        <v>0.06</v>
      </c>
      <c r="G5" s="22" t="s">
        <v>129</v>
      </c>
    </row>
    <row r="6" spans="2:15">
      <c r="B6" s="18"/>
      <c r="D6" s="20"/>
      <c r="E6" s="10"/>
      <c r="F6" s="21"/>
      <c r="G6" s="22"/>
    </row>
    <row r="7" spans="2:15">
      <c r="B7" s="18"/>
      <c r="C7" s="23"/>
      <c r="D7" s="20">
        <v>4.5999999999999999E-2</v>
      </c>
      <c r="E7" s="10" t="s">
        <v>128</v>
      </c>
      <c r="F7" s="21">
        <v>5.2999999999999999E-2</v>
      </c>
      <c r="G7" s="22" t="s">
        <v>130</v>
      </c>
    </row>
    <row r="8" spans="2:15">
      <c r="B8" s="18"/>
      <c r="D8" s="20"/>
      <c r="E8" s="10"/>
      <c r="F8" s="21"/>
      <c r="G8" s="22"/>
    </row>
    <row r="9" spans="2:15">
      <c r="B9" s="18"/>
      <c r="C9" s="24"/>
      <c r="D9" s="20">
        <v>3.9E-2</v>
      </c>
      <c r="E9" s="10" t="s">
        <v>128</v>
      </c>
      <c r="F9" s="21">
        <v>4.5999999999999999E-2</v>
      </c>
      <c r="G9" s="22" t="s">
        <v>130</v>
      </c>
    </row>
    <row r="10" spans="2:15">
      <c r="B10" s="18"/>
      <c r="D10" s="20"/>
      <c r="E10" s="10"/>
      <c r="F10" s="21"/>
      <c r="G10" s="22"/>
    </row>
    <row r="11" spans="2:15">
      <c r="B11" s="18"/>
      <c r="C11" s="25"/>
      <c r="D11" s="20">
        <v>3.2000000000000001E-2</v>
      </c>
      <c r="E11" s="10" t="s">
        <v>128</v>
      </c>
      <c r="F11" s="21">
        <v>3.9E-2</v>
      </c>
      <c r="G11" s="22" t="s">
        <v>130</v>
      </c>
    </row>
    <row r="12" spans="2:15">
      <c r="B12" s="18"/>
      <c r="D12" s="20"/>
      <c r="E12" s="10"/>
      <c r="F12" s="21"/>
      <c r="G12" s="22"/>
    </row>
    <row r="13" spans="2:15">
      <c r="B13" s="18"/>
      <c r="C13" s="26"/>
      <c r="D13" s="20">
        <v>2.5000000000000001E-2</v>
      </c>
      <c r="E13" s="10" t="s">
        <v>128</v>
      </c>
      <c r="F13" s="21">
        <v>3.2000000000000001E-2</v>
      </c>
      <c r="G13" s="22" t="s">
        <v>130</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2-9.医科･歯科健診受診傾向</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3" t="s">
        <v>312</v>
      </c>
    </row>
    <row r="2" spans="2:15" ht="16.5" customHeight="1">
      <c r="B2" s="14" t="s">
        <v>311</v>
      </c>
    </row>
    <row r="4" spans="2:15" ht="13.5" customHeight="1">
      <c r="B4" s="15"/>
      <c r="C4" s="16"/>
      <c r="D4" s="16"/>
      <c r="E4" s="16"/>
      <c r="F4" s="16"/>
      <c r="G4" s="17"/>
    </row>
    <row r="5" spans="2:15" ht="13.5" customHeight="1">
      <c r="B5" s="18"/>
      <c r="C5" s="19"/>
      <c r="D5" s="20">
        <v>0.18599999999999997</v>
      </c>
      <c r="E5" s="10" t="s">
        <v>128</v>
      </c>
      <c r="F5" s="21">
        <v>0.20599999999999999</v>
      </c>
      <c r="G5" s="22" t="s">
        <v>129</v>
      </c>
    </row>
    <row r="6" spans="2:15">
      <c r="B6" s="18"/>
      <c r="D6" s="20"/>
      <c r="E6" s="10"/>
      <c r="F6" s="21"/>
      <c r="G6" s="22"/>
    </row>
    <row r="7" spans="2:15">
      <c r="B7" s="18"/>
      <c r="C7" s="23"/>
      <c r="D7" s="20">
        <v>0.16499999999999998</v>
      </c>
      <c r="E7" s="10" t="s">
        <v>128</v>
      </c>
      <c r="F7" s="21">
        <v>0.18599999999999997</v>
      </c>
      <c r="G7" s="22" t="s">
        <v>130</v>
      </c>
    </row>
    <row r="8" spans="2:15">
      <c r="B8" s="18"/>
      <c r="D8" s="20"/>
      <c r="E8" s="10"/>
      <c r="F8" s="21"/>
      <c r="G8" s="22"/>
    </row>
    <row r="9" spans="2:15">
      <c r="B9" s="18"/>
      <c r="C9" s="24"/>
      <c r="D9" s="20">
        <v>0.14399999999999999</v>
      </c>
      <c r="E9" s="10" t="s">
        <v>128</v>
      </c>
      <c r="F9" s="21">
        <v>0.16499999999999998</v>
      </c>
      <c r="G9" s="22" t="s">
        <v>130</v>
      </c>
    </row>
    <row r="10" spans="2:15">
      <c r="B10" s="18"/>
      <c r="D10" s="20"/>
      <c r="E10" s="10"/>
      <c r="F10" s="21"/>
      <c r="G10" s="22"/>
    </row>
    <row r="11" spans="2:15">
      <c r="B11" s="18"/>
      <c r="C11" s="25"/>
      <c r="D11" s="20">
        <v>0.123</v>
      </c>
      <c r="E11" s="10" t="s">
        <v>128</v>
      </c>
      <c r="F11" s="21">
        <v>0.14399999999999999</v>
      </c>
      <c r="G11" s="22" t="s">
        <v>130</v>
      </c>
    </row>
    <row r="12" spans="2:15">
      <c r="B12" s="18"/>
      <c r="D12" s="20"/>
      <c r="E12" s="10"/>
      <c r="F12" s="21"/>
      <c r="G12" s="22"/>
    </row>
    <row r="13" spans="2:15">
      <c r="B13" s="18"/>
      <c r="C13" s="26"/>
      <c r="D13" s="20">
        <v>0.10199999999999999</v>
      </c>
      <c r="E13" s="10" t="s">
        <v>128</v>
      </c>
      <c r="F13" s="21">
        <v>0.123</v>
      </c>
      <c r="G13" s="22" t="s">
        <v>130</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D19" s="186"/>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2-9.医科･歯科健診受診傾向</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45</vt:i4>
      </vt:variant>
    </vt:vector>
  </HeadingPairs>
  <TitlesOfParts>
    <vt:vector size="80" baseType="lpstr">
      <vt:lpstr>年齢別_健診受診率</vt:lpstr>
      <vt:lpstr>年齢別_健診受診率グラフ</vt:lpstr>
      <vt:lpstr>年齢階層別_自己負担割合別健診受診率グラフ</vt:lpstr>
      <vt:lpstr>男女別_健診受診率</vt:lpstr>
      <vt:lpstr>地区別_健診受診率</vt:lpstr>
      <vt:lpstr>地区別_健診受診率グラフ</vt:lpstr>
      <vt:lpstr>地区別_自己負担割合別健診受診率グラフ</vt:lpstr>
      <vt:lpstr>地区別_医科歯科MAP</vt:lpstr>
      <vt:lpstr>地区別_医科のみMAP</vt:lpstr>
      <vt:lpstr>地区別_歯科のみMAP</vt:lpstr>
      <vt:lpstr>市区町村別_健診受診率</vt:lpstr>
      <vt:lpstr>市町村別_健診受診率グラフ①</vt:lpstr>
      <vt:lpstr>市町村別_健診受診率グラフ②</vt:lpstr>
      <vt:lpstr>市町村別_自己負担割合別健診受診率グラフ①</vt:lpstr>
      <vt:lpstr>市町村別_自己負担割合別健診受診率グラフ②</vt:lpstr>
      <vt:lpstr>市区町村別_医科歯科MAP</vt:lpstr>
      <vt:lpstr>市区町村別_医科のみMAP</vt:lpstr>
      <vt:lpstr>市区町村別_歯科のみMAP</vt:lpstr>
      <vt:lpstr>医科健診医療機関受診状況</vt:lpstr>
      <vt:lpstr>地区別_医科健診医療機関受診状況</vt:lpstr>
      <vt:lpstr>地区別_医科健診医療機関受診状況グラフ</vt:lpstr>
      <vt:lpstr>市区町村別_医科健診医療機関受診状況</vt:lpstr>
      <vt:lpstr>市町村別_医科健診医療機関受診状況グラフ①</vt:lpstr>
      <vt:lpstr>市町村別_医科健診医療機関受診状況グラフ②</vt:lpstr>
      <vt:lpstr>歯科健診医療機関受診状況</vt:lpstr>
      <vt:lpstr>地区別_歯科健診医療機関受診状況</vt:lpstr>
      <vt:lpstr>地区別_歯科健診医療機関受診状況グラフ</vt:lpstr>
      <vt:lpstr>市区町村別_歯科健診医療機関受診状況</vt:lpstr>
      <vt:lpstr>市町村別_歯科健診医療機関受診状況グラフ①</vt:lpstr>
      <vt:lpstr>市町村別_歯科健診医療機関受診状況グラフ②</vt:lpstr>
      <vt:lpstr>府内府外別健診受診率</vt:lpstr>
      <vt:lpstr>地区別_府内府外別健診受診率</vt:lpstr>
      <vt:lpstr>地区別_府内府外別健診受診率グラフ</vt:lpstr>
      <vt:lpstr>市区町村別_府内府外別健診受診率</vt:lpstr>
      <vt:lpstr>市町村別_府内府外別健診受診率グラフ</vt:lpstr>
      <vt:lpstr>医科健診医療機関受診状況!Print_Area</vt:lpstr>
      <vt:lpstr>市区町村別_医科のみMAP!Print_Area</vt:lpstr>
      <vt:lpstr>市区町村別_医科健診医療機関受診状況!Print_Area</vt:lpstr>
      <vt:lpstr>市区町村別_医科歯科MAP!Print_Area</vt:lpstr>
      <vt:lpstr>市区町村別_健診受診率!Print_Area</vt:lpstr>
      <vt:lpstr>市区町村別_歯科のみMAP!Print_Area</vt:lpstr>
      <vt:lpstr>市区町村別_歯科健診医療機関受診状況!Print_Area</vt:lpstr>
      <vt:lpstr>市区町村別_府内府外別健診受診率!Print_Area</vt:lpstr>
      <vt:lpstr>市町村別_医科健診医療機関受診状況グラフ①!Print_Area</vt:lpstr>
      <vt:lpstr>市町村別_医科健診医療機関受診状況グラフ②!Print_Area</vt:lpstr>
      <vt:lpstr>市町村別_健診受診率グラフ①!Print_Area</vt:lpstr>
      <vt:lpstr>市町村別_健診受診率グラフ②!Print_Area</vt:lpstr>
      <vt:lpstr>市町村別_歯科健診医療機関受診状況グラフ①!Print_Area</vt:lpstr>
      <vt:lpstr>市町村別_歯科健診医療機関受診状況グラフ②!Print_Area</vt:lpstr>
      <vt:lpstr>市町村別_自己負担割合別健診受診率グラフ①!Print_Area</vt:lpstr>
      <vt:lpstr>市町村別_自己負担割合別健診受診率グラフ②!Print_Area</vt:lpstr>
      <vt:lpstr>市町村別_府内府外別健診受診率グラフ!Print_Area</vt:lpstr>
      <vt:lpstr>歯科健診医療機関受診状況!Print_Area</vt:lpstr>
      <vt:lpstr>男女別_健診受診率!Print_Area</vt:lpstr>
      <vt:lpstr>地区別_医科のみMAP!Print_Area</vt:lpstr>
      <vt:lpstr>地区別_医科健診医療機関受診状況!Print_Area</vt:lpstr>
      <vt:lpstr>地区別_医科健診医療機関受診状況グラフ!Print_Area</vt:lpstr>
      <vt:lpstr>地区別_医科歯科MAP!Print_Area</vt:lpstr>
      <vt:lpstr>地区別_健診受診率!Print_Area</vt:lpstr>
      <vt:lpstr>地区別_健診受診率グラフ!Print_Area</vt:lpstr>
      <vt:lpstr>地区別_歯科のみMAP!Print_Area</vt:lpstr>
      <vt:lpstr>地区別_歯科健診医療機関受診状況!Print_Area</vt:lpstr>
      <vt:lpstr>地区別_歯科健診医療機関受診状況グラフ!Print_Area</vt:lpstr>
      <vt:lpstr>地区別_自己負担割合別健診受診率グラフ!Print_Area</vt:lpstr>
      <vt:lpstr>地区別_府内府外別健診受診率!Print_Area</vt:lpstr>
      <vt:lpstr>地区別_府内府外別健診受診率グラフ!Print_Area</vt:lpstr>
      <vt:lpstr>年齢階層別_自己負担割合別健診受診率グラフ!Print_Area</vt:lpstr>
      <vt:lpstr>年齢別_健診受診率!Print_Area</vt:lpstr>
      <vt:lpstr>年齢別_健診受診率グラフ!Print_Area</vt:lpstr>
      <vt:lpstr>府内府外別健診受診率!Print_Area</vt:lpstr>
      <vt:lpstr>市区町村別_医科健診医療機関受診状況!Print_Titles</vt:lpstr>
      <vt:lpstr>市区町村別_健診受診率!Print_Titles</vt:lpstr>
      <vt:lpstr>市区町村別_歯科健診医療機関受診状況!Print_Titles</vt:lpstr>
      <vt:lpstr>市区町村別_府内府外別健診受診率!Print_Titles</vt:lpstr>
      <vt:lpstr>男女別_健診受診率!Print_Titles</vt:lpstr>
      <vt:lpstr>地区別_医科健診医療機関受診状況!Print_Titles</vt:lpstr>
      <vt:lpstr>地区別_健診受診率!Print_Titles</vt:lpstr>
      <vt:lpstr>地区別_歯科健診医療機関受診状況!Print_Titles</vt:lpstr>
      <vt:lpstr>地区別_府内府外別健診受診率!Print_Titles</vt:lpstr>
      <vt:lpstr>年齢別_健診受診率!Print_Titles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2022-10-26T05:57:10Z</cp:lastPrinted>
  <dcterms:created xsi:type="dcterms:W3CDTF">2019-12-18T02:50:02Z</dcterms:created>
  <dcterms:modified xsi:type="dcterms:W3CDTF">2022-10-26T09:20:09Z</dcterms:modified>
  <cp:category/>
  <cp:contentStatus/>
  <dc:language/>
  <cp:version/>
</cp:coreProperties>
</file>